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NCC F053 PACC CONSOLIDADO " sheetId="1" r:id="rId1"/>
  </sheets>
  <externalReferences>
    <externalReference r:id="rId2"/>
    <externalReference r:id="rId3"/>
    <externalReference r:id="rId4"/>
    <externalReference r:id="rId5"/>
  </externalReferences>
  <definedNames>
    <definedName name="_FilterData2" hidden="1">'[1]PRELIMINAR POA'!#REF!</definedName>
    <definedName name="_xlnm._FilterDatabase" localSheetId="0" hidden="1">'SNCC F053 PACC CONSOLIDADO '!$A$10:$O$314</definedName>
    <definedName name="_xlnm._FilterDatabase" hidden="1">'[2]PRELIMINAR POA'!#REF!</definedName>
    <definedName name="_Print_Area">#REF!</definedName>
    <definedName name="_xlnm.Print_Area">#REF!</definedName>
    <definedName name="MyExchangeRate">#REF!</definedName>
    <definedName name="OLE_LINK1">#REF!</definedName>
    <definedName name="Ole_Linkea">#REF!</definedName>
    <definedName name="Tazadecambio">#REF!</definedName>
    <definedName name="_xlnm.Print_Titles" localSheetId="0">'SNCC F053 PACC CONSOLIDADO '!$1:$10</definedName>
    <definedName name="_xlnm.Print_Titles">#REF!</definedName>
    <definedName name="Titulos_to_Print">#REF!</definedName>
    <definedName name="x">#REF!</definedName>
    <definedName name="xx">#REF!</definedName>
    <definedName name="Z_4636F452_EA90_4649_AA40_380207579D3F_.wvu.Rows" hidden="1">'[2]PRELIMINAR POA'!$191:$191,'[2]PRELIMINAR POA'!$3699:$3705</definedName>
    <definedName name="Z_A01F15F0_446B_4031_8939_F73EA6CB975B_.wvu.Rows" hidden="1">'[4]POA GENERAL'!$191:$191,'[4]POA GENERAL'!$2787:$2787,'[4]POA GENERAL'!$3699:$3705</definedName>
    <definedName name="Z_A4678EA1_6D48_4DAD_9A41_8C1ADB2E3BBF_.wvu.Rows" hidden="1">'[2]PRELIMINAR POA'!$191:$191,'[2]PRELIMINAR POA'!$2787:$2787,'[2]PRELIMINAR POA'!$3699:$3705</definedName>
    <definedName name="Z_BFDEDB31_9899_48A8_914B_CA36B71B031E_.wvu.Rows" hidden="1">'[2]PRELIMINAR POA'!$191:$191,'[2]PRELIMINAR POA'!$2787:$2787,'[2]PRELIMINAR POA'!$3699:$3705</definedName>
  </definedNames>
  <calcPr calcId="125725"/>
</workbook>
</file>

<file path=xl/calcChain.xml><?xml version="1.0" encoding="utf-8"?>
<calcChain xmlns="http://schemas.openxmlformats.org/spreadsheetml/2006/main">
  <c r="H313" i="1"/>
  <c r="J313" s="1"/>
  <c r="H312"/>
  <c r="J312" s="1"/>
  <c r="H311"/>
  <c r="J311" s="1"/>
  <c r="J310"/>
  <c r="H310"/>
  <c r="H309"/>
  <c r="J309" s="1"/>
  <c r="J308"/>
  <c r="H308"/>
  <c r="H307"/>
  <c r="J307" s="1"/>
  <c r="J306"/>
  <c r="H306"/>
  <c r="H305"/>
  <c r="J305" s="1"/>
  <c r="J304"/>
  <c r="H304"/>
  <c r="H303"/>
  <c r="J303" s="1"/>
  <c r="J302"/>
  <c r="H302"/>
  <c r="I301"/>
  <c r="H301"/>
  <c r="J301" s="1"/>
  <c r="J300"/>
  <c r="H300"/>
  <c r="H299"/>
  <c r="J299" s="1"/>
  <c r="H298"/>
  <c r="J298" s="1"/>
  <c r="H297"/>
  <c r="J297" s="1"/>
  <c r="H296"/>
  <c r="J296" s="1"/>
  <c r="H295"/>
  <c r="J295" s="1"/>
  <c r="J294"/>
  <c r="H294"/>
  <c r="H293"/>
  <c r="J293" s="1"/>
  <c r="J292"/>
  <c r="H292"/>
  <c r="H291"/>
  <c r="J291" s="1"/>
  <c r="H290"/>
  <c r="J290" s="1"/>
  <c r="H289"/>
  <c r="J289" s="1"/>
  <c r="H288"/>
  <c r="J288" s="1"/>
  <c r="H287"/>
  <c r="J287" s="1"/>
  <c r="J286"/>
  <c r="H286"/>
  <c r="H285"/>
  <c r="J285" s="1"/>
  <c r="J284"/>
  <c r="H284"/>
  <c r="H283"/>
  <c r="J283" s="1"/>
  <c r="H282"/>
  <c r="J282" s="1"/>
  <c r="H281"/>
  <c r="J281" s="1"/>
  <c r="H280"/>
  <c r="J280" s="1"/>
  <c r="H279"/>
  <c r="J279" s="1"/>
  <c r="J278"/>
  <c r="H278"/>
  <c r="H277"/>
  <c r="J277" s="1"/>
  <c r="J276"/>
  <c r="H276"/>
  <c r="H275"/>
  <c r="J275" s="1"/>
  <c r="H274"/>
  <c r="J274" s="1"/>
  <c r="H273"/>
  <c r="J273" s="1"/>
  <c r="H272"/>
  <c r="J272" s="1"/>
  <c r="H271"/>
  <c r="J271" s="1"/>
  <c r="J270"/>
  <c r="H270"/>
  <c r="H269"/>
  <c r="J269" s="1"/>
  <c r="J268"/>
  <c r="H268"/>
  <c r="H267"/>
  <c r="J267" s="1"/>
  <c r="H266"/>
  <c r="J266" s="1"/>
  <c r="H265"/>
  <c r="J265" s="1"/>
  <c r="H264"/>
  <c r="J264" s="1"/>
  <c r="H263"/>
  <c r="J263" s="1"/>
  <c r="J262"/>
  <c r="H262"/>
  <c r="H261"/>
  <c r="J261" s="1"/>
  <c r="J260"/>
  <c r="H260"/>
  <c r="H259"/>
  <c r="J259" s="1"/>
  <c r="H258"/>
  <c r="J258" s="1"/>
  <c r="H257"/>
  <c r="J257" s="1"/>
  <c r="H256"/>
  <c r="J256" s="1"/>
  <c r="H255"/>
  <c r="J255" s="1"/>
  <c r="J254"/>
  <c r="H254"/>
  <c r="H253"/>
  <c r="J253" s="1"/>
  <c r="H252"/>
  <c r="J252" s="1"/>
  <c r="K252" s="1"/>
  <c r="H251"/>
  <c r="J251" s="1"/>
  <c r="H250"/>
  <c r="J250" s="1"/>
  <c r="J249"/>
  <c r="H249"/>
  <c r="H248"/>
  <c r="J248" s="1"/>
  <c r="J247"/>
  <c r="H247"/>
  <c r="I246"/>
  <c r="H246"/>
  <c r="J246" s="1"/>
  <c r="J245"/>
  <c r="H245"/>
  <c r="H244"/>
  <c r="J244" s="1"/>
  <c r="J243"/>
  <c r="H243"/>
  <c r="H242"/>
  <c r="J242" s="1"/>
  <c r="J241"/>
  <c r="H241"/>
  <c r="H240"/>
  <c r="J240" s="1"/>
  <c r="J239"/>
  <c r="H239"/>
  <c r="H238"/>
  <c r="J238" s="1"/>
  <c r="J237"/>
  <c r="H237"/>
  <c r="H236"/>
  <c r="J236" s="1"/>
  <c r="J235"/>
  <c r="H235"/>
  <c r="H234"/>
  <c r="J234" s="1"/>
  <c r="J233"/>
  <c r="H233"/>
  <c r="H232"/>
  <c r="J232" s="1"/>
  <c r="J231"/>
  <c r="H231"/>
  <c r="H230"/>
  <c r="J230" s="1"/>
  <c r="J229"/>
  <c r="H229"/>
  <c r="H228"/>
  <c r="J228" s="1"/>
  <c r="J227"/>
  <c r="H227"/>
  <c r="H226"/>
  <c r="J226" s="1"/>
  <c r="J225"/>
  <c r="H225"/>
  <c r="H224"/>
  <c r="J224" s="1"/>
  <c r="J223"/>
  <c r="H223"/>
  <c r="H222"/>
  <c r="J222" s="1"/>
  <c r="J221"/>
  <c r="H221"/>
  <c r="H220"/>
  <c r="J220" s="1"/>
  <c r="J219"/>
  <c r="H219"/>
  <c r="H218"/>
  <c r="J218" s="1"/>
  <c r="J217"/>
  <c r="H217"/>
  <c r="H216"/>
  <c r="J216" s="1"/>
  <c r="J215"/>
  <c r="H215"/>
  <c r="H214"/>
  <c r="J214" s="1"/>
  <c r="J213"/>
  <c r="H213"/>
  <c r="H212"/>
  <c r="J212" s="1"/>
  <c r="J211"/>
  <c r="H211"/>
  <c r="H210"/>
  <c r="J210" s="1"/>
  <c r="J209"/>
  <c r="H209"/>
  <c r="H208"/>
  <c r="J208" s="1"/>
  <c r="J207"/>
  <c r="H207"/>
  <c r="H206"/>
  <c r="J206" s="1"/>
  <c r="J205"/>
  <c r="K205" s="1"/>
  <c r="I205"/>
  <c r="H205"/>
  <c r="H204"/>
  <c r="J204" s="1"/>
  <c r="J203"/>
  <c r="H203"/>
  <c r="H202"/>
  <c r="J202" s="1"/>
  <c r="H201"/>
  <c r="J201" s="1"/>
  <c r="J200"/>
  <c r="H200"/>
  <c r="H199"/>
  <c r="J199" s="1"/>
  <c r="J198"/>
  <c r="H198"/>
  <c r="H197"/>
  <c r="J197" s="1"/>
  <c r="J196"/>
  <c r="H196"/>
  <c r="H195"/>
  <c r="J195" s="1"/>
  <c r="J194"/>
  <c r="H194"/>
  <c r="H193"/>
  <c r="J193" s="1"/>
  <c r="J192"/>
  <c r="H192"/>
  <c r="H191"/>
  <c r="J191" s="1"/>
  <c r="J190"/>
  <c r="H190"/>
  <c r="H189"/>
  <c r="J189" s="1"/>
  <c r="J188"/>
  <c r="H188"/>
  <c r="H187"/>
  <c r="J187" s="1"/>
  <c r="H186"/>
  <c r="J186" s="1"/>
  <c r="J185"/>
  <c r="H185"/>
  <c r="H184"/>
  <c r="J184" s="1"/>
  <c r="J183"/>
  <c r="H183"/>
  <c r="H182"/>
  <c r="J182" s="1"/>
  <c r="J181"/>
  <c r="H181"/>
  <c r="H180"/>
  <c r="J180" s="1"/>
  <c r="J179"/>
  <c r="I179"/>
  <c r="H179"/>
  <c r="I178"/>
  <c r="H178"/>
  <c r="J178" s="1"/>
  <c r="J177"/>
  <c r="H177"/>
  <c r="H176"/>
  <c r="J176" s="1"/>
  <c r="K176" s="1"/>
  <c r="J175"/>
  <c r="I175"/>
  <c r="H175"/>
  <c r="J174"/>
  <c r="H174"/>
  <c r="H173"/>
  <c r="J173" s="1"/>
  <c r="J172"/>
  <c r="H172"/>
  <c r="H171"/>
  <c r="J171" s="1"/>
  <c r="J170"/>
  <c r="H170"/>
  <c r="H169"/>
  <c r="J169" s="1"/>
  <c r="J168"/>
  <c r="H168"/>
  <c r="H167"/>
  <c r="J167" s="1"/>
  <c r="J166"/>
  <c r="H166"/>
  <c r="H165"/>
  <c r="J165" s="1"/>
  <c r="J164"/>
  <c r="H164"/>
  <c r="H163"/>
  <c r="J163" s="1"/>
  <c r="H162"/>
  <c r="J162" s="1"/>
  <c r="H161"/>
  <c r="J161" s="1"/>
  <c r="H160"/>
  <c r="J160" s="1"/>
  <c r="H159"/>
  <c r="J159" s="1"/>
  <c r="J158"/>
  <c r="H158"/>
  <c r="H157"/>
  <c r="J157" s="1"/>
  <c r="J156"/>
  <c r="H156"/>
  <c r="H155"/>
  <c r="J155" s="1"/>
  <c r="H154"/>
  <c r="J154" s="1"/>
  <c r="H153"/>
  <c r="J153" s="1"/>
  <c r="H152"/>
  <c r="J152" s="1"/>
  <c r="H151"/>
  <c r="J151" s="1"/>
  <c r="J150"/>
  <c r="H150"/>
  <c r="H149"/>
  <c r="J149" s="1"/>
  <c r="J148"/>
  <c r="H148"/>
  <c r="H147"/>
  <c r="J147" s="1"/>
  <c r="J146"/>
  <c r="H146"/>
  <c r="H145"/>
  <c r="J145" s="1"/>
  <c r="H144"/>
  <c r="J144" s="1"/>
  <c r="H143"/>
  <c r="J142"/>
  <c r="I142"/>
  <c r="H142"/>
  <c r="I141"/>
  <c r="H141"/>
  <c r="H140"/>
  <c r="I139"/>
  <c r="H139"/>
  <c r="J139" s="1"/>
  <c r="H138"/>
  <c r="J137"/>
  <c r="H137"/>
  <c r="I136"/>
  <c r="H136"/>
  <c r="J136" s="1"/>
  <c r="K136" s="1"/>
  <c r="J135"/>
  <c r="H135"/>
  <c r="J134"/>
  <c r="K134" s="1"/>
  <c r="H134"/>
  <c r="H133"/>
  <c r="J133" s="1"/>
  <c r="H132"/>
  <c r="J132" s="1"/>
  <c r="J131"/>
  <c r="H131"/>
  <c r="H130"/>
  <c r="J130" s="1"/>
  <c r="J129"/>
  <c r="H129"/>
  <c r="H128"/>
  <c r="J128" s="1"/>
  <c r="J127"/>
  <c r="I127"/>
  <c r="H127"/>
  <c r="I126"/>
  <c r="H126"/>
  <c r="J126" s="1"/>
  <c r="I125"/>
  <c r="H125"/>
  <c r="H124"/>
  <c r="H123"/>
  <c r="I123" s="1"/>
  <c r="J123" s="1"/>
  <c r="J122"/>
  <c r="I122"/>
  <c r="H122"/>
  <c r="J121"/>
  <c r="K121" s="1"/>
  <c r="H121"/>
  <c r="H120"/>
  <c r="J120" s="1"/>
  <c r="H119"/>
  <c r="J119" s="1"/>
  <c r="H118"/>
  <c r="J118" s="1"/>
  <c r="H117"/>
  <c r="J117" s="1"/>
  <c r="J116"/>
  <c r="H116"/>
  <c r="H115"/>
  <c r="J114"/>
  <c r="H114"/>
  <c r="H113"/>
  <c r="J113" s="1"/>
  <c r="J112"/>
  <c r="H112"/>
  <c r="H111"/>
  <c r="J111" s="1"/>
  <c r="K111" s="1"/>
  <c r="J110"/>
  <c r="K110" s="1"/>
  <c r="I110"/>
  <c r="H110"/>
  <c r="J109"/>
  <c r="K109" s="1"/>
  <c r="H109"/>
  <c r="H108"/>
  <c r="J108" s="1"/>
  <c r="J107"/>
  <c r="H107"/>
  <c r="H106"/>
  <c r="J106" s="1"/>
  <c r="J105"/>
  <c r="H105"/>
  <c r="H104"/>
  <c r="J104" s="1"/>
  <c r="J103"/>
  <c r="H103"/>
  <c r="H102"/>
  <c r="J102" s="1"/>
  <c r="J101"/>
  <c r="H101"/>
  <c r="I100"/>
  <c r="H100"/>
  <c r="J100" s="1"/>
  <c r="J99"/>
  <c r="H99"/>
  <c r="H98"/>
  <c r="J98" s="1"/>
  <c r="H97"/>
  <c r="J97" s="1"/>
  <c r="H96"/>
  <c r="J96" s="1"/>
  <c r="H95"/>
  <c r="J95" s="1"/>
  <c r="H94"/>
  <c r="J94" s="1"/>
  <c r="J93"/>
  <c r="H93"/>
  <c r="H92"/>
  <c r="J92" s="1"/>
  <c r="J91"/>
  <c r="H91"/>
  <c r="H90"/>
  <c r="J90" s="1"/>
  <c r="J89"/>
  <c r="H89"/>
  <c r="H88"/>
  <c r="J88" s="1"/>
  <c r="J87"/>
  <c r="H87"/>
  <c r="H86"/>
  <c r="J86" s="1"/>
  <c r="J85"/>
  <c r="H85"/>
  <c r="H84"/>
  <c r="J84" s="1"/>
  <c r="J83"/>
  <c r="H83"/>
  <c r="H82"/>
  <c r="J82" s="1"/>
  <c r="J81"/>
  <c r="H81"/>
  <c r="H80"/>
  <c r="J80" s="1"/>
  <c r="J79"/>
  <c r="H79"/>
  <c r="H78"/>
  <c r="J78" s="1"/>
  <c r="J77"/>
  <c r="H77"/>
  <c r="H76"/>
  <c r="J76" s="1"/>
  <c r="J75"/>
  <c r="H75"/>
  <c r="H74"/>
  <c r="J74" s="1"/>
  <c r="J73"/>
  <c r="H73"/>
  <c r="H72"/>
  <c r="J72" s="1"/>
  <c r="H71"/>
  <c r="J70"/>
  <c r="H70"/>
  <c r="H69"/>
  <c r="J69" s="1"/>
  <c r="J68"/>
  <c r="H68"/>
  <c r="H67"/>
  <c r="J67" s="1"/>
  <c r="J66"/>
  <c r="H66"/>
  <c r="H65"/>
  <c r="J65" s="1"/>
  <c r="H64"/>
  <c r="J64" s="1"/>
  <c r="J63"/>
  <c r="H63"/>
  <c r="H62"/>
  <c r="J62" s="1"/>
  <c r="J61"/>
  <c r="H61"/>
  <c r="H60"/>
  <c r="J60" s="1"/>
  <c r="J59"/>
  <c r="H59"/>
  <c r="J58"/>
  <c r="H58"/>
  <c r="J57"/>
  <c r="H57"/>
  <c r="J56"/>
  <c r="H56"/>
  <c r="J55"/>
  <c r="H55"/>
  <c r="J54"/>
  <c r="H54"/>
  <c r="J53"/>
  <c r="H53"/>
  <c r="J52"/>
  <c r="H52"/>
  <c r="J51"/>
  <c r="H51"/>
  <c r="J50"/>
  <c r="H50"/>
  <c r="J49"/>
  <c r="H49"/>
  <c r="J48"/>
  <c r="H48"/>
  <c r="J47"/>
  <c r="H47"/>
  <c r="H46"/>
  <c r="J46" s="1"/>
  <c r="I45"/>
  <c r="H45"/>
  <c r="H44"/>
  <c r="J44" s="1"/>
  <c r="I43"/>
  <c r="H43"/>
  <c r="H42"/>
  <c r="J42" s="1"/>
  <c r="I41"/>
  <c r="H41"/>
  <c r="J41" s="1"/>
  <c r="J40"/>
  <c r="H40"/>
  <c r="J39"/>
  <c r="H39"/>
  <c r="J38"/>
  <c r="H38"/>
  <c r="J37"/>
  <c r="H37"/>
  <c r="H36"/>
  <c r="J36" s="1"/>
  <c r="J35"/>
  <c r="H35"/>
  <c r="H34"/>
  <c r="J34" s="1"/>
  <c r="J33"/>
  <c r="H33"/>
  <c r="H32"/>
  <c r="J32" s="1"/>
  <c r="H31"/>
  <c r="J31" s="1"/>
  <c r="H30"/>
  <c r="I30" s="1"/>
  <c r="J30" s="1"/>
  <c r="J29"/>
  <c r="H29"/>
  <c r="H28"/>
  <c r="J28" s="1"/>
  <c r="H27"/>
  <c r="J27" s="1"/>
  <c r="H26"/>
  <c r="J26" s="1"/>
  <c r="J25"/>
  <c r="H25"/>
  <c r="J24"/>
  <c r="H24"/>
  <c r="H23"/>
  <c r="J23" s="1"/>
  <c r="K23" s="1"/>
  <c r="H22"/>
  <c r="I22" s="1"/>
  <c r="J21"/>
  <c r="I21"/>
  <c r="H21"/>
  <c r="G20"/>
  <c r="F20"/>
  <c r="E20"/>
  <c r="H20" s="1"/>
  <c r="D20"/>
  <c r="G19"/>
  <c r="F19"/>
  <c r="E19"/>
  <c r="H19" s="1"/>
  <c r="D19"/>
  <c r="H18"/>
  <c r="J18" s="1"/>
  <c r="J17"/>
  <c r="I17"/>
  <c r="H17"/>
  <c r="I16"/>
  <c r="H16"/>
  <c r="J16" s="1"/>
  <c r="H15"/>
  <c r="J15" s="1"/>
  <c r="J14"/>
  <c r="H14"/>
  <c r="H13"/>
  <c r="J13" s="1"/>
  <c r="J12"/>
  <c r="H12"/>
  <c r="H11"/>
  <c r="J11" s="1"/>
  <c r="K15" l="1"/>
  <c r="J138"/>
  <c r="K166"/>
  <c r="K24"/>
  <c r="K31"/>
  <c r="K116"/>
  <c r="J43"/>
  <c r="K144"/>
  <c r="K181"/>
  <c r="K311"/>
  <c r="K60"/>
  <c r="J115"/>
  <c r="K115" s="1"/>
  <c r="J125"/>
  <c r="K128"/>
  <c r="I138"/>
  <c r="I143"/>
  <c r="J143" s="1"/>
  <c r="K178"/>
  <c r="K189"/>
  <c r="K150"/>
  <c r="J45"/>
  <c r="K42" s="1"/>
  <c r="K131"/>
  <c r="J141"/>
  <c r="K28"/>
  <c r="K58"/>
  <c r="I115"/>
  <c r="K186"/>
  <c r="K201"/>
  <c r="I20"/>
  <c r="J20" s="1"/>
  <c r="K92"/>
  <c r="K206"/>
  <c r="K253"/>
  <c r="I19"/>
  <c r="J19" s="1"/>
  <c r="K11"/>
  <c r="J22"/>
  <c r="K22" s="1"/>
  <c r="I71"/>
  <c r="J71" s="1"/>
  <c r="K64" s="1"/>
  <c r="I124"/>
  <c r="J124" s="1"/>
  <c r="I140"/>
  <c r="J140" s="1"/>
  <c r="K138" l="1"/>
  <c r="K122"/>
  <c r="J314"/>
  <c r="K18"/>
  <c r="K314"/>
</calcChain>
</file>

<file path=xl/sharedStrings.xml><?xml version="1.0" encoding="utf-8"?>
<sst xmlns="http://schemas.openxmlformats.org/spreadsheetml/2006/main" count="2347" uniqueCount="688">
  <si>
    <t>SNCC.F.053</t>
  </si>
  <si>
    <t>Fecha de Revisión</t>
  </si>
  <si>
    <t>Fecha de Aprobación</t>
  </si>
  <si>
    <t>Versión</t>
  </si>
  <si>
    <t>No. de Páginas</t>
  </si>
  <si>
    <t>DIRECCIÓN GENERAL DE ÉTICA E INTEGRIDAD GUBERNAMENTAL (DIGEIG)</t>
  </si>
  <si>
    <t>PLAN ANUAL DE COMPRAS Y CONTRATACIONES AÑO 2014</t>
  </si>
  <si>
    <t>FECHA DE NECESIDAD</t>
  </si>
  <si>
    <t xml:space="preserve">CÓDIGO DEL CATÁLOGO DE BIENES Y SERVICIOS (CBS) </t>
  </si>
  <si>
    <t>DESCRIPCIÓN DE LA COMPRA O CONTRATACIÓN</t>
  </si>
  <si>
    <t>UNIDAD DE MEDIDA</t>
  </si>
  <si>
    <t>PRIMER TRIMESTRE</t>
  </si>
  <si>
    <t>SEGUNDO TRIMESTRE</t>
  </si>
  <si>
    <t>TERCER TRIMESTRE</t>
  </si>
  <si>
    <t>CUARTO TRIMESTRE</t>
  </si>
  <si>
    <t>CANTIDAD TOTAL</t>
  </si>
  <si>
    <t>PRECIO UNITARIO ESTIMADO</t>
  </si>
  <si>
    <t>COSTO TOTAL UNITARIO ESTIMADO</t>
  </si>
  <si>
    <t>COSTO TOTAL POR CÓDIGO DE CATÁLOGO DE BIENES Y SERVICIOS (CBS)</t>
  </si>
  <si>
    <t xml:space="preserve"> PROCEDIMIENTO DE SELECCIÓN </t>
  </si>
  <si>
    <t>FUENTE DE FINANCIAMIENTO</t>
  </si>
  <si>
    <t>VALOR ADQUIRIDO</t>
  </si>
  <si>
    <t>OBSERVACIÓN</t>
  </si>
  <si>
    <t>1016 - Productos de floricultura y silvicultura</t>
  </si>
  <si>
    <t>Ofrenda Floral</t>
  </si>
  <si>
    <t>Unidad</t>
  </si>
  <si>
    <t>COMPRA DIRECTA</t>
  </si>
  <si>
    <t>PN</t>
  </si>
  <si>
    <t>Ref. PT 2014 - Proy. 7, act.42.</t>
  </si>
  <si>
    <t xml:space="preserve">1010 - Animales vivos </t>
  </si>
  <si>
    <t>LICITACIÓN PÚBLICA INTERNACIONAL</t>
  </si>
  <si>
    <t>Flores para desarrollo de actividades para dias del Trabajador,Madres, Padres etc.</t>
  </si>
  <si>
    <t>Ref. PT 2014 - Proy.31, act.166</t>
  </si>
  <si>
    <t>1011 - Productos de casa para el animal doméstico</t>
  </si>
  <si>
    <t>LICITACIÓN PÚBLICA NACIONAL</t>
  </si>
  <si>
    <t>Flores para talleres de socialización</t>
  </si>
  <si>
    <t>Ref. PT 2014 - Proy.50, act.255.</t>
  </si>
  <si>
    <t>1012 - Pienso para animales</t>
  </si>
  <si>
    <t>LICITACIÓN RESTRINGIDA</t>
  </si>
  <si>
    <t>Flores para talleres internos de socialización</t>
  </si>
  <si>
    <t>Ref. PT 2014 - Proy.50, act.257.</t>
  </si>
  <si>
    <t>1015 - Semillas, bulbos, plántulas y esquejes</t>
  </si>
  <si>
    <t>COMPRA MENOR</t>
  </si>
  <si>
    <t>1411 - Productos de papel</t>
  </si>
  <si>
    <t>Adquisicion de Libros</t>
  </si>
  <si>
    <t>Ref. PT 2014 - Proy. 2, act.15.</t>
  </si>
  <si>
    <t>1013 - Recipientes y hábitat para animales</t>
  </si>
  <si>
    <t>SORTEO DE OBRAS</t>
  </si>
  <si>
    <t xml:space="preserve">Papel de escritorio </t>
  </si>
  <si>
    <t>Ref. PT 2014 - Proy.39, act.206c</t>
  </si>
  <si>
    <t>1014 - Artículos de talabartería y arreos</t>
  </si>
  <si>
    <t>COMPARACIÓN DE PRECIOS</t>
  </si>
  <si>
    <t>Papel higiénico</t>
  </si>
  <si>
    <t>1510 - Combustibles</t>
  </si>
  <si>
    <t>Gasolina</t>
  </si>
  <si>
    <t>Ref. PT 2014 - Proy. 4, act.25-26.</t>
  </si>
  <si>
    <t>1017 - Abonos, nutrientes para plantas y herbicidas</t>
  </si>
  <si>
    <t>Galones</t>
  </si>
  <si>
    <t>Ref. PT 2014 - Proy.39, act.206h</t>
  </si>
  <si>
    <t xml:space="preserve">1019 - Productos para el control de plagas y malas hierbas </t>
  </si>
  <si>
    <t>Gasoil</t>
  </si>
  <si>
    <t>1110 - Minerales, minerales metálicos y metales</t>
  </si>
  <si>
    <t>Gas GLP</t>
  </si>
  <si>
    <t>1111 - Tierra y piedra</t>
  </si>
  <si>
    <t>1512 - Lubricantes, aceites, grasas y anticorrosivos</t>
  </si>
  <si>
    <t>Aceites, Grasas y Lubricantes</t>
  </si>
  <si>
    <t>1112 - Productos no comestibles de planta y silvicultura</t>
  </si>
  <si>
    <t>2510 - Vehículos de motor</t>
  </si>
  <si>
    <t>Motocicleta</t>
  </si>
  <si>
    <t>Ref. PT 2014 - Proy.51, act.261.</t>
  </si>
  <si>
    <t>1113 - Productos animales no comestibles</t>
  </si>
  <si>
    <t>3912 - Equipos, suministros y componentes eléctricos</t>
  </si>
  <si>
    <t>Regletas con protección de voltaje</t>
  </si>
  <si>
    <t>Ref. PT 2014 - Proy. 47, act. 240f</t>
  </si>
  <si>
    <t>1114 - Chatarra y materiales de desecho</t>
  </si>
  <si>
    <t>Regletas</t>
  </si>
  <si>
    <t>1115 - Fibra, hilos e hilados</t>
  </si>
  <si>
    <t>Caja de Cable de Red Cat. 6</t>
  </si>
  <si>
    <t>Caja</t>
  </si>
  <si>
    <t>Ref. PT 2014 - Proy. 47, act. 240j</t>
  </si>
  <si>
    <t>1116 - Tejidos y materiales de cuero</t>
  </si>
  <si>
    <t>Conectores RJ-45 100/1</t>
  </si>
  <si>
    <t>1119 - Desechos metálicos y chatarra</t>
  </si>
  <si>
    <t>4319 - Dispositivos de comunicaciones y accesorios</t>
  </si>
  <si>
    <t>Flotas telefónicas para coordinación eventos y enc. Comunicaciones</t>
  </si>
  <si>
    <t>Ref. PT 2014 - Proy.45, act.238.</t>
  </si>
  <si>
    <t>1213 - Materiales explosivos</t>
  </si>
  <si>
    <t>Nuevos telefonos IP</t>
  </si>
  <si>
    <t>1214 - Elementos y gases</t>
  </si>
  <si>
    <t>Radio de comunicación y equipos moviles</t>
  </si>
  <si>
    <t>Ref. PT 2014 - Proy.39, act.206g</t>
  </si>
  <si>
    <t>1216 - Aditivos</t>
  </si>
  <si>
    <t>4320 - Componentes para tecnología de la información, difusión o telecomunicaciones</t>
  </si>
  <si>
    <t>CDs AIP</t>
  </si>
  <si>
    <t>Unidades</t>
  </si>
  <si>
    <t>Ref. PT2014-Proy.16,Act. 96</t>
  </si>
  <si>
    <t>1217 - Colorantes</t>
  </si>
  <si>
    <t>Compra de DVD y Betacam.</t>
  </si>
  <si>
    <t>1235 - Compuestos y mezclas</t>
  </si>
  <si>
    <t>Kit que incluya Trípode cámara de vídeo-  Manfrotto MVH502A,546BK Video Tripod System with Mvh502A Head, 546 Tripod and Tripod Bag.</t>
  </si>
  <si>
    <t>1310 - Caucho y elastómeros</t>
  </si>
  <si>
    <t>Yongnuo RF-603 C3 2.4GHz Wireless Flash Trigger/Wireless Shutter Release Transceiver  (*1 )Kit for Canon 1D/5D/7D/50D/40D/30D/20D/10D Series.</t>
  </si>
  <si>
    <t>1311 - Resinas y colofonias y otros materiales derivados de resina</t>
  </si>
  <si>
    <t>Yongnuo YN-565 EX TTL Flash Speedlite Canon 5D II 7D ,30D ,40D, 50D ,350D, 400D ,450D.</t>
  </si>
  <si>
    <t>1410 - Materiales de papel</t>
  </si>
  <si>
    <t>Batería recargable para cámara Panasonic.</t>
  </si>
  <si>
    <t>Un flash memory card de 64GB.</t>
  </si>
  <si>
    <t>1412 - Papel para uso industrial</t>
  </si>
  <si>
    <t>Disco Duro Externo de 1TB para soportes, backups y mover aplicaciones e información de un equipo a otro.</t>
  </si>
  <si>
    <t>Cintas Limpiadoras para Tape Backup HL Ultrium 5</t>
  </si>
  <si>
    <t>1511 - Combustibles gaseosos y aditivos</t>
  </si>
  <si>
    <t>Set de 4 Radios de Comunicación, para comunicación interna</t>
  </si>
  <si>
    <t>Productos eléctricos y afines</t>
  </si>
  <si>
    <t>4321 - Equipo informático y accesorios</t>
  </si>
  <si>
    <t xml:space="preserve">Reloj biometrico para la captura de huella </t>
  </si>
  <si>
    <t>Ref. PT 2014 - Proy.31, act.158.</t>
  </si>
  <si>
    <t>1513 - Combustible para reactores nucleares</t>
  </si>
  <si>
    <t>Impresora Laser B/N con 2 bandejas</t>
  </si>
  <si>
    <t xml:space="preserve">Ref. PT 2014 - Proy. 47, act. 240a </t>
  </si>
  <si>
    <t>2010 - Maquinaria y equipo de minería y explotación de canteras</t>
  </si>
  <si>
    <t>Web-Cam HD</t>
  </si>
  <si>
    <t>2011 - Equipo de perforación y explotación de pozos</t>
  </si>
  <si>
    <t>Impresora Multifuncional  con scanner</t>
  </si>
  <si>
    <t>Ref. PT 2014 - Proy. 47, act. 240b</t>
  </si>
  <si>
    <t>2012 - Equipo para perforación y exploración para petróleo</t>
  </si>
  <si>
    <t xml:space="preserve">Laptop </t>
  </si>
  <si>
    <t>Ref. PT 2014 - Proy. 47, act. 240a, c-f, j.</t>
  </si>
  <si>
    <t>2013 - Materiales para operaciones y perforación de petróleo y gas</t>
  </si>
  <si>
    <t>Mouse</t>
  </si>
  <si>
    <t>Ref. PT 2014 - Proy. 47, act. 240c</t>
  </si>
  <si>
    <t>2014 - Equipo de producción y operación de gas y petróleo</t>
  </si>
  <si>
    <t>Servidor replicador para Oficina Regional Santiago</t>
  </si>
  <si>
    <t>Ref. PT 2014 - Proy. 47, act. 243</t>
  </si>
  <si>
    <t>2110 - Maquinaria y equipo para agricultura, silvicultura y paisaje</t>
  </si>
  <si>
    <t>Laptop Dell XPS 15</t>
  </si>
  <si>
    <t>Ref. PT 2014 - Proy. 47, act. 240e</t>
  </si>
  <si>
    <t>2111 - Equipo de pesca y acuicultura</t>
  </si>
  <si>
    <t>Computador Dell para sustituir el equipo dañado del diagramador con: * Un (1) Procesaror: Intel Core i7 4770, 8GB RAM,  * Una Tarjeta de Video Nvidia GeForce GTX 680 - 2GB, Windows 8 Pro</t>
  </si>
  <si>
    <t>2210 - Maquinaria y equipo pesado de construcción</t>
  </si>
  <si>
    <t>Tablets Samsung Galaxy Tab 2, 10.1, WIFI 16GB, con Micro SD de 32 GB Adicionales</t>
  </si>
  <si>
    <t>2310 - Maquinaria para la transformación de materias primas</t>
  </si>
  <si>
    <t>Decodificador Hauppage para transimisión simultanea de eventos.</t>
  </si>
  <si>
    <t>2311 - Maquinaria para transformación de petróleo</t>
  </si>
  <si>
    <t>Impresora multifuncional con bandeja de alimentación en scanner para la digitalización de expedientes.</t>
  </si>
  <si>
    <t>Ref. PT 2014 - Proy. 47, act. 240g</t>
  </si>
  <si>
    <t>Computadoras, con sus correspondientes licencias de office y monitor</t>
  </si>
  <si>
    <t>Memorias USB de 32 GB</t>
  </si>
  <si>
    <t>Teclados</t>
  </si>
  <si>
    <t>4322 - Datos-voz, equipo de red multimedia, plataformas y accesorios</t>
  </si>
  <si>
    <t>Actualizar la Central telefónica para que soporte 150 extensiones adicionales y no se saturen las líneas</t>
  </si>
  <si>
    <t>Switchs de 5 Puertos</t>
  </si>
  <si>
    <t>4323 - Software</t>
  </si>
  <si>
    <t>Software Dragon, para transcripción de videos (Drago Naturally Speaking Español)</t>
  </si>
  <si>
    <t>Un programa de Recursos Humanos para eficientizar la prestación de servicios a los servidores en el tiempo oportuno, que contenga los siguientes módulos: Recursos Humanos, Nómina, Control Asistencia, Instalación y entrenamiento.</t>
  </si>
  <si>
    <t>Ref. PT 2014 - Proy. 47, act. 240h</t>
  </si>
  <si>
    <t>Un sistema financiero integrado, que permita integrar todas las fúnciones del área con las de toda la institución</t>
  </si>
  <si>
    <t>Ref. PT 2014 - Proy. 47, act. 240i</t>
  </si>
  <si>
    <t>Licencias para 25 computadoras</t>
  </si>
  <si>
    <t>4410 - Maquinaria, suministros y accesorios de oficina</t>
  </si>
  <si>
    <t>Libretas y lapiceros</t>
  </si>
  <si>
    <t>Ref. PT2014-Proy.14,Act. 84</t>
  </si>
  <si>
    <t>Ref. PT2014-Proy.14,Act. 85</t>
  </si>
  <si>
    <t>Ref. PT2014-Proy.14,Act. 86</t>
  </si>
  <si>
    <t>Botellas de aire comprimido</t>
  </si>
  <si>
    <t>Latas de pina espuma grande</t>
  </si>
  <si>
    <t>Mascarillas desechables</t>
  </si>
  <si>
    <t>1117 - Aleaciones</t>
  </si>
  <si>
    <t>Guantes desechables</t>
  </si>
  <si>
    <t>1118 - Óxido metálico</t>
  </si>
  <si>
    <t>Útiles de escritorio, oficina, informática y de enseñanza</t>
  </si>
  <si>
    <t>Tóner 05A</t>
  </si>
  <si>
    <t>Tóner 49A</t>
  </si>
  <si>
    <t>Tóner 64A</t>
  </si>
  <si>
    <t>Tóner CC530A - impresora HP 2025 (negro)</t>
  </si>
  <si>
    <t>Tóner CC531A - impresora HP 2025 (azul)</t>
  </si>
  <si>
    <t>1218 - Ceras y aceites</t>
  </si>
  <si>
    <t>Tóner CC532A - impresora HP 2025 (amarillo)</t>
  </si>
  <si>
    <t>1219 - Solventes</t>
  </si>
  <si>
    <t>Tóner CC533A - impresora HP 2025 (rojo)</t>
  </si>
  <si>
    <t>Tóner CE250A - impresora HP CP3525dm (negro)</t>
  </si>
  <si>
    <t>Tóner CE251A - impresora HP CP3525dm (azul)</t>
  </si>
  <si>
    <t>Tóner CE252A - impresora HP CP3525dm (amarillo)</t>
  </si>
  <si>
    <t>Tóner CE253A - impresora HP CP3525dm (rojo)</t>
  </si>
  <si>
    <t>Tóner para impresora M475dn CE410A negro</t>
  </si>
  <si>
    <t>Tóner para impresora M475dn CE411A azul</t>
  </si>
  <si>
    <t>Tóner para impresora M475dn CE412A amarillo</t>
  </si>
  <si>
    <t>Tóner para impresora M475dn CE413A magenta</t>
  </si>
  <si>
    <t>Tóner MP301 multifuncional RICOH MP301</t>
  </si>
  <si>
    <t>Tóner multifuncional (amarillo)</t>
  </si>
  <si>
    <t>Tóner multifuncional (azul)</t>
  </si>
  <si>
    <t>Tóner multifuncional (negro)</t>
  </si>
  <si>
    <t>Tóner multifuncional (rojo)</t>
  </si>
  <si>
    <t>4411 - Accesorios de oficina y escritorio</t>
  </si>
  <si>
    <t>Mouse Pad con reposo de muñeca</t>
  </si>
  <si>
    <t>Mouse pad</t>
  </si>
  <si>
    <t>Escritorios con módulos de archivos</t>
  </si>
  <si>
    <t>Sillas giratorias</t>
  </si>
  <si>
    <t>Credenzas</t>
  </si>
  <si>
    <t>Archivos de 4 gavetas</t>
  </si>
  <si>
    <t>Estantes</t>
  </si>
  <si>
    <t>Mesas de 4 personas con sillas</t>
  </si>
  <si>
    <t>Otros equipos</t>
  </si>
  <si>
    <t>Archivo de 4 gavetas</t>
  </si>
  <si>
    <t>Ref. PT 2014 - Proy.39, act.206d</t>
  </si>
  <si>
    <t>Escritorio</t>
  </si>
  <si>
    <t>Silla técnica</t>
  </si>
  <si>
    <t>Mesa para escáner</t>
  </si>
  <si>
    <t>Trituradora de papel</t>
  </si>
  <si>
    <t>Silla técnica ortopédica</t>
  </si>
  <si>
    <t>Anaquel integrado a la pared</t>
  </si>
  <si>
    <t>Archivo modular de tres gavetas</t>
  </si>
  <si>
    <t>4412 - Suministros de oficina</t>
  </si>
  <si>
    <t>Paquete de 1000 tie-wraps</t>
  </si>
  <si>
    <t>Paquete</t>
  </si>
  <si>
    <t>4510 - Equipo de imprenta y publicación</t>
  </si>
  <si>
    <t>Renovación y diseño de murales informativos</t>
  </si>
  <si>
    <t>Ref. PT 2014 - Proy.42, act.216.</t>
  </si>
  <si>
    <t>4511 - Equipos de audio y video para presentación y composición</t>
  </si>
  <si>
    <t>Pantalla informativa y audiovisual en recepción.HD 42"</t>
  </si>
  <si>
    <t>Proyector</t>
  </si>
  <si>
    <t>Ref. PT 2014 - Proy. 47, act. 240d</t>
  </si>
  <si>
    <t>Base para proyector</t>
  </si>
  <si>
    <t>4713 - Suministros de limpieza</t>
  </si>
  <si>
    <t>Útiles de cocina y comedor</t>
  </si>
  <si>
    <t>5016 - Chocolates, azúcares, edulcorantes y productos de confitería</t>
  </si>
  <si>
    <t>Café</t>
  </si>
  <si>
    <t>Paquete 1 libra</t>
  </si>
  <si>
    <t xml:space="preserve">Azucar crema </t>
  </si>
  <si>
    <t>Paquete 10 libra</t>
  </si>
  <si>
    <t>Azucar blanca</t>
  </si>
  <si>
    <t>Cremora 35.3oz</t>
  </si>
  <si>
    <t>Iced Tea Lemon Mix 92.8oz</t>
  </si>
  <si>
    <t>5212 - Ropa de cama, mantelerías, paños de cocina y toallas</t>
  </si>
  <si>
    <t>Mantel para mesa</t>
  </si>
  <si>
    <t>5214 - Aparatos electrodomésticos</t>
  </si>
  <si>
    <t>Microondas</t>
  </si>
  <si>
    <t>Ref. PT 2014 - Proy.39, act.206e</t>
  </si>
  <si>
    <t>Aspiradora</t>
  </si>
  <si>
    <t>Nevera</t>
  </si>
  <si>
    <t>Abanicos</t>
  </si>
  <si>
    <t>Extractores</t>
  </si>
  <si>
    <t>Acondicionador de aire</t>
  </si>
  <si>
    <t>5216 - Electrónica de consumo</t>
  </si>
  <si>
    <t>Monitor / TV de 32" para monitorear en tiempo real los recursos tecnológicos de la institución</t>
  </si>
  <si>
    <t>Headsets de teléfono para recepcionistas</t>
  </si>
  <si>
    <t>Headsets de computadoras</t>
  </si>
  <si>
    <t>Ref. PT 2014 - Proy. 47, act. 241</t>
  </si>
  <si>
    <t>5510 - Medios impresos</t>
  </si>
  <si>
    <t>Carpetas con bolsillos con logo DIGEIG impreso</t>
  </si>
  <si>
    <t>Sobres #10 con logo DIGEIG impreso</t>
  </si>
  <si>
    <t>Caja (500/1)</t>
  </si>
  <si>
    <t>Sobres 8 1/2 x 14 con logo DIGEIG impreso</t>
  </si>
  <si>
    <t>5512 - Etiquetado y accesorios</t>
  </si>
  <si>
    <t>Compra y adquisición de 20 portanombres en acrílicos.</t>
  </si>
  <si>
    <t>Banner de promoción</t>
  </si>
  <si>
    <t>Ref. PT 2014 - Proy.45, act.239.</t>
  </si>
  <si>
    <t>5610 - Muebles de alojamiento</t>
  </si>
  <si>
    <t>Compra y mantenimiento de utilidades escenográficas</t>
  </si>
  <si>
    <t>Paquete de mantenimiento</t>
  </si>
  <si>
    <t xml:space="preserve">Mesas cuadradas desplegables </t>
  </si>
  <si>
    <t>7210 - Construcción de edificios, atención, mantenimiento y servicios de reparaciones</t>
  </si>
  <si>
    <t>Mantenimiento de mobiliarios</t>
  </si>
  <si>
    <t>Ref. PT 2014 - Proy.39, act.206b</t>
  </si>
  <si>
    <t>Fumigacion locales</t>
  </si>
  <si>
    <t>Mantenimiento de acondicinadores de aire</t>
  </si>
  <si>
    <t>Mantenimiento de plantas electrica</t>
  </si>
  <si>
    <t>Mantenimiento de edificios</t>
  </si>
  <si>
    <t>Mantenimiento de fotocopiadora</t>
  </si>
  <si>
    <t>7810 - Transporte de correo y carga</t>
  </si>
  <si>
    <t xml:space="preserve">Distribución de invitaciones </t>
  </si>
  <si>
    <t xml:space="preserve">Unidad </t>
  </si>
  <si>
    <t>Ref. PT 2014 - Proy. 4, act.27.</t>
  </si>
  <si>
    <t>Distribución invitaciones</t>
  </si>
  <si>
    <t>Ref. PT 2014 - Proy. 22, act. 126.</t>
  </si>
  <si>
    <t>Distribución invitaciones Día Ética</t>
  </si>
  <si>
    <t>Ref. PT 2014 - Proy. 28, act. 148.</t>
  </si>
  <si>
    <t xml:space="preserve">Compra y distribución de invitaciones. </t>
  </si>
  <si>
    <t>Distribución de invitaciones para talleres de socialización</t>
  </si>
  <si>
    <t>Distribución de invitaciones para talleres internos de socialización</t>
  </si>
  <si>
    <t>7811 - Transporte de pasajeros</t>
  </si>
  <si>
    <t>Pago de taxi</t>
  </si>
  <si>
    <t>Ref. PT 2014 - Proy. 3, act.18-19.</t>
  </si>
  <si>
    <t>Boleto aéreo</t>
  </si>
  <si>
    <t>Ref. PT2014-Proy.13,Act. 79</t>
  </si>
  <si>
    <t>Servicios de taxi</t>
  </si>
  <si>
    <t>Ref. PT 2014 - Proy.19, act.107</t>
  </si>
  <si>
    <t>Servicio de taxis</t>
  </si>
  <si>
    <t>Ref. PT 2014 - Proy. 22, act. 123.</t>
  </si>
  <si>
    <t>Ref. PT 2014 - Proy. 22, act. 124.</t>
  </si>
  <si>
    <t>Boletos aéreos MESICIC</t>
  </si>
  <si>
    <t>Ref. PT 2014 - Proy.51, act.259.</t>
  </si>
  <si>
    <t>Boletos aéreos CNUCC</t>
  </si>
  <si>
    <t>Boletos aéreos OGP</t>
  </si>
  <si>
    <t>Otros boletos aéreos</t>
  </si>
  <si>
    <t>Ref. PT 2014 - Proy.51, act.260.</t>
  </si>
  <si>
    <t>Servicio de Taxis para Encuentro de Conocimiento Región Norte</t>
  </si>
  <si>
    <t>Ref. PT 2014 - Proy.52, act.262.</t>
  </si>
  <si>
    <t>Servicio de Taxis para Encuentro de Conocimiento Región Sur</t>
  </si>
  <si>
    <t>Ref. PT 2014 - Proy.52, act.263.</t>
  </si>
  <si>
    <t>Servicio de Taxis para Encuentro de Conocimiento Región Este</t>
  </si>
  <si>
    <t>Ref. PT 2014 - Proy.52, act.264.</t>
  </si>
  <si>
    <t>7818 - Servicios de mantenimiento o reparaciones de transportes</t>
  </si>
  <si>
    <t>Combustible para traslado Taller de Acceso a la Informacion Publica</t>
  </si>
  <si>
    <t>Ref. PT2014-Proy.16,Act. 91</t>
  </si>
  <si>
    <t>Ref. PT2014-Proy.16,Act. 92</t>
  </si>
  <si>
    <t>Combustible para viajes al interior</t>
  </si>
  <si>
    <t>Aprovisionamiento de combustible</t>
  </si>
  <si>
    <t>Ref. PT 2014 - Proy. 23, act. 130.</t>
  </si>
  <si>
    <t>Mantenimiento de vehiculos</t>
  </si>
  <si>
    <t>8010 - Servicios de asesoría de gestión</t>
  </si>
  <si>
    <t>Consultoría para la elaboración y desarrollo del Plan Estratégico 2014-2017</t>
  </si>
  <si>
    <t>Consultoría para la elaboración del Manual General de Procedimientos</t>
  </si>
  <si>
    <t>8011 - Servicios de recursos humanos</t>
  </si>
  <si>
    <t>Contratacion de especialista responsable en el area de Estructuras Organizativas</t>
  </si>
  <si>
    <t>Ref. PT 2014 - Proy.31, act.160.</t>
  </si>
  <si>
    <t>Contratacion de analista especialista en el area de Estructuras Organizativas</t>
  </si>
  <si>
    <t>Ref. PT 2014 - Proy.31, act.159</t>
  </si>
  <si>
    <t>Contratación de una persona de apoyo</t>
  </si>
  <si>
    <t>8013 - Servicios inmobiliarios</t>
  </si>
  <si>
    <t>Alquileres y rentas de edificios y locales para talleres de socialización</t>
  </si>
  <si>
    <t>Alquileres y rentas de edificios y locales para talleres internos de socialización</t>
  </si>
  <si>
    <t>Alquiler de Salón para Encuentro de Conocimiento Región Norte</t>
  </si>
  <si>
    <t>Alquiler de Salón para Encuentro de Conocimiento Región Sur</t>
  </si>
  <si>
    <t>Alquiler de Salón para Encuentro de Conocimiento Región Este</t>
  </si>
  <si>
    <t>8110 - Servicios profesionales de ingeniería</t>
  </si>
  <si>
    <t>Rediseño gráfico del Portal Gobierno Abierto</t>
  </si>
  <si>
    <t>Ref. PT 2014 - Proy. 47, act. 246</t>
  </si>
  <si>
    <t>Desarrollar portal web "ventanilla unica" de solicitud de acceso a la información publica</t>
  </si>
  <si>
    <t>Ref. PT 2014 - Proy. 47, act. 251</t>
  </si>
  <si>
    <t>Diseño, desarrollo e implementación portal de transparencia RD</t>
  </si>
  <si>
    <t>Ref. PT 2014 - Proy. 47, act. 254</t>
  </si>
  <si>
    <t>8111 - Servicios informáticos</t>
  </si>
  <si>
    <t>Renovación Cuenta Vimeo</t>
  </si>
  <si>
    <t>Cuenta Premium Flickr</t>
  </si>
  <si>
    <t>Servicio de Internet portable pre pago con buen ancho de banda, para transmisión simultanea de actividades.</t>
  </si>
  <si>
    <t>Gestionar el pago de la anualidad del servicio de Google APPS para un estimado de 80 usuarios</t>
  </si>
  <si>
    <t>Incremento ancho de banda en servicio de Internet en sede</t>
  </si>
  <si>
    <t>Licencias de Microsoft Visio Standard</t>
  </si>
  <si>
    <t>Renovar licencia de Antivirus para cien (100) usuarios</t>
  </si>
  <si>
    <t>Licencias Adobe Photoshop CS6</t>
  </si>
  <si>
    <t xml:space="preserve">Licencia Adobe Indesign CS6  </t>
  </si>
  <si>
    <t xml:space="preserve">Licencia Adobe Premier Pro CS6  </t>
  </si>
  <si>
    <t>Contratar línea dedicada de data / voz, para interconectar la red de la sede central de la DIGEIG, con la oficina regional de Santiago</t>
  </si>
  <si>
    <t>Ref. PT 2014 - Proy. 47, act. 242</t>
  </si>
  <si>
    <t>2312 - Maquinaria y accesorios de textiles y tejidos</t>
  </si>
  <si>
    <t>Instalación línea dedicada</t>
  </si>
  <si>
    <t>2313 - Maquinaria y equipos lapidarios</t>
  </si>
  <si>
    <t>8210 - Publicidad</t>
  </si>
  <si>
    <t>Publicación de llamado a concurso</t>
  </si>
  <si>
    <t>2314 - Maquinaria de reparación y accesorios para trabajar cuero</t>
  </si>
  <si>
    <t>Publicación de anuncios oficiales en medios de circulación nacional</t>
  </si>
  <si>
    <t>Ref. PT 2014 - Proy.43, act.227.</t>
  </si>
  <si>
    <t>2315 - Maquinaria, equipo y suministros de procesos industriales</t>
  </si>
  <si>
    <t>Publicación TDR en medios de prensa escrita</t>
  </si>
  <si>
    <t>2316 - Máquinas, equipo y suministros para fundición</t>
  </si>
  <si>
    <t>2317 - Maquinaria, equipo y suministros para talleres</t>
  </si>
  <si>
    <t>8211 - Escritura y traducciones</t>
  </si>
  <si>
    <t>Renovaciones de suscripciones anuales en 6 periódicos</t>
  </si>
  <si>
    <t>Ref. PT 2014 - Proy.45, act.232.</t>
  </si>
  <si>
    <t>2318 - Equipo industrial para alimentos y bebidas</t>
  </si>
  <si>
    <t>8212 -  Servicios de reproducción</t>
  </si>
  <si>
    <t>Impresion afiches</t>
  </si>
  <si>
    <t>2321 - Maquinaria de fabricación electrónica, equipo y accesorios</t>
  </si>
  <si>
    <t>2323 - Equipo y maquinaria de procesamiento de madera y aserrado</t>
  </si>
  <si>
    <t>Impresion brochures</t>
  </si>
  <si>
    <t>2410 - Maquinaria y equipo para manejo de materiales</t>
  </si>
  <si>
    <t>2412 - Materiales de envasado</t>
  </si>
  <si>
    <t>2411 - Recipientes y almacenamiento</t>
  </si>
  <si>
    <t>2413 - Refrigeración industrial</t>
  </si>
  <si>
    <t>Impresion folleto</t>
  </si>
  <si>
    <t>2414 - Suministros de embalaje</t>
  </si>
  <si>
    <t>Impresion documento</t>
  </si>
  <si>
    <t>Impresion Guia</t>
  </si>
  <si>
    <t>Impresion documentos CI</t>
  </si>
  <si>
    <t xml:space="preserve">Fotocopias e impresión de certificados </t>
  </si>
  <si>
    <t>Ref. PT 2014 - Proy. 4, act.21-24.</t>
  </si>
  <si>
    <t>Impresion documentos</t>
  </si>
  <si>
    <t>Ref. PT 2014 - Proy. 4, act.30-31.</t>
  </si>
  <si>
    <t>Impresión de materiales</t>
  </si>
  <si>
    <t>Ref. PT 2014 - Proy. 4, act.32-33.</t>
  </si>
  <si>
    <t>Impresion de Brochure</t>
  </si>
  <si>
    <t>Ref. PT 2014 - Proy. 7, act.43.</t>
  </si>
  <si>
    <t>Impresión de propuesta de ley y reglamento</t>
  </si>
  <si>
    <t>Ref. PT 2014 - Proy. 8, act.45.</t>
  </si>
  <si>
    <t>Impresion y encuadernacion Seminario Gobierno Abierto</t>
  </si>
  <si>
    <t>Impresion material informativo Gobierno Abierto</t>
  </si>
  <si>
    <t>Ref. PT2014-Proy.13,Act. 81</t>
  </si>
  <si>
    <t>Impresion y encuadernacion Taller Accceso a la Información</t>
  </si>
  <si>
    <t>Impresion y encuadernacion Taller Accceso a la Informaci</t>
  </si>
  <si>
    <t>Impresion y encuadernacion Dia del Derecho a Saber</t>
  </si>
  <si>
    <t>Ref. PT2014-Proy.16,Act. 94</t>
  </si>
  <si>
    <t>Diagramacion e impresion material didactico AIP</t>
  </si>
  <si>
    <t>Impresion brochures AIP</t>
  </si>
  <si>
    <t>Impresion y encuadernacion actividad piloto Sistema Unico de solicitud AIP</t>
  </si>
  <si>
    <t>Ref. PT2014-Proy.18,Act. 104</t>
  </si>
  <si>
    <t>Fotocopiado e impresión certificados 1er diplomado</t>
  </si>
  <si>
    <t>Ref. PT 2014 - Proy. 23, act. 129.</t>
  </si>
  <si>
    <t>Fotocopiado e impresión certificados 2do diplomado</t>
  </si>
  <si>
    <t>Fotocopiado e impresión certificados diplomados</t>
  </si>
  <si>
    <t>Ref. PT 2014 - Proy. 23, act. 131.</t>
  </si>
  <si>
    <t>Impresión materiales de apoyo</t>
  </si>
  <si>
    <t>Ref. PT 2014 - Proy. 27, act. 142.</t>
  </si>
  <si>
    <t>Ref. PT 2014 - Proy. 27, act. 143.</t>
  </si>
  <si>
    <t>Ref. PT 2014 - Proy. 27, act. 144.</t>
  </si>
  <si>
    <t>Impresión materiales didácticos e invitaciones</t>
  </si>
  <si>
    <t>Ref. PT 2014 - Proy. 28, act. 150.</t>
  </si>
  <si>
    <t>Impresión y encuadernación para Encuentro Plan de Trabajo General 2015</t>
  </si>
  <si>
    <t>Ref. PT 2014 - Proy.34, act.180.</t>
  </si>
  <si>
    <t xml:space="preserve">Impresión y publicación de fascículo / revista </t>
  </si>
  <si>
    <t>Ref. PT 2014 - Proy.43, act.223.</t>
  </si>
  <si>
    <t>Impresión 2,000 cápsulas tipo afiches y otras mod. publicaciones</t>
  </si>
  <si>
    <t>Ref. PT 2014 - Proy.43, act.224.</t>
  </si>
  <si>
    <t>Diseño, impresión y publicación de comics y material de entretenimiento</t>
  </si>
  <si>
    <t>Ref. PT 2014 - Proy.43, act.225.</t>
  </si>
  <si>
    <t>Requerimientos institucionales de impresión de documentos, brochures, banners y otros</t>
  </si>
  <si>
    <t>Ref. PT 2014 - Proy.43, act.226.</t>
  </si>
  <si>
    <t>Impresión y encuadernación para talleres de socialización</t>
  </si>
  <si>
    <t>Impresión y distribución de ejemplares del plan estratégico 2014-2017</t>
  </si>
  <si>
    <t>Ref. PT 2014 - Proy.50, act.256.</t>
  </si>
  <si>
    <t>Impresión y encuadernación de Manual General de Procedimientos</t>
  </si>
  <si>
    <t>Impresión y encuadernación para talleres internos de socialización</t>
  </si>
  <si>
    <t>Impresión y encuadernación para Encuentros de Conocimiento</t>
  </si>
  <si>
    <t>Ref. PT 2014 - Proy.52, act.265.</t>
  </si>
  <si>
    <t>8610 - Formación profesional</t>
  </si>
  <si>
    <t xml:space="preserve">Ejecucion programa de formacion </t>
  </si>
  <si>
    <t>Ref. PT 2014 - Proy.31, act.164</t>
  </si>
  <si>
    <t>9010 - Restaurantes y catering (servicios de comidas y bebidas)</t>
  </si>
  <si>
    <t>Refrigerio encuentros</t>
  </si>
  <si>
    <t>Ref. PT 2014 - Proy. 2, act.4-5.</t>
  </si>
  <si>
    <t>Refrigerio Taller</t>
  </si>
  <si>
    <t>Ref. PT 2014 - Proy. 2, act.9.</t>
  </si>
  <si>
    <t>Refrigerio Acto</t>
  </si>
  <si>
    <t>Ref. PT 2014 - Proy. 2, act.12.</t>
  </si>
  <si>
    <t>Refrigerio Encuentro</t>
  </si>
  <si>
    <t>Refrigerio Diplomados</t>
  </si>
  <si>
    <t>Refrigerio Seminarios</t>
  </si>
  <si>
    <t xml:space="preserve">Refrigerio Conferencia </t>
  </si>
  <si>
    <t>Estación de Café, leche y te</t>
  </si>
  <si>
    <t>Ref. PT 2014 - Proy. 4, act.28-29.</t>
  </si>
  <si>
    <t>Refrigerio Talleres</t>
  </si>
  <si>
    <t>Refrigerio Encuentros</t>
  </si>
  <si>
    <t>Ref. PT 2014 - Proy. 5, act.34-36.</t>
  </si>
  <si>
    <t>Refrigerio Evento</t>
  </si>
  <si>
    <t>Ref. PT 2014 - Proy. 8, act.47.</t>
  </si>
  <si>
    <t>Refrigerio reuniones</t>
  </si>
  <si>
    <t>Ref. PT 2014 - Proy. 9, act.49.</t>
  </si>
  <si>
    <t>Refrigerio taller</t>
  </si>
  <si>
    <t>Ref. PT 2014 - Proy. 9, act.50.</t>
  </si>
  <si>
    <t>Refrigerios taller IPAC</t>
  </si>
  <si>
    <t>Ref. PT2014-Proy.10,Act. 57</t>
  </si>
  <si>
    <t>Ref. PT2014-Proy.10,Act. 58</t>
  </si>
  <si>
    <t>Refigerio  encuentro sociedad civil</t>
  </si>
  <si>
    <t>Ref. PT2014-Proy.10,Act. 59</t>
  </si>
  <si>
    <t>Ref. PT2014-Proy.10,Act. 60</t>
  </si>
  <si>
    <t>Refrigerio presentacion Portal Datos Abiertos</t>
  </si>
  <si>
    <t>Ref. PT2014-Proy.12,Act. 73</t>
  </si>
  <si>
    <t>Refrigerio Seminario Gobierno Abierto</t>
  </si>
  <si>
    <t>Refigerio taller acceso a la informacion pública</t>
  </si>
  <si>
    <t>RegriferioTaller Region Sur Acceso a la Información</t>
  </si>
  <si>
    <t>RegriferioTaller Region Este Acceso a la Información</t>
  </si>
  <si>
    <t>Refrigerio para jornada de promocion y divulgacion AIP para sociedad civil</t>
  </si>
  <si>
    <t xml:space="preserve">Refrigerio para jornada Region Norte de promocion y divulgacion AIP para sociedad civil </t>
  </si>
  <si>
    <t xml:space="preserve">Refrigerio para jornada Region Sur de promocion y divulgacion AIP para sociedad civil </t>
  </si>
  <si>
    <t>Refrigerio Dia del Derecho a Saber</t>
  </si>
  <si>
    <t>Refrigerio encuentro estandarizacion instituciones nuevas</t>
  </si>
  <si>
    <t>Ref. PT2014-Proy.17,Act. 98</t>
  </si>
  <si>
    <t>Refrigerio actividad piloto Sistema Unico de solicitud AIP</t>
  </si>
  <si>
    <t>Refrigerio 1er encuentro sensibilización</t>
  </si>
  <si>
    <t>Refrigerio 2do encuentro sensibilización</t>
  </si>
  <si>
    <t>Refrigerio juramentaciones CEP</t>
  </si>
  <si>
    <t>Ref. PT 2014 - Proy. 22, act. 125.</t>
  </si>
  <si>
    <t>Refrigerio encuentro promoción DIGEIG</t>
  </si>
  <si>
    <t>Refrigerio 1er diplomado</t>
  </si>
  <si>
    <t>Refrigerio 2do diplomado</t>
  </si>
  <si>
    <t>Refrigerio taller PT 2015 CEP</t>
  </si>
  <si>
    <t>Ref. PT 2014 - Proy. 25, act. 136.</t>
  </si>
  <si>
    <t>Refrigerio encuentro academias</t>
  </si>
  <si>
    <t>Ref. PT 2014 - Proy. 26, act. 138.</t>
  </si>
  <si>
    <t>Refrigerio encuentro comité estudiantes</t>
  </si>
  <si>
    <t>Ref. PT 2014 - Proy. 26, act. 139.</t>
  </si>
  <si>
    <t>Refrigerio taller AIP</t>
  </si>
  <si>
    <t>Refrigerio jornada funcionarios AIP</t>
  </si>
  <si>
    <t>Refrigerio jornada universidades AIP</t>
  </si>
  <si>
    <t>Brindis líquido Ulises Francisco Espaillat</t>
  </si>
  <si>
    <t>Ref. PT 2014 - Proy. 28, act. 149.</t>
  </si>
  <si>
    <t>Refrigerio jornada promoción Día Derecho a Saber</t>
  </si>
  <si>
    <t>Refrigerio encuentro estandarización</t>
  </si>
  <si>
    <t>Ref. PT 2014 - Proy. 29, act. 152.</t>
  </si>
  <si>
    <t>Alimentos y bebidas para desarrollo de actividades para dias del Trabajador,Madres, Padres etc.</t>
  </si>
  <si>
    <t>Refrigerio para evaluación de medio término al plan en ejecución 2014</t>
  </si>
  <si>
    <t>Ref. PT 2014 - Proy.34, act.174.</t>
  </si>
  <si>
    <t>Refrigerio para Encuentro Plan de Trabajo General 2015</t>
  </si>
  <si>
    <t>Refrigerio para talleres diversos</t>
  </si>
  <si>
    <t>Ref. PT 2014 - Proy.36, act.192.</t>
  </si>
  <si>
    <t>Coctel para un estimado de 80 personas</t>
  </si>
  <si>
    <t>Refrigerio para talleres de socialización</t>
  </si>
  <si>
    <t>Refrigerio para talleres internos de socialización</t>
  </si>
  <si>
    <t>Refrigerio para Encuentros de Conocimiento Región Norte</t>
  </si>
  <si>
    <t>Refrigerio para Encuentros de Conocimiento Región Sur</t>
  </si>
  <si>
    <t>Refrigerio para Encuentros de Conocimiento Región Este</t>
  </si>
  <si>
    <t>9011 - Instalaciones hoteleras, alojamientos y centros de encuentros</t>
  </si>
  <si>
    <t>Alquiler de salón para evento</t>
  </si>
  <si>
    <t>Hospedaje ponentes</t>
  </si>
  <si>
    <t>4112 - Suministros y accesorios de laboratorio</t>
  </si>
  <si>
    <t>APROBADO:</t>
  </si>
  <si>
    <t>4213 - Telas y vestidos médicos</t>
  </si>
  <si>
    <t>4214 - Suministros y productos de tratamiento y cuidado del enfermo</t>
  </si>
  <si>
    <t>4215 - Equipos y suministros dentales</t>
  </si>
  <si>
    <t xml:space="preserve">DR. MIGUEL SUAZO - DIRECTOR EJECUTIVO </t>
  </si>
  <si>
    <t>4216 - Equipo de diálisis y suministros</t>
  </si>
  <si>
    <t>DIGEIG</t>
  </si>
  <si>
    <t>4217 - Productos para los servicios médicos de urgencias y campo</t>
  </si>
  <si>
    <t>4218 - Productos de examen y control del paciente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</si>
  <si>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</si>
  <si>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</si>
  <si>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</si>
  <si>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</si>
  <si>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</si>
  <si>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</si>
  <si>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</si>
  <si>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</si>
  <si>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</si>
  <si>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4228 - Productos para la esterilización médica</t>
  </si>
  <si>
    <t>4229 - Productos quirúrgicos</t>
  </si>
  <si>
    <t>4230 - Suministros para formación y estudios de medicina</t>
  </si>
  <si>
    <t>4231 - Productos para el cuidado de heridas</t>
  </si>
  <si>
    <t>4512 - Equipo de vídeo, filmación o fotografía</t>
  </si>
  <si>
    <t>4513 - Medios fotográficos y de grabación</t>
  </si>
  <si>
    <t>4514 - Suministros fotográficos para cine</t>
  </si>
  <si>
    <t>4610 - Armas ligeras y munición</t>
  </si>
  <si>
    <t>4611 - Armas de guerra convencionales</t>
  </si>
  <si>
    <t>4612 - Misiles</t>
  </si>
  <si>
    <t>4613 - Cohetes y subsistemas</t>
  </si>
  <si>
    <t>4614 - Lanzadores</t>
  </si>
  <si>
    <t>4615 - Orden Público</t>
  </si>
  <si>
    <t>4616 - Seguridad y control público</t>
  </si>
  <si>
    <t>4617 - Seguridad, vigilancia y detección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</si>
  <si>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</si>
  <si>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</si>
  <si>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</si>
  <si>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</si>
  <si>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4712 - Equipo de limpieza</t>
  </si>
  <si>
    <t>4810 - Equipos de servicios de alimentación para instituciones</t>
  </si>
  <si>
    <t>4811 - Máquinas expendedoras</t>
  </si>
  <si>
    <t>4812 - Equipo de Juego o de Apostar</t>
  </si>
  <si>
    <t>4910 - Coleccionables y condecoraciones</t>
  </si>
  <si>
    <t>4912 - Equipos y accesorios para acampada y exterior</t>
  </si>
  <si>
    <t>4913 - Equipos de pesca y caza</t>
  </si>
  <si>
    <t>4914 - Equipos para deportes acuáticos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</si>
  <si>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</si>
  <si>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</si>
  <si>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</si>
  <si>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</si>
  <si>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</si>
  <si>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</si>
  <si>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</si>
  <si>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</si>
  <si>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5010 - Frutas, verduras y frutos secos</t>
  </si>
  <si>
    <t>5011 - Productos de carne y aves de corral</t>
  </si>
  <si>
    <t>5012 - Pescados y mariscos</t>
  </si>
  <si>
    <t>5013 - Productos lácteos y huevos</t>
  </si>
  <si>
    <t>5015 - Aceites y grasas comestibles</t>
  </si>
  <si>
    <t>5017 - Condimentos y conservantes</t>
  </si>
  <si>
    <t>5018 - Productos de panadería</t>
  </si>
  <si>
    <t>5019 - Alimentos preparados y conservados</t>
  </si>
  <si>
    <t>5020 - Bebidas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</si>
  <si>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</si>
  <si>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</si>
  <si>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</si>
  <si>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</si>
  <si>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</si>
  <si>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</si>
  <si>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</si>
  <si>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</si>
  <si>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</si>
  <si>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</si>
  <si>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</si>
  <si>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</si>
  <si>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</si>
  <si>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</si>
  <si>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</si>
  <si>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</si>
  <si>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</si>
  <si>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5213 - Tratamientos de ventanas</t>
  </si>
  <si>
    <t>5215 - Utensilios de cocina domésticos</t>
  </si>
  <si>
    <t>5217 - Tratamientos de pared doméstica</t>
  </si>
  <si>
    <t>5310 - Ropa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</si>
  <si>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</si>
  <si>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</si>
  <si>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</si>
  <si>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</si>
  <si>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</si>
  <si>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</si>
  <si>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5412 - Gemas</t>
  </si>
  <si>
    <t>5511 - Material electrónico de referencia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</si>
  <si>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</si>
  <si>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</si>
  <si>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</si>
  <si>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6011 - Decoraciones y suministros del aula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</si>
  <si>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</si>
  <si>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</si>
  <si>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</si>
  <si>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</si>
  <si>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</si>
  <si>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</si>
  <si>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</si>
  <si>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70140000 Producción, gestión y protección de cultivos</t>
  </si>
  <si>
    <t>7015 - Cultivos forestales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</si>
  <si>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</si>
  <si>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</si>
  <si>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</si>
  <si>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</si>
  <si>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</si>
  <si>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</si>
  <si>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</si>
  <si>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7115 - Servicios de procesar y gestión de datos del aceite y gas</t>
  </si>
  <si>
    <t>7116 - Servicios de gerencia del proyecto de aceite y gas del pozo</t>
  </si>
  <si>
    <t>7213 - Construcción general de edificios</t>
  </si>
  <si>
    <t>7310 - Industrias de plásticos y productos químicos</t>
  </si>
  <si>
    <t>7311 - Industrias de la madera y el papel</t>
  </si>
  <si>
    <t>7312 - Industrias del metal y de minerales</t>
  </si>
  <si>
    <t>7313 - Industrias de alimentos y bebidas</t>
  </si>
  <si>
    <t>7314 - Industrias de fibras, textiles y de tejidos</t>
  </si>
  <si>
    <t>7315 - Servicios de apoyo a la fabricación</t>
  </si>
  <si>
    <t>7316 - Fabricación de maquinaria y equipo de transporte</t>
  </si>
  <si>
    <t>7317 - Fabricación de productos eléctricos e instrumentos de precisión</t>
  </si>
  <si>
    <t>7318 - Servicios de labrado y procesado</t>
  </si>
  <si>
    <t>7610 - Servicios de descontaminación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</si>
  <si>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</si>
  <si>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</si>
  <si>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</si>
  <si>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</si>
  <si>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</si>
  <si>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</si>
  <si>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</si>
  <si>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7812 - Manejo y embalaje de material</t>
  </si>
  <si>
    <t>7813 - Almacenaje</t>
  </si>
  <si>
    <t>7814 - Operaciones de transporte</t>
  </si>
  <si>
    <t>8012 - Servicios legales</t>
  </si>
  <si>
    <t>8014 - Comercialización y distribución</t>
  </si>
  <si>
    <t>8015 - Política comercial y servicios</t>
  </si>
  <si>
    <t>8016 - Servicios de administración de empresas</t>
  </si>
  <si>
    <t>8112 - Economía</t>
  </si>
  <si>
    <t>8113 - Estadística</t>
  </si>
  <si>
    <t>8114 - Tecnologías de fabricación</t>
  </si>
  <si>
    <t>8115 - Servicios de pedología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</si>
  <si>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</si>
  <si>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</si>
  <si>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</si>
  <si>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</si>
  <si>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</si>
  <si>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</si>
  <si>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</si>
  <si>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</si>
  <si>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</si>
  <si>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8413 - Servicios de seguros y jubilación</t>
  </si>
  <si>
    <t>8414 - Agencias de crédito</t>
  </si>
  <si>
    <t>8510 - Servicios sanitarios integrales</t>
  </si>
  <si>
    <t>8511 - Prevención y control de enfermedades</t>
  </si>
  <si>
    <t>8512 -  Práctica médica</t>
  </si>
  <si>
    <t xml:space="preserve"> 8513 - Ciencia médica, investigación y experimentación</t>
  </si>
  <si>
    <t>8514 - Medicina alternativa y holística</t>
  </si>
  <si>
    <t>8515 - Servicios alimentarios y de nutrición</t>
  </si>
  <si>
    <t>8611 - Sistemas educativos alternativos</t>
  </si>
  <si>
    <t>8612 - Instituciones educativas</t>
  </si>
  <si>
    <t>8613 - Servicios educativos especializados</t>
  </si>
  <si>
    <t>8614 - Instalaciones educativas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</si>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</sst>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&quot;RD$&quot;#,##0.00"/>
    <numFmt numFmtId="165" formatCode="_-* #,##0.00_-;\-* #,##0.00_-;_-* &quot;-&quot;??_-;_-@_-"/>
    <numFmt numFmtId="166" formatCode="_-&quot;£&quot;* #,##0.00_-;\-&quot;£&quot;* #,##0.00_-;_-&quot;£&quot;* &quot;-&quot;??_-;_-@_-"/>
    <numFmt numFmtId="167" formatCode="_([$€]* #,##0.00_);_([$€]* \(#,##0.00\);_([$€]* &quot;-&quot;??_);_(@_)"/>
    <numFmt numFmtId="168" formatCode="_(&quot;$&quot;* #,##0.00_);_(&quot;$&quot;* \(#,##0.0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</font>
    <font>
      <b/>
      <sz val="14"/>
      <color indexed="60"/>
      <name val="Arial"/>
      <family val="2"/>
    </font>
    <font>
      <b/>
      <sz val="14"/>
      <color indexed="8"/>
      <name val="Arial Narrow"/>
      <family val="2"/>
    </font>
    <font>
      <b/>
      <sz val="16"/>
      <color indexed="8"/>
      <name val="Arial Narrow"/>
      <family val="2"/>
    </font>
    <font>
      <b/>
      <sz val="18"/>
      <color indexed="8"/>
      <name val="Arial Narrow"/>
      <family val="2"/>
    </font>
    <font>
      <b/>
      <sz val="14"/>
      <name val="Arial Narrow"/>
      <family val="2"/>
    </font>
    <font>
      <b/>
      <sz val="14"/>
      <color indexed="9"/>
      <name val="Arial Narrow"/>
      <family val="2"/>
    </font>
    <font>
      <sz val="14"/>
      <name val="Arial Narrow"/>
      <family val="2"/>
    </font>
    <font>
      <sz val="14"/>
      <color indexed="8"/>
      <name val="Arial Narrow"/>
    </font>
    <font>
      <sz val="1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5">
    <xf numFmtId="0" fontId="0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3" fillId="0" borderId="0" applyNumberFormat="0" applyFont="0" applyBorder="0" applyProtection="0"/>
    <xf numFmtId="0" fontId="12" fillId="0" borderId="0"/>
    <xf numFmtId="0" fontId="13" fillId="0" borderId="0" applyNumberFormat="0" applyFont="0" applyBorder="0" applyProtection="0"/>
    <xf numFmtId="0" fontId="16" fillId="0" borderId="0" applyNumberFormat="0" applyFont="0" applyBorder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2" fillId="0" borderId="0"/>
    <xf numFmtId="0" fontId="13" fillId="0" borderId="0" applyNumberFormat="0" applyFont="0" applyBorder="0" applyProtection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3" fillId="0" borderId="0"/>
    <xf numFmtId="0" fontId="1" fillId="0" borderId="0"/>
    <xf numFmtId="0" fontId="12" fillId="0" borderId="0"/>
    <xf numFmtId="0" fontId="1" fillId="0" borderId="0"/>
    <xf numFmtId="0" fontId="17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14" fontId="2" fillId="0" borderId="1" xfId="0" applyNumberFormat="1" applyFont="1" applyBorder="1" applyAlignment="1">
      <alignment horizontal="center" vertical="top" wrapText="1"/>
    </xf>
    <xf numFmtId="14" fontId="2" fillId="0" borderId="2" xfId="0" applyNumberFormat="1" applyFont="1" applyBorder="1" applyAlignment="1">
      <alignment horizontal="center" vertical="top" wrapText="1"/>
    </xf>
    <xf numFmtId="14" fontId="2" fillId="0" borderId="3" xfId="0" applyNumberFormat="1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38" fontId="2" fillId="0" borderId="4" xfId="0" applyNumberFormat="1" applyFont="1" applyFill="1" applyBorder="1" applyAlignment="1">
      <alignment horizontal="center" vertical="top" wrapText="1"/>
    </xf>
    <xf numFmtId="38" fontId="2" fillId="0" borderId="5" xfId="0" applyNumberFormat="1" applyFont="1" applyFill="1" applyBorder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textRotation="90" wrapText="1"/>
    </xf>
    <xf numFmtId="0" fontId="8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center" wrapText="1"/>
    </xf>
    <xf numFmtId="164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horizontal="justify" wrapText="1"/>
    </xf>
    <xf numFmtId="0" fontId="9" fillId="0" borderId="0" xfId="0" applyNumberFormat="1" applyFont="1" applyFill="1" applyAlignment="1">
      <alignment horizontal="lef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justify" wrapText="1"/>
    </xf>
    <xf numFmtId="0" fontId="9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10" fillId="0" borderId="0" xfId="0" applyNumberFormat="1" applyFont="1" applyBorder="1" applyAlignment="1">
      <alignment horizontal="center" wrapText="1"/>
    </xf>
    <xf numFmtId="164" fontId="10" fillId="0" borderId="0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horizontal="justify" wrapText="1"/>
    </xf>
    <xf numFmtId="0" fontId="2" fillId="0" borderId="0" xfId="0" applyFont="1" applyFill="1" applyAlignment="1">
      <alignment wrapText="1"/>
    </xf>
    <xf numFmtId="0" fontId="10" fillId="0" borderId="0" xfId="0" applyFont="1" applyBorder="1" applyAlignment="1">
      <alignment horizontal="justify" wrapText="1"/>
    </xf>
    <xf numFmtId="164" fontId="2" fillId="0" borderId="0" xfId="0" applyNumberFormat="1" applyFont="1" applyAlignment="1">
      <alignment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9" fillId="0" borderId="0" xfId="0" applyNumberFormat="1" applyFont="1" applyFill="1" applyAlignment="1">
      <alignment horizontal="left" vertical="center" wrapText="1"/>
    </xf>
    <xf numFmtId="164" fontId="4" fillId="0" borderId="0" xfId="0" applyNumberFormat="1" applyFont="1" applyBorder="1" applyAlignment="1">
      <alignment wrapText="1"/>
    </xf>
    <xf numFmtId="0" fontId="11" fillId="0" borderId="0" xfId="0" quotePrefix="1" applyNumberFormat="1" applyFont="1" applyFill="1" applyAlignment="1">
      <alignment horizontal="justify" wrapText="1"/>
    </xf>
    <xf numFmtId="0" fontId="4" fillId="0" borderId="0" xfId="0" applyFont="1" applyAlignment="1">
      <alignment horizontal="center" wrapText="1"/>
    </xf>
    <xf numFmtId="0" fontId="9" fillId="0" borderId="0" xfId="0" quotePrefix="1" applyNumberFormat="1" applyFont="1" applyFill="1" applyAlignment="1">
      <alignment horizontal="left" wrapText="1"/>
    </xf>
  </cellXfs>
  <cellStyles count="85">
    <cellStyle name="Comma_D2006" xfId="1"/>
    <cellStyle name="Euro" xfId="2"/>
    <cellStyle name="Euro 2" xfId="3"/>
    <cellStyle name="Graphics" xfId="4"/>
    <cellStyle name="Millares 10" xfId="5"/>
    <cellStyle name="Millares 10 2" xfId="6"/>
    <cellStyle name="Millares 11" xfId="7"/>
    <cellStyle name="Millares 12" xfId="8"/>
    <cellStyle name="Millares 2" xfId="9"/>
    <cellStyle name="Millares 2 2" xfId="10"/>
    <cellStyle name="Millares 2 3" xfId="11"/>
    <cellStyle name="Millares 2 3 2" xfId="12"/>
    <cellStyle name="Millares 3" xfId="13"/>
    <cellStyle name="Millares 3 2" xfId="14"/>
    <cellStyle name="Millares 4" xfId="15"/>
    <cellStyle name="Millares 5" xfId="16"/>
    <cellStyle name="Millares 6" xfId="17"/>
    <cellStyle name="Millares 7" xfId="18"/>
    <cellStyle name="Millares 8" xfId="19"/>
    <cellStyle name="Millares 9" xfId="20"/>
    <cellStyle name="Moneda 2" xfId="21"/>
    <cellStyle name="Moneda 2 2" xfId="22"/>
    <cellStyle name="Normal" xfId="0" builtinId="0"/>
    <cellStyle name="Normal 10" xfId="23"/>
    <cellStyle name="Normal 11" xfId="24"/>
    <cellStyle name="Normal 11 2" xfId="25"/>
    <cellStyle name="Normal 12" xfId="26"/>
    <cellStyle name="Normal 2" xfId="27"/>
    <cellStyle name="Normal 2 2" xfId="28"/>
    <cellStyle name="Normal 2 2 2" xfId="29"/>
    <cellStyle name="Normal 2 2 2 2" xfId="30"/>
    <cellStyle name="Normal 2 2 2 2 2" xfId="31"/>
    <cellStyle name="Normal 2 2 2 2 2 2" xfId="32"/>
    <cellStyle name="Normal 2 2 2 2 3" xfId="33"/>
    <cellStyle name="Normal 2 2 2 2 3 2" xfId="34"/>
    <cellStyle name="Normal 2 2 2 2_PLAN+REVISADO-+TRANSPARENCIA+GUBERNAMENTAL+(2)" xfId="35"/>
    <cellStyle name="Normal 2 2 2 3" xfId="36"/>
    <cellStyle name="Normal 2 2 2 4" xfId="37"/>
    <cellStyle name="Normal 2 2 2 4 2" xfId="38"/>
    <cellStyle name="Normal 2 2_PLAN+REVISADO-+TRANSPARENCIA+GUBERNAMENTAL+(2)" xfId="39"/>
    <cellStyle name="Normal 2 3" xfId="40"/>
    <cellStyle name="Normal 2 3 2" xfId="41"/>
    <cellStyle name="Normal 2 3 3" xfId="42"/>
    <cellStyle name="Normal 2 3 4" xfId="43"/>
    <cellStyle name="Normal 2 4" xfId="44"/>
    <cellStyle name="Normal 2 4 2" xfId="45"/>
    <cellStyle name="Normal 2_PLAN+REVISADO-+TRANSPARENCIA+GUBERNAMENTAL+(2)" xfId="46"/>
    <cellStyle name="Normal 3" xfId="47"/>
    <cellStyle name="Normal 3 2" xfId="48"/>
    <cellStyle name="Normal 3 2 2" xfId="49"/>
    <cellStyle name="Normal 3 2 3" xfId="50"/>
    <cellStyle name="Normal 3 2 4" xfId="51"/>
    <cellStyle name="Normal 3 3" xfId="52"/>
    <cellStyle name="Normal 3 3 2" xfId="53"/>
    <cellStyle name="Normal 3_PLAN+REVISADO-+TRANSPARENCIA+GUBERNAMENTAL+(2)" xfId="54"/>
    <cellStyle name="Normal 4" xfId="55"/>
    <cellStyle name="Normal 4 2" xfId="56"/>
    <cellStyle name="Normal 5" xfId="57"/>
    <cellStyle name="Normal 5 2" xfId="58"/>
    <cellStyle name="Normal 5 3" xfId="59"/>
    <cellStyle name="Normal 6" xfId="60"/>
    <cellStyle name="Normal 7" xfId="61"/>
    <cellStyle name="Normal 8" xfId="62"/>
    <cellStyle name="Normal 9" xfId="63"/>
    <cellStyle name="Porcentaje 2" xfId="64"/>
    <cellStyle name="Porcentual 2" xfId="65"/>
    <cellStyle name="Porcentual 2 2" xfId="66"/>
    <cellStyle name="Porcentual 2 2 2" xfId="67"/>
    <cellStyle name="Porcentual 3" xfId="68"/>
    <cellStyle name="Porcentual 3 2" xfId="69"/>
    <cellStyle name="Porcentual 3 2 2" xfId="70"/>
    <cellStyle name="Porcentual 3 2 2 2" xfId="71"/>
    <cellStyle name="Porcentual 3 2 3" xfId="72"/>
    <cellStyle name="Porcentual 3 3" xfId="73"/>
    <cellStyle name="Porcentual 3 3 2" xfId="74"/>
    <cellStyle name="Porcentual 3 3 3" xfId="75"/>
    <cellStyle name="Porcentual 4" xfId="76"/>
    <cellStyle name="Porcentual 4 2" xfId="77"/>
    <cellStyle name="Porcentual 5" xfId="78"/>
    <cellStyle name="Porcentual 6" xfId="79"/>
    <cellStyle name="Porcentual 7" xfId="80"/>
    <cellStyle name="Porcentual 7 2" xfId="81"/>
    <cellStyle name="Porcentual 8" xfId="82"/>
    <cellStyle name="Porcentual 8 2" xfId="83"/>
    <cellStyle name="Porcentual 9" xfId="84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Narrow"/>
        <scheme val="none"/>
      </font>
      <fill>
        <patternFill>
          <fgColor indexed="64"/>
        </patternFill>
      </fill>
      <alignment wrapText="1" indent="0" relativeIndent="255" justifyLastLine="0" shrinkToFit="0" readingOrder="0"/>
      <border diagonalUp="0" diagonalDown="0" outlin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alignment horizontal="justify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numFmt numFmtId="164" formatCode="&quot;RD$&quot;#,##0.00"/>
      <alignment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alignment horizont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alignment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numFmt numFmtId="164" formatCode="&quot;RD$&quot;#,##0.00"/>
      <alignment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numFmt numFmtId="164" formatCode="&quot;RD$&quot;#,##0.00"/>
      <alignment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numFmt numFmtId="164" formatCode="&quot;RD$&quot;#,##0.00"/>
      <alignment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numFmt numFmtId="0" formatCode="General"/>
      <alignment horizont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alignment horizontal="center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alignment horizontal="center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alignment horizontal="center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alignment horizontal="center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alignment horizont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alignment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alignment wrapText="1" indent="0" relativeIndent="255" justifyLastLine="0" shrinkToFit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1215499</xdr:colOff>
      <xdr:row>2</xdr:row>
      <xdr:rowOff>66675</xdr:rowOff>
    </xdr:from>
    <xdr:to>
      <xdr:col>0</xdr:col>
      <xdr:colOff>2422071</xdr:colOff>
      <xdr:row>4</xdr:row>
      <xdr:rowOff>409854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215499" y="809625"/>
          <a:ext cx="1206572" cy="1086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uario\Downloads\Users\rafael.garcia.CNECC\Documents\ANALISTA%20PROYECTO\POA%202011\POA%202011%20FINAL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Users\rafael.garcia.CNECC\Documents\ANALISTA%20PROYECTO\POA%202011\POA%202011%20FINAL%20CONSOLID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NCC%20F053%20PACC%202014%20DIGEIG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LANES%20DE%20TRABAJO\PLANES%20OPERATIVOS\2011\POA%20GENERAL\POA%202011%20FINAL%20CONSOLID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LIMINAR POA"/>
      <sheetName val="MEDICION CUMPLIMIENTO"/>
      <sheetName val="RESUMEN - PARTICIPACION"/>
      <sheetName val="RESUMEN GENERAL"/>
      <sheetName val="RES. POR AREA"/>
    </sheetNames>
    <sheetDataSet>
      <sheetData sheetId="0">
        <row r="191">
          <cell r="J191">
            <v>0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LIMINAR POA"/>
      <sheetName val="MEDICION CUMPLIMIENTO"/>
      <sheetName val="RESUMEN - PARTICIPACION"/>
      <sheetName val="RESUMEN GENERAL"/>
      <sheetName val="RES. POR AREA"/>
    </sheetNames>
    <sheetDataSet>
      <sheetData sheetId="0">
        <row r="191">
          <cell r="J191">
            <v>0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NCC F053 PACC CONSOLIDADO "/>
      <sheetName val="Ética e Integridad"/>
      <sheetName val="Transparencia y Acceso a la Inf"/>
      <sheetName val="Investigación y Seguimiento"/>
      <sheetName val="Oficina Regional Santiago"/>
      <sheetName val="Recursos Humanos"/>
      <sheetName val="Planificación y Desarrollo"/>
      <sheetName val="ADM. FIN."/>
      <sheetName val="Comunicaciones"/>
      <sheetName val="T.I. (Reformulado)"/>
      <sheetName val="Dir. Ejecutiva (Reformulado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OA GENERAL"/>
      <sheetName val="MEDICION CUMPLIMIENTO"/>
      <sheetName val="RESUMEN - PARTICIPACION"/>
      <sheetName val="RESUMEN GENERAL"/>
      <sheetName val="RES. POR AREA"/>
    </sheetNames>
    <sheetDataSet>
      <sheetData sheetId="0"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</row>
        <row r="3699">
          <cell r="A3699">
            <v>0</v>
          </cell>
          <cell r="B3699">
            <v>0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</row>
        <row r="3700">
          <cell r="A3700">
            <v>0</v>
          </cell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</row>
        <row r="3701">
          <cell r="A3701">
            <v>0</v>
          </cell>
          <cell r="B3701">
            <v>0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</row>
        <row r="3702">
          <cell r="A3702">
            <v>0</v>
          </cell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</row>
        <row r="3703">
          <cell r="A3703">
            <v>0</v>
          </cell>
          <cell r="B3703">
            <v>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</row>
        <row r="3704">
          <cell r="A3704">
            <v>0</v>
          </cell>
          <cell r="B3704">
            <v>0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</row>
        <row r="3705">
          <cell r="A3705">
            <v>0</v>
          </cell>
          <cell r="B3705">
            <v>0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</row>
      </sheetData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1" name="Tabla13" displayName="Tabla13" ref="A10:O314" insertRowShift="1" totalsRowShown="0" headerRowDxfId="1" dataDxfId="0">
  <autoFilter ref="A10:O314"/>
  <sortState ref="A11:O314">
    <sortCondition ref="A313"/>
  </sortState>
  <tableColumns count="15">
    <tableColumn id="1" name="CÓDIGO DEL CATÁLOGO DE BIENES Y SERVICIOS (CBS) " dataDxfId="16"/>
    <tableColumn id="2" name="DESCRIPCIÓN DE LA COMPRA O CONTRATACIÓN" dataDxfId="15"/>
    <tableColumn id="18" name="UNIDAD DE MEDIDA" dataDxfId="14"/>
    <tableColumn id="3" name="PRIMER TRIMESTRE" dataDxfId="13"/>
    <tableColumn id="4" name="SEGUNDO TRIMESTRE" dataDxfId="12"/>
    <tableColumn id="5" name="TERCER TRIMESTRE" dataDxfId="11"/>
    <tableColumn id="12" name="CUARTO TRIMESTRE" dataDxfId="10"/>
    <tableColumn id="7" name="CANTIDAD TOTAL" dataDxfId="9">
      <calculatedColumnFormula>SUM('SNCC F053 PACC CONSOLIDADO '!$D11:$G11)</calculatedColumnFormula>
    </tableColumn>
    <tableColumn id="20" name="PRECIO UNITARIO ESTIMADO" dataDxfId="8"/>
    <tableColumn id="6" name="COSTO TOTAL UNITARIO ESTIMADO" dataDxfId="7">
      <calculatedColumnFormula>+H11*I11</calculatedColumnFormula>
    </tableColumn>
    <tableColumn id="10" name="COSTO TOTAL POR CÓDIGO DE CATÁLOGO DE BIENES Y SERVICIOS (CBS)" dataDxfId="6">
      <calculatedColumnFormula>#REF!</calculatedColumnFormula>
    </tableColumn>
    <tableColumn id="14" name=" PROCEDIMIENTO DE SELECCIÓN " dataDxfId="5"/>
    <tableColumn id="17" name="FUENTE DE FINANCIAMIENTO" dataDxfId="4"/>
    <tableColumn id="8" name="VALOR ADQUIRIDO" dataDxfId="3"/>
    <tableColumn id="9" name="OBSERVACIÓN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38"/>
  <sheetViews>
    <sheetView tabSelected="1" zoomScale="70" zoomScaleNormal="70" zoomScaleSheetLayoutView="40" workbookViewId="0"/>
  </sheetViews>
  <sheetFormatPr baseColWidth="10" defaultColWidth="11.42578125" defaultRowHeight="18"/>
  <cols>
    <col min="1" max="1" width="74.85546875" style="1" customWidth="1"/>
    <col min="2" max="2" width="72.5703125" style="1" customWidth="1"/>
    <col min="3" max="3" width="12.85546875" style="2" customWidth="1"/>
    <col min="4" max="4" width="7.5703125" style="2" customWidth="1"/>
    <col min="5" max="5" width="8" style="2" customWidth="1"/>
    <col min="6" max="7" width="7.42578125" style="2" customWidth="1"/>
    <col min="8" max="8" width="16.85546875" style="2" customWidth="1"/>
    <col min="9" max="9" width="20.140625" style="1" customWidth="1"/>
    <col min="10" max="10" width="21.5703125" style="1" customWidth="1"/>
    <col min="11" max="11" width="23.140625" style="1" customWidth="1"/>
    <col min="12" max="12" width="26.42578125" style="1" customWidth="1"/>
    <col min="13" max="13" width="24.85546875" style="2" customWidth="1"/>
    <col min="14" max="14" width="18.42578125" style="1" customWidth="1"/>
    <col min="15" max="15" width="42.42578125" style="3" customWidth="1"/>
    <col min="16" max="16" width="19.42578125" style="1" customWidth="1"/>
    <col min="17" max="17" width="18.85546875" style="1" customWidth="1"/>
    <col min="18" max="18" width="17.140625" style="1" customWidth="1"/>
    <col min="19" max="19" width="21.42578125" style="1" customWidth="1"/>
    <col min="20" max="20" width="64.5703125" style="1" hidden="1" customWidth="1"/>
    <col min="21" max="21" width="20.85546875" style="1" customWidth="1"/>
    <col min="22" max="22" width="0" style="1" hidden="1" customWidth="1"/>
    <col min="23" max="23" width="52.28515625" style="1" hidden="1" customWidth="1"/>
    <col min="24" max="24" width="17.7109375" style="1" customWidth="1"/>
    <col min="25" max="16384" width="11.42578125" style="1"/>
  </cols>
  <sheetData>
    <row r="1" spans="1:23" ht="18.75" thickBot="1"/>
    <row r="2" spans="1:23" ht="39.75" customHeight="1">
      <c r="A2" s="4" t="s">
        <v>0</v>
      </c>
      <c r="M2" s="5" t="s">
        <v>1</v>
      </c>
      <c r="N2" s="6"/>
      <c r="O2" s="7">
        <v>41670</v>
      </c>
    </row>
    <row r="3" spans="1:23" ht="36" customHeight="1">
      <c r="A3" s="8"/>
      <c r="M3" s="9" t="s">
        <v>2</v>
      </c>
      <c r="N3" s="10"/>
      <c r="O3" s="11">
        <v>41673</v>
      </c>
    </row>
    <row r="4" spans="1:23" ht="22.5" customHeight="1">
      <c r="A4" s="8"/>
      <c r="B4" s="12"/>
      <c r="C4" s="12"/>
      <c r="D4" s="12"/>
      <c r="E4" s="12"/>
      <c r="F4" s="12"/>
      <c r="G4" s="12"/>
      <c r="H4" s="12"/>
      <c r="I4" s="12"/>
      <c r="J4" s="12"/>
      <c r="K4" s="12"/>
      <c r="M4" s="9" t="s">
        <v>3</v>
      </c>
      <c r="N4" s="10"/>
      <c r="O4" s="13">
        <v>1</v>
      </c>
    </row>
    <row r="5" spans="1:23" ht="39" customHeight="1" thickBot="1">
      <c r="A5" s="8"/>
      <c r="B5" s="14"/>
      <c r="C5" s="15"/>
      <c r="D5" s="15"/>
      <c r="E5" s="15"/>
      <c r="F5" s="15"/>
      <c r="G5" s="15"/>
      <c r="H5" s="15"/>
      <c r="I5" s="14"/>
      <c r="J5" s="14"/>
      <c r="K5" s="14"/>
      <c r="M5" s="16" t="s">
        <v>4</v>
      </c>
      <c r="N5" s="17"/>
      <c r="O5" s="18">
        <v>8</v>
      </c>
    </row>
    <row r="6" spans="1:23" ht="29.25" customHeight="1">
      <c r="A6" s="19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23" ht="23.25">
      <c r="A7" s="20" t="s">
        <v>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23" ht="18.75" thickBot="1"/>
    <row r="9" spans="1:23" ht="30" customHeight="1">
      <c r="C9" s="21"/>
      <c r="D9" s="22" t="s">
        <v>7</v>
      </c>
      <c r="E9" s="23"/>
      <c r="F9" s="23"/>
      <c r="G9" s="24"/>
      <c r="H9" s="21"/>
      <c r="I9" s="21"/>
      <c r="J9" s="21"/>
      <c r="K9" s="21"/>
    </row>
    <row r="10" spans="1:23" ht="135.75" customHeight="1">
      <c r="A10" s="25" t="s">
        <v>8</v>
      </c>
      <c r="B10" s="26" t="s">
        <v>9</v>
      </c>
      <c r="C10" s="26" t="s">
        <v>10</v>
      </c>
      <c r="D10" s="27" t="s">
        <v>11</v>
      </c>
      <c r="E10" s="27" t="s">
        <v>12</v>
      </c>
      <c r="F10" s="27" t="s">
        <v>13</v>
      </c>
      <c r="G10" s="27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6" t="s">
        <v>19</v>
      </c>
      <c r="M10" s="26" t="s">
        <v>20</v>
      </c>
      <c r="N10" s="26" t="s">
        <v>21</v>
      </c>
      <c r="O10" s="28" t="s">
        <v>22</v>
      </c>
      <c r="Q10" s="29"/>
      <c r="R10" s="29"/>
      <c r="S10" s="29"/>
      <c r="T10" s="29"/>
      <c r="U10" s="29"/>
    </row>
    <row r="11" spans="1:23">
      <c r="A11" s="14" t="s">
        <v>23</v>
      </c>
      <c r="B11" s="14" t="s">
        <v>24</v>
      </c>
      <c r="C11" s="15" t="s">
        <v>25</v>
      </c>
      <c r="D11" s="15"/>
      <c r="E11" s="15">
        <v>1</v>
      </c>
      <c r="F11" s="15"/>
      <c r="G11" s="15"/>
      <c r="H11" s="30">
        <f>+SUM(Tabla13[[#This Row],[PRIMER TRIMESTRE]:[CUARTO TRIMESTRE]])</f>
        <v>1</v>
      </c>
      <c r="I11" s="31">
        <v>15000</v>
      </c>
      <c r="J11" s="31">
        <f>+Tabla13[[#This Row],[CANTIDAD TOTAL]]*Tabla13[[#This Row],[PRECIO UNITARIO ESTIMADO]]</f>
        <v>15000</v>
      </c>
      <c r="K11" s="31">
        <f>+SUM(J11:J14)</f>
        <v>47000</v>
      </c>
      <c r="L11" s="14" t="s">
        <v>26</v>
      </c>
      <c r="M11" s="15" t="s">
        <v>27</v>
      </c>
      <c r="N11" s="31"/>
      <c r="O11" s="32" t="s">
        <v>28</v>
      </c>
      <c r="T11" s="33" t="s">
        <v>29</v>
      </c>
      <c r="W11" s="1" t="s">
        <v>30</v>
      </c>
    </row>
    <row r="12" spans="1:23" ht="36">
      <c r="A12" s="34" t="s">
        <v>23</v>
      </c>
      <c r="B12" s="14" t="s">
        <v>31</v>
      </c>
      <c r="C12" s="15" t="s">
        <v>25</v>
      </c>
      <c r="D12" s="15"/>
      <c r="E12" s="15">
        <v>1</v>
      </c>
      <c r="F12" s="15">
        <v>1</v>
      </c>
      <c r="G12" s="15">
        <v>1</v>
      </c>
      <c r="H12" s="30">
        <f>+SUM(Tabla13[[#This Row],[PRIMER TRIMESTRE]:[CUARTO TRIMESTRE]])</f>
        <v>3</v>
      </c>
      <c r="I12" s="31">
        <v>6666.666666666667</v>
      </c>
      <c r="J12" s="31">
        <f>+Tabla13[[#This Row],[CANTIDAD TOTAL]]*Tabla13[[#This Row],[PRECIO UNITARIO ESTIMADO]]</f>
        <v>20000</v>
      </c>
      <c r="K12" s="31"/>
      <c r="L12" s="14" t="s">
        <v>26</v>
      </c>
      <c r="M12" s="15" t="s">
        <v>27</v>
      </c>
      <c r="N12" s="31"/>
      <c r="O12" s="32" t="s">
        <v>32</v>
      </c>
      <c r="T12" s="33" t="s">
        <v>33</v>
      </c>
      <c r="W12" s="1" t="s">
        <v>34</v>
      </c>
    </row>
    <row r="13" spans="1:23">
      <c r="A13" s="14" t="s">
        <v>23</v>
      </c>
      <c r="B13" s="14" t="s">
        <v>35</v>
      </c>
      <c r="C13" s="15" t="s">
        <v>25</v>
      </c>
      <c r="D13" s="15"/>
      <c r="E13" s="15">
        <v>1</v>
      </c>
      <c r="F13" s="15"/>
      <c r="G13" s="15"/>
      <c r="H13" s="30">
        <f>+SUM(Tabla13[[#This Row],[PRIMER TRIMESTRE]:[CUARTO TRIMESTRE]])</f>
        <v>1</v>
      </c>
      <c r="I13" s="31">
        <v>6000</v>
      </c>
      <c r="J13" s="31">
        <f>+Tabla13[[#This Row],[CANTIDAD TOTAL]]*Tabla13[[#This Row],[PRECIO UNITARIO ESTIMADO]]</f>
        <v>6000</v>
      </c>
      <c r="K13" s="31"/>
      <c r="L13" s="14" t="s">
        <v>26</v>
      </c>
      <c r="M13" s="15" t="s">
        <v>27</v>
      </c>
      <c r="N13" s="31"/>
      <c r="O13" s="32" t="s">
        <v>36</v>
      </c>
      <c r="T13" s="33" t="s">
        <v>37</v>
      </c>
      <c r="W13" s="1" t="s">
        <v>38</v>
      </c>
    </row>
    <row r="14" spans="1:23">
      <c r="A14" s="14" t="s">
        <v>23</v>
      </c>
      <c r="B14" s="14" t="s">
        <v>39</v>
      </c>
      <c r="C14" s="15" t="s">
        <v>25</v>
      </c>
      <c r="D14" s="15"/>
      <c r="E14" s="15"/>
      <c r="F14" s="15">
        <v>1</v>
      </c>
      <c r="G14" s="15">
        <v>1</v>
      </c>
      <c r="H14" s="30">
        <f>+SUM(Tabla13[[#This Row],[PRIMER TRIMESTRE]:[CUARTO TRIMESTRE]])</f>
        <v>2</v>
      </c>
      <c r="I14" s="31">
        <v>3000</v>
      </c>
      <c r="J14" s="31">
        <f>+Tabla13[[#This Row],[CANTIDAD TOTAL]]*Tabla13[[#This Row],[PRECIO UNITARIO ESTIMADO]]</f>
        <v>6000</v>
      </c>
      <c r="K14" s="31"/>
      <c r="L14" s="14" t="s">
        <v>26</v>
      </c>
      <c r="M14" s="15" t="s">
        <v>27</v>
      </c>
      <c r="N14" s="31"/>
      <c r="O14" s="32" t="s">
        <v>40</v>
      </c>
      <c r="T14" s="33" t="s">
        <v>41</v>
      </c>
      <c r="W14" s="1" t="s">
        <v>42</v>
      </c>
    </row>
    <row r="15" spans="1:23">
      <c r="A15" s="14" t="s">
        <v>43</v>
      </c>
      <c r="B15" s="14" t="s">
        <v>44</v>
      </c>
      <c r="C15" s="15" t="s">
        <v>25</v>
      </c>
      <c r="D15" s="15"/>
      <c r="E15" s="15">
        <v>1</v>
      </c>
      <c r="F15" s="15"/>
      <c r="G15" s="15"/>
      <c r="H15" s="30">
        <f>+SUM(Tabla13[[#This Row],[PRIMER TRIMESTRE]:[CUARTO TRIMESTRE]])</f>
        <v>1</v>
      </c>
      <c r="I15" s="31">
        <v>20000</v>
      </c>
      <c r="J15" s="31">
        <f>+Tabla13[[#This Row],[CANTIDAD TOTAL]]*Tabla13[[#This Row],[PRECIO UNITARIO ESTIMADO]]</f>
        <v>20000</v>
      </c>
      <c r="K15" s="31">
        <f>+SUM(J15:J17)</f>
        <v>241360</v>
      </c>
      <c r="L15" s="14" t="s">
        <v>26</v>
      </c>
      <c r="M15" s="15" t="s">
        <v>27</v>
      </c>
      <c r="N15" s="31"/>
      <c r="O15" s="32" t="s">
        <v>45</v>
      </c>
      <c r="T15" s="33" t="s">
        <v>46</v>
      </c>
      <c r="W15" s="1" t="s">
        <v>47</v>
      </c>
    </row>
    <row r="16" spans="1:23">
      <c r="A16" s="35" t="s">
        <v>43</v>
      </c>
      <c r="B16" s="36" t="s">
        <v>48</v>
      </c>
      <c r="C16" s="37" t="s">
        <v>25</v>
      </c>
      <c r="D16" s="38">
        <v>125</v>
      </c>
      <c r="E16" s="37">
        <v>125</v>
      </c>
      <c r="F16" s="37">
        <v>125</v>
      </c>
      <c r="G16" s="37">
        <v>125</v>
      </c>
      <c r="H16" s="38">
        <f>+SUM(Tabla13[[#This Row],[PRIMER TRIMESTRE]:[CUARTO TRIMESTRE]])</f>
        <v>500</v>
      </c>
      <c r="I16" s="39">
        <f>107200/Tabla13[[#This Row],[CANTIDAD TOTAL]]</f>
        <v>214.4</v>
      </c>
      <c r="J16" s="39">
        <f>+Tabla13[[#This Row],[CANTIDAD TOTAL]]*Tabla13[[#This Row],[PRECIO UNITARIO ESTIMADO]]</f>
        <v>107200</v>
      </c>
      <c r="K16" s="39"/>
      <c r="L16" s="14" t="s">
        <v>42</v>
      </c>
      <c r="M16" s="37" t="s">
        <v>27</v>
      </c>
      <c r="N16" s="39"/>
      <c r="O16" s="40" t="s">
        <v>49</v>
      </c>
      <c r="T16" s="33" t="s">
        <v>50</v>
      </c>
      <c r="W16" s="1" t="s">
        <v>51</v>
      </c>
    </row>
    <row r="17" spans="1:23">
      <c r="A17" s="35" t="s">
        <v>43</v>
      </c>
      <c r="B17" s="36" t="s">
        <v>52</v>
      </c>
      <c r="C17" s="37" t="s">
        <v>25</v>
      </c>
      <c r="D17" s="38">
        <v>150</v>
      </c>
      <c r="E17" s="37">
        <v>150</v>
      </c>
      <c r="F17" s="37">
        <v>150</v>
      </c>
      <c r="G17" s="37">
        <v>150</v>
      </c>
      <c r="H17" s="38">
        <f>+SUM(Tabla13[[#This Row],[PRIMER TRIMESTRE]:[CUARTO TRIMESTRE]])</f>
        <v>600</v>
      </c>
      <c r="I17" s="39">
        <f>114160/Tabla13[[#This Row],[CANTIDAD TOTAL]]</f>
        <v>190.26666666666668</v>
      </c>
      <c r="J17" s="39">
        <f>+Tabla13[[#This Row],[CANTIDAD TOTAL]]*Tabla13[[#This Row],[PRECIO UNITARIO ESTIMADO]]</f>
        <v>114160.00000000001</v>
      </c>
      <c r="K17" s="39"/>
      <c r="L17" s="14" t="s">
        <v>42</v>
      </c>
      <c r="M17" s="37" t="s">
        <v>27</v>
      </c>
      <c r="N17" s="39"/>
      <c r="O17" s="40" t="s">
        <v>49</v>
      </c>
      <c r="T17" s="33" t="s">
        <v>23</v>
      </c>
      <c r="W17" s="1" t="s">
        <v>26</v>
      </c>
    </row>
    <row r="18" spans="1:23">
      <c r="A18" s="14" t="s">
        <v>53</v>
      </c>
      <c r="B18" s="14" t="s">
        <v>54</v>
      </c>
      <c r="C18" s="15" t="s">
        <v>25</v>
      </c>
      <c r="D18" s="15"/>
      <c r="E18" s="15">
        <v>1</v>
      </c>
      <c r="F18" s="15"/>
      <c r="G18" s="15">
        <v>1</v>
      </c>
      <c r="H18" s="30">
        <f>+SUM(Tabla13[[#This Row],[PRIMER TRIMESTRE]:[CUARTO TRIMESTRE]])</f>
        <v>2</v>
      </c>
      <c r="I18" s="31">
        <v>4000</v>
      </c>
      <c r="J18" s="31">
        <f>+Tabla13[[#This Row],[CANTIDAD TOTAL]]*Tabla13[[#This Row],[PRECIO UNITARIO ESTIMADO]]</f>
        <v>8000</v>
      </c>
      <c r="K18" s="31">
        <f>+SUM(J18:J21)</f>
        <v>1167200</v>
      </c>
      <c r="L18" s="14" t="s">
        <v>26</v>
      </c>
      <c r="M18" s="15" t="s">
        <v>27</v>
      </c>
      <c r="N18" s="31"/>
      <c r="O18" s="32" t="s">
        <v>55</v>
      </c>
      <c r="T18" s="33" t="s">
        <v>56</v>
      </c>
    </row>
    <row r="19" spans="1:23">
      <c r="A19" s="35" t="s">
        <v>53</v>
      </c>
      <c r="B19" s="36" t="s">
        <v>54</v>
      </c>
      <c r="C19" s="37" t="s">
        <v>57</v>
      </c>
      <c r="D19" s="38">
        <f>83*3</f>
        <v>249</v>
      </c>
      <c r="E19" s="38">
        <f>83*3</f>
        <v>249</v>
      </c>
      <c r="F19" s="38">
        <f>83*3</f>
        <v>249</v>
      </c>
      <c r="G19" s="38">
        <f>83*3</f>
        <v>249</v>
      </c>
      <c r="H19" s="38">
        <f>+SUM(Tabla13[[#This Row],[PRIMER TRIMESTRE]:[CUARTO TRIMESTRE]])</f>
        <v>996</v>
      </c>
      <c r="I19" s="39">
        <f>300000/Tabla13[[#This Row],[CANTIDAD TOTAL]]</f>
        <v>301.20481927710841</v>
      </c>
      <c r="J19" s="39">
        <f>+Tabla13[[#This Row],[CANTIDAD TOTAL]]*Tabla13[[#This Row],[PRECIO UNITARIO ESTIMADO]]</f>
        <v>300000</v>
      </c>
      <c r="K19" s="39"/>
      <c r="L19" s="14" t="s">
        <v>26</v>
      </c>
      <c r="M19" s="37" t="s">
        <v>27</v>
      </c>
      <c r="N19" s="39"/>
      <c r="O19" s="40" t="s">
        <v>58</v>
      </c>
      <c r="T19" s="33" t="s">
        <v>59</v>
      </c>
    </row>
    <row r="20" spans="1:23">
      <c r="A20" s="35" t="s">
        <v>53</v>
      </c>
      <c r="B20" s="36" t="s">
        <v>60</v>
      </c>
      <c r="C20" s="37" t="s">
        <v>57</v>
      </c>
      <c r="D20" s="38">
        <f>300*3</f>
        <v>900</v>
      </c>
      <c r="E20" s="38">
        <f>300*3</f>
        <v>900</v>
      </c>
      <c r="F20" s="38">
        <f>300*3</f>
        <v>900</v>
      </c>
      <c r="G20" s="38">
        <f>300*3</f>
        <v>900</v>
      </c>
      <c r="H20" s="38">
        <f>+SUM(Tabla13[[#This Row],[PRIMER TRIMESTRE]:[CUARTO TRIMESTRE]])</f>
        <v>3600</v>
      </c>
      <c r="I20" s="39">
        <f>795600/Tabla13[[#This Row],[CANTIDAD TOTAL]]</f>
        <v>221</v>
      </c>
      <c r="J20" s="39">
        <f>+Tabla13[[#This Row],[CANTIDAD TOTAL]]*Tabla13[[#This Row],[PRECIO UNITARIO ESTIMADO]]</f>
        <v>795600</v>
      </c>
      <c r="K20" s="39"/>
      <c r="L20" s="14" t="s">
        <v>26</v>
      </c>
      <c r="M20" s="37" t="s">
        <v>27</v>
      </c>
      <c r="N20" s="39"/>
      <c r="O20" s="40" t="s">
        <v>58</v>
      </c>
      <c r="T20" s="33" t="s">
        <v>61</v>
      </c>
    </row>
    <row r="21" spans="1:23">
      <c r="A21" s="35" t="s">
        <v>53</v>
      </c>
      <c r="B21" s="36" t="s">
        <v>62</v>
      </c>
      <c r="C21" s="37" t="s">
        <v>57</v>
      </c>
      <c r="D21" s="38">
        <v>150</v>
      </c>
      <c r="E21" s="37">
        <v>150</v>
      </c>
      <c r="F21" s="37">
        <v>150</v>
      </c>
      <c r="G21" s="37">
        <v>150</v>
      </c>
      <c r="H21" s="38">
        <f>+SUM(Tabla13[[#This Row],[PRIMER TRIMESTRE]:[CUARTO TRIMESTRE]])</f>
        <v>600</v>
      </c>
      <c r="I21" s="39">
        <f>63600/Tabla13[[#This Row],[CANTIDAD TOTAL]]</f>
        <v>106</v>
      </c>
      <c r="J21" s="39">
        <f>+Tabla13[[#This Row],[CANTIDAD TOTAL]]*Tabla13[[#This Row],[PRECIO UNITARIO ESTIMADO]]</f>
        <v>63600</v>
      </c>
      <c r="K21" s="39"/>
      <c r="L21" s="14" t="s">
        <v>26</v>
      </c>
      <c r="M21" s="37" t="s">
        <v>27</v>
      </c>
      <c r="N21" s="39"/>
      <c r="O21" s="40" t="s">
        <v>58</v>
      </c>
      <c r="T21" s="33" t="s">
        <v>63</v>
      </c>
    </row>
    <row r="22" spans="1:23">
      <c r="A22" s="35" t="s">
        <v>64</v>
      </c>
      <c r="B22" s="36" t="s">
        <v>65</v>
      </c>
      <c r="C22" s="37" t="s">
        <v>25</v>
      </c>
      <c r="D22" s="38">
        <v>20</v>
      </c>
      <c r="E22" s="37">
        <v>20</v>
      </c>
      <c r="F22" s="37">
        <v>20</v>
      </c>
      <c r="G22" s="37">
        <v>20</v>
      </c>
      <c r="H22" s="38">
        <f>+SUM(Tabla13[[#This Row],[PRIMER TRIMESTRE]:[CUARTO TRIMESTRE]])</f>
        <v>80</v>
      </c>
      <c r="I22" s="39">
        <f>50000/Tabla13[[#This Row],[CANTIDAD TOTAL]]</f>
        <v>625</v>
      </c>
      <c r="J22" s="39">
        <f>+Tabla13[[#This Row],[CANTIDAD TOTAL]]*Tabla13[[#This Row],[PRECIO UNITARIO ESTIMADO]]</f>
        <v>50000</v>
      </c>
      <c r="K22" s="39">
        <f>+Tabla13[[#This Row],[COSTO TOTAL UNITARIO ESTIMADO]]</f>
        <v>50000</v>
      </c>
      <c r="L22" s="14" t="s">
        <v>26</v>
      </c>
      <c r="M22" s="37" t="s">
        <v>27</v>
      </c>
      <c r="N22" s="39"/>
      <c r="O22" s="40" t="s">
        <v>58</v>
      </c>
      <c r="T22" s="33" t="s">
        <v>66</v>
      </c>
    </row>
    <row r="23" spans="1:23">
      <c r="A23" s="35" t="s">
        <v>67</v>
      </c>
      <c r="B23" s="14" t="s">
        <v>68</v>
      </c>
      <c r="C23" s="15" t="s">
        <v>25</v>
      </c>
      <c r="D23" s="15"/>
      <c r="E23" s="15">
        <v>1</v>
      </c>
      <c r="F23" s="15"/>
      <c r="G23" s="15"/>
      <c r="H23" s="30">
        <f>+SUM(Tabla13[[#This Row],[PRIMER TRIMESTRE]:[CUARTO TRIMESTRE]])</f>
        <v>1</v>
      </c>
      <c r="I23" s="31">
        <v>60000</v>
      </c>
      <c r="J23" s="31">
        <f>+Tabla13[[#This Row],[CANTIDAD TOTAL]]*Tabla13[[#This Row],[PRECIO UNITARIO ESTIMADO]]</f>
        <v>60000</v>
      </c>
      <c r="K23" s="31">
        <f>+Tabla13[[#This Row],[COSTO TOTAL UNITARIO ESTIMADO]]</f>
        <v>60000</v>
      </c>
      <c r="L23" s="14" t="s">
        <v>26</v>
      </c>
      <c r="M23" s="15" t="s">
        <v>27</v>
      </c>
      <c r="N23" s="31"/>
      <c r="O23" s="32" t="s">
        <v>69</v>
      </c>
      <c r="T23" s="33" t="s">
        <v>70</v>
      </c>
    </row>
    <row r="24" spans="1:23">
      <c r="A24" s="14" t="s">
        <v>71</v>
      </c>
      <c r="B24" s="14" t="s">
        <v>72</v>
      </c>
      <c r="C24" s="15" t="s">
        <v>25</v>
      </c>
      <c r="D24" s="15">
        <v>5</v>
      </c>
      <c r="E24" s="15">
        <v>0</v>
      </c>
      <c r="F24" s="15">
        <v>5</v>
      </c>
      <c r="G24" s="15">
        <v>0</v>
      </c>
      <c r="H24" s="30">
        <f>+SUM(Tabla13[[#This Row],[PRIMER TRIMESTRE]:[CUARTO TRIMESTRE]])</f>
        <v>10</v>
      </c>
      <c r="I24" s="31">
        <v>500</v>
      </c>
      <c r="J24" s="31">
        <f>+Tabla13[[#This Row],[CANTIDAD TOTAL]]*Tabla13[[#This Row],[PRECIO UNITARIO ESTIMADO]]</f>
        <v>5000</v>
      </c>
      <c r="K24" s="31">
        <f>+SUM(J24:J27)</f>
        <v>18500</v>
      </c>
      <c r="L24" s="14" t="s">
        <v>26</v>
      </c>
      <c r="M24" s="15" t="s">
        <v>27</v>
      </c>
      <c r="N24" s="31"/>
      <c r="O24" s="32" t="s">
        <v>73</v>
      </c>
      <c r="T24" s="33" t="s">
        <v>74</v>
      </c>
    </row>
    <row r="25" spans="1:23">
      <c r="A25" s="14" t="s">
        <v>71</v>
      </c>
      <c r="B25" s="14" t="s">
        <v>75</v>
      </c>
      <c r="C25" s="15" t="s">
        <v>25</v>
      </c>
      <c r="D25" s="15">
        <v>10</v>
      </c>
      <c r="E25" s="15">
        <v>0</v>
      </c>
      <c r="F25" s="15">
        <v>10</v>
      </c>
      <c r="G25" s="15">
        <v>0</v>
      </c>
      <c r="H25" s="30">
        <f>+SUM(Tabla13[[#This Row],[PRIMER TRIMESTRE]:[CUARTO TRIMESTRE]])</f>
        <v>20</v>
      </c>
      <c r="I25" s="31">
        <v>250</v>
      </c>
      <c r="J25" s="31">
        <f>+Tabla13[[#This Row],[CANTIDAD TOTAL]]*Tabla13[[#This Row],[PRECIO UNITARIO ESTIMADO]]</f>
        <v>5000</v>
      </c>
      <c r="K25" s="31"/>
      <c r="L25" s="14" t="s">
        <v>26</v>
      </c>
      <c r="M25" s="15" t="s">
        <v>27</v>
      </c>
      <c r="N25" s="31"/>
      <c r="O25" s="32" t="s">
        <v>73</v>
      </c>
      <c r="T25" s="33" t="s">
        <v>76</v>
      </c>
    </row>
    <row r="26" spans="1:23">
      <c r="A26" s="14" t="s">
        <v>71</v>
      </c>
      <c r="B26" s="14" t="s">
        <v>77</v>
      </c>
      <c r="C26" s="15" t="s">
        <v>78</v>
      </c>
      <c r="D26" s="15">
        <v>0</v>
      </c>
      <c r="E26" s="15">
        <v>1</v>
      </c>
      <c r="F26" s="15">
        <v>0</v>
      </c>
      <c r="G26" s="15">
        <v>0</v>
      </c>
      <c r="H26" s="30">
        <f>+SUM(Tabla13[[#This Row],[PRIMER TRIMESTRE]:[CUARTO TRIMESTRE]])</f>
        <v>1</v>
      </c>
      <c r="I26" s="31">
        <v>8000</v>
      </c>
      <c r="J26" s="31">
        <f>+Tabla13[[#This Row],[CANTIDAD TOTAL]]*Tabla13[[#This Row],[PRECIO UNITARIO ESTIMADO]]</f>
        <v>8000</v>
      </c>
      <c r="K26" s="31"/>
      <c r="L26" s="14" t="s">
        <v>26</v>
      </c>
      <c r="M26" s="15" t="s">
        <v>27</v>
      </c>
      <c r="N26" s="31"/>
      <c r="O26" s="32" t="s">
        <v>79</v>
      </c>
      <c r="T26" s="33" t="s">
        <v>80</v>
      </c>
    </row>
    <row r="27" spans="1:23">
      <c r="A27" s="14" t="s">
        <v>71</v>
      </c>
      <c r="B27" s="14" t="s">
        <v>81</v>
      </c>
      <c r="C27" s="15" t="s">
        <v>78</v>
      </c>
      <c r="D27" s="15">
        <v>0</v>
      </c>
      <c r="E27" s="15">
        <v>1</v>
      </c>
      <c r="F27" s="15">
        <v>0</v>
      </c>
      <c r="G27" s="15">
        <v>0</v>
      </c>
      <c r="H27" s="30">
        <f>+SUM(Tabla13[[#This Row],[PRIMER TRIMESTRE]:[CUARTO TRIMESTRE]])</f>
        <v>1</v>
      </c>
      <c r="I27" s="31">
        <v>500</v>
      </c>
      <c r="J27" s="31">
        <f>+Tabla13[[#This Row],[CANTIDAD TOTAL]]*Tabla13[[#This Row],[PRECIO UNITARIO ESTIMADO]]</f>
        <v>500</v>
      </c>
      <c r="K27" s="31"/>
      <c r="L27" s="14" t="s">
        <v>26</v>
      </c>
      <c r="M27" s="15" t="s">
        <v>27</v>
      </c>
      <c r="N27" s="31"/>
      <c r="O27" s="32" t="s">
        <v>79</v>
      </c>
      <c r="T27" s="33" t="s">
        <v>82</v>
      </c>
    </row>
    <row r="28" spans="1:23">
      <c r="A28" s="14" t="s">
        <v>83</v>
      </c>
      <c r="B28" s="14" t="s">
        <v>84</v>
      </c>
      <c r="C28" s="15" t="s">
        <v>25</v>
      </c>
      <c r="D28" s="15">
        <v>2</v>
      </c>
      <c r="E28" s="15"/>
      <c r="F28" s="15"/>
      <c r="G28" s="15"/>
      <c r="H28" s="30">
        <f>+SUM(Tabla13[[#This Row],[PRIMER TRIMESTRE]:[CUARTO TRIMESTRE]])</f>
        <v>2</v>
      </c>
      <c r="I28" s="31">
        <v>7500</v>
      </c>
      <c r="J28" s="31">
        <f>+Tabla13[[#This Row],[CANTIDAD TOTAL]]*Tabla13[[#This Row],[PRECIO UNITARIO ESTIMADO]]</f>
        <v>15000</v>
      </c>
      <c r="K28" s="31">
        <f>+SUM(J28:J30)</f>
        <v>197500</v>
      </c>
      <c r="L28" s="14" t="s">
        <v>26</v>
      </c>
      <c r="M28" s="15" t="s">
        <v>27</v>
      </c>
      <c r="N28" s="31"/>
      <c r="O28" s="32" t="s">
        <v>85</v>
      </c>
      <c r="T28" s="33" t="s">
        <v>86</v>
      </c>
    </row>
    <row r="29" spans="1:23">
      <c r="A29" s="34" t="s">
        <v>83</v>
      </c>
      <c r="B29" s="14" t="s">
        <v>87</v>
      </c>
      <c r="C29" s="15" t="s">
        <v>25</v>
      </c>
      <c r="D29" s="41">
        <v>0</v>
      </c>
      <c r="E29" s="41">
        <v>10</v>
      </c>
      <c r="F29" s="41">
        <v>5</v>
      </c>
      <c r="G29" s="41">
        <v>0</v>
      </c>
      <c r="H29" s="30">
        <f>+SUM(Tabla13[[#This Row],[PRIMER TRIMESTRE]:[CUARTO TRIMESTRE]])</f>
        <v>15</v>
      </c>
      <c r="I29" s="42">
        <v>8500</v>
      </c>
      <c r="J29" s="42">
        <f>+Tabla13[[#This Row],[CANTIDAD TOTAL]]*Tabla13[[#This Row],[PRECIO UNITARIO ESTIMADO]]</f>
        <v>127500</v>
      </c>
      <c r="K29" s="42"/>
      <c r="L29" s="34" t="s">
        <v>42</v>
      </c>
      <c r="M29" s="41" t="s">
        <v>27</v>
      </c>
      <c r="N29" s="42"/>
      <c r="O29" s="43" t="s">
        <v>79</v>
      </c>
      <c r="T29" s="33" t="s">
        <v>88</v>
      </c>
    </row>
    <row r="30" spans="1:23">
      <c r="A30" s="35" t="s">
        <v>83</v>
      </c>
      <c r="B30" s="36" t="s">
        <v>89</v>
      </c>
      <c r="C30" s="37" t="s">
        <v>25</v>
      </c>
      <c r="D30" s="38">
        <v>11</v>
      </c>
      <c r="E30" s="37">
        <v>0</v>
      </c>
      <c r="F30" s="37">
        <v>0</v>
      </c>
      <c r="G30" s="37">
        <v>0</v>
      </c>
      <c r="H30" s="38">
        <f>+SUM(Tabla13[[#This Row],[PRIMER TRIMESTRE]:[CUARTO TRIMESTRE]])</f>
        <v>11</v>
      </c>
      <c r="I30" s="39">
        <f>55000/Tabla13[[#This Row],[CANTIDAD TOTAL]]</f>
        <v>5000</v>
      </c>
      <c r="J30" s="39">
        <f>+Tabla13[[#This Row],[CANTIDAD TOTAL]]*Tabla13[[#This Row],[PRECIO UNITARIO ESTIMADO]]</f>
        <v>55000</v>
      </c>
      <c r="K30" s="39"/>
      <c r="L30" s="14" t="s">
        <v>26</v>
      </c>
      <c r="M30" s="37" t="s">
        <v>27</v>
      </c>
      <c r="N30" s="39"/>
      <c r="O30" s="40" t="s">
        <v>90</v>
      </c>
      <c r="T30" s="33" t="s">
        <v>91</v>
      </c>
    </row>
    <row r="31" spans="1:23" ht="36">
      <c r="A31" s="14" t="s">
        <v>92</v>
      </c>
      <c r="B31" s="14" t="s">
        <v>93</v>
      </c>
      <c r="C31" s="15" t="s">
        <v>94</v>
      </c>
      <c r="D31" s="15"/>
      <c r="E31" s="15">
        <v>500</v>
      </c>
      <c r="F31" s="15"/>
      <c r="G31" s="15"/>
      <c r="H31" s="30">
        <f>+SUM(Tabla13[[#This Row],[PRIMER TRIMESTRE]:[CUARTO TRIMESTRE]])</f>
        <v>500</v>
      </c>
      <c r="I31" s="31">
        <v>10</v>
      </c>
      <c r="J31" s="31">
        <f>+Tabla13[[#This Row],[CANTIDAD TOTAL]]*Tabla13[[#This Row],[PRECIO UNITARIO ESTIMADO]]</f>
        <v>5000</v>
      </c>
      <c r="K31" s="31">
        <f>+SUM(J31:J41)</f>
        <v>868524</v>
      </c>
      <c r="L31" s="14" t="s">
        <v>26</v>
      </c>
      <c r="M31" s="15" t="s">
        <v>27</v>
      </c>
      <c r="N31" s="31"/>
      <c r="O31" s="32" t="s">
        <v>95</v>
      </c>
      <c r="T31" s="33" t="s">
        <v>96</v>
      </c>
    </row>
    <row r="32" spans="1:23" ht="36">
      <c r="A32" s="14" t="s">
        <v>92</v>
      </c>
      <c r="B32" s="14" t="s">
        <v>97</v>
      </c>
      <c r="C32" s="15" t="s">
        <v>25</v>
      </c>
      <c r="D32" s="15">
        <v>1</v>
      </c>
      <c r="E32" s="15"/>
      <c r="F32" s="15"/>
      <c r="G32" s="15"/>
      <c r="H32" s="30">
        <f>+SUM(Tabla13[[#This Row],[PRIMER TRIMESTRE]:[CUARTO TRIMESTRE]])</f>
        <v>1</v>
      </c>
      <c r="I32" s="31">
        <v>30000</v>
      </c>
      <c r="J32" s="31">
        <f>+Tabla13[[#This Row],[CANTIDAD TOTAL]]*Tabla13[[#This Row],[PRECIO UNITARIO ESTIMADO]]</f>
        <v>30000</v>
      </c>
      <c r="K32" s="31"/>
      <c r="L32" s="14" t="s">
        <v>26</v>
      </c>
      <c r="M32" s="15" t="s">
        <v>27</v>
      </c>
      <c r="N32" s="31"/>
      <c r="O32" s="32" t="s">
        <v>85</v>
      </c>
      <c r="T32" s="33" t="s">
        <v>98</v>
      </c>
    </row>
    <row r="33" spans="1:20" ht="36">
      <c r="A33" s="14" t="s">
        <v>92</v>
      </c>
      <c r="B33" s="14" t="s">
        <v>99</v>
      </c>
      <c r="C33" s="15" t="s">
        <v>25</v>
      </c>
      <c r="D33" s="15">
        <v>1</v>
      </c>
      <c r="E33" s="15"/>
      <c r="F33" s="15"/>
      <c r="G33" s="15"/>
      <c r="H33" s="30">
        <f>+SUM(Tabla13[[#This Row],[PRIMER TRIMESTRE]:[CUARTO TRIMESTRE]])</f>
        <v>1</v>
      </c>
      <c r="I33" s="31">
        <v>13200</v>
      </c>
      <c r="J33" s="31">
        <f>+Tabla13[[#This Row],[CANTIDAD TOTAL]]*Tabla13[[#This Row],[PRECIO UNITARIO ESTIMADO]]</f>
        <v>13200</v>
      </c>
      <c r="K33" s="31"/>
      <c r="L33" s="14" t="s">
        <v>26</v>
      </c>
      <c r="M33" s="15" t="s">
        <v>27</v>
      </c>
      <c r="N33" s="31"/>
      <c r="O33" s="32" t="s">
        <v>85</v>
      </c>
      <c r="T33" s="33" t="s">
        <v>100</v>
      </c>
    </row>
    <row r="34" spans="1:20" ht="54">
      <c r="A34" s="14" t="s">
        <v>92</v>
      </c>
      <c r="B34" s="14" t="s">
        <v>101</v>
      </c>
      <c r="C34" s="15" t="s">
        <v>25</v>
      </c>
      <c r="D34" s="15">
        <v>1</v>
      </c>
      <c r="E34" s="15"/>
      <c r="F34" s="15"/>
      <c r="G34" s="15"/>
      <c r="H34" s="30">
        <f>+SUM(Tabla13[[#This Row],[PRIMER TRIMESTRE]:[CUARTO TRIMESTRE]])</f>
        <v>1</v>
      </c>
      <c r="I34" s="31">
        <v>12892</v>
      </c>
      <c r="J34" s="31">
        <f>+Tabla13[[#This Row],[CANTIDAD TOTAL]]*Tabla13[[#This Row],[PRECIO UNITARIO ESTIMADO]]</f>
        <v>12892</v>
      </c>
      <c r="K34" s="31"/>
      <c r="L34" s="14" t="s">
        <v>26</v>
      </c>
      <c r="M34" s="15" t="s">
        <v>27</v>
      </c>
      <c r="N34" s="31"/>
      <c r="O34" s="32" t="s">
        <v>85</v>
      </c>
      <c r="T34" s="33" t="s">
        <v>102</v>
      </c>
    </row>
    <row r="35" spans="1:20" ht="36">
      <c r="A35" s="14" t="s">
        <v>92</v>
      </c>
      <c r="B35" s="14" t="s">
        <v>103</v>
      </c>
      <c r="C35" s="15" t="s">
        <v>25</v>
      </c>
      <c r="D35" s="15">
        <v>1</v>
      </c>
      <c r="E35" s="15"/>
      <c r="F35" s="15"/>
      <c r="G35" s="15"/>
      <c r="H35" s="30">
        <f>+SUM(Tabla13[[#This Row],[PRIMER TRIMESTRE]:[CUARTO TRIMESTRE]])</f>
        <v>1</v>
      </c>
      <c r="I35" s="31">
        <v>12892</v>
      </c>
      <c r="J35" s="31">
        <f>+Tabla13[[#This Row],[CANTIDAD TOTAL]]*Tabla13[[#This Row],[PRECIO UNITARIO ESTIMADO]]</f>
        <v>12892</v>
      </c>
      <c r="K35" s="31"/>
      <c r="L35" s="14" t="s">
        <v>26</v>
      </c>
      <c r="M35" s="15" t="s">
        <v>27</v>
      </c>
      <c r="N35" s="31"/>
      <c r="O35" s="32" t="s">
        <v>85</v>
      </c>
      <c r="T35" s="33" t="s">
        <v>104</v>
      </c>
    </row>
    <row r="36" spans="1:20" ht="36">
      <c r="A36" s="14" t="s">
        <v>92</v>
      </c>
      <c r="B36" s="14" t="s">
        <v>105</v>
      </c>
      <c r="C36" s="15" t="s">
        <v>25</v>
      </c>
      <c r="D36" s="15">
        <v>1</v>
      </c>
      <c r="E36" s="15"/>
      <c r="F36" s="15"/>
      <c r="G36" s="15"/>
      <c r="H36" s="30">
        <f>+SUM(Tabla13[[#This Row],[PRIMER TRIMESTRE]:[CUARTO TRIMESTRE]])</f>
        <v>1</v>
      </c>
      <c r="I36" s="31">
        <v>5940</v>
      </c>
      <c r="J36" s="31">
        <f>+Tabla13[[#This Row],[CANTIDAD TOTAL]]*Tabla13[[#This Row],[PRECIO UNITARIO ESTIMADO]]</f>
        <v>5940</v>
      </c>
      <c r="K36" s="31"/>
      <c r="L36" s="14" t="s">
        <v>26</v>
      </c>
      <c r="M36" s="15" t="s">
        <v>27</v>
      </c>
      <c r="N36" s="31"/>
      <c r="O36" s="32" t="s">
        <v>85</v>
      </c>
      <c r="T36" s="33" t="s">
        <v>43</v>
      </c>
    </row>
    <row r="37" spans="1:20" ht="36">
      <c r="A37" s="14" t="s">
        <v>92</v>
      </c>
      <c r="B37" s="14" t="s">
        <v>106</v>
      </c>
      <c r="C37" s="15" t="s">
        <v>25</v>
      </c>
      <c r="D37" s="15">
        <v>1</v>
      </c>
      <c r="E37" s="15"/>
      <c r="F37" s="15"/>
      <c r="G37" s="15"/>
      <c r="H37" s="30">
        <f>+SUM(Tabla13[[#This Row],[PRIMER TRIMESTRE]:[CUARTO TRIMESTRE]])</f>
        <v>1</v>
      </c>
      <c r="I37" s="31">
        <v>6600</v>
      </c>
      <c r="J37" s="31">
        <f>+Tabla13[[#This Row],[CANTIDAD TOTAL]]*Tabla13[[#This Row],[PRECIO UNITARIO ESTIMADO]]</f>
        <v>6600</v>
      </c>
      <c r="K37" s="31"/>
      <c r="L37" s="14" t="s">
        <v>26</v>
      </c>
      <c r="M37" s="15" t="s">
        <v>27</v>
      </c>
      <c r="N37" s="31"/>
      <c r="O37" s="32" t="s">
        <v>85</v>
      </c>
      <c r="T37" s="33" t="s">
        <v>107</v>
      </c>
    </row>
    <row r="38" spans="1:20" ht="36">
      <c r="A38" s="14" t="s">
        <v>92</v>
      </c>
      <c r="B38" s="14" t="s">
        <v>108</v>
      </c>
      <c r="C38" s="15" t="s">
        <v>25</v>
      </c>
      <c r="D38" s="15">
        <v>1</v>
      </c>
      <c r="E38" s="15">
        <v>0</v>
      </c>
      <c r="F38" s="15">
        <v>0</v>
      </c>
      <c r="G38" s="15">
        <v>0</v>
      </c>
      <c r="H38" s="30">
        <f>+SUM(Tabla13[[#This Row],[PRIMER TRIMESTRE]:[CUARTO TRIMESTRE]])</f>
        <v>1</v>
      </c>
      <c r="I38" s="31">
        <v>6000</v>
      </c>
      <c r="J38" s="31">
        <f>+Tabla13[[#This Row],[CANTIDAD TOTAL]]*Tabla13[[#This Row],[PRECIO UNITARIO ESTIMADO]]</f>
        <v>6000</v>
      </c>
      <c r="K38" s="31"/>
      <c r="L38" s="14" t="s">
        <v>26</v>
      </c>
      <c r="M38" s="15" t="s">
        <v>27</v>
      </c>
      <c r="N38" s="31"/>
      <c r="O38" s="32" t="s">
        <v>73</v>
      </c>
      <c r="T38" s="33" t="s">
        <v>53</v>
      </c>
    </row>
    <row r="39" spans="1:20" ht="36">
      <c r="A39" s="14" t="s">
        <v>92</v>
      </c>
      <c r="B39" s="14" t="s">
        <v>109</v>
      </c>
      <c r="C39" s="15" t="s">
        <v>25</v>
      </c>
      <c r="D39" s="15">
        <v>2</v>
      </c>
      <c r="E39" s="15">
        <v>3</v>
      </c>
      <c r="F39" s="15">
        <v>0</v>
      </c>
      <c r="G39" s="15">
        <v>0</v>
      </c>
      <c r="H39" s="30">
        <f>+SUM(Tabla13[[#This Row],[PRIMER TRIMESTRE]:[CUARTO TRIMESTRE]])</f>
        <v>5</v>
      </c>
      <c r="I39" s="31">
        <v>6600</v>
      </c>
      <c r="J39" s="31">
        <f>+Tabla13[[#This Row],[CANTIDAD TOTAL]]*Tabla13[[#This Row],[PRECIO UNITARIO ESTIMADO]]</f>
        <v>33000</v>
      </c>
      <c r="K39" s="31"/>
      <c r="L39" s="14" t="s">
        <v>26</v>
      </c>
      <c r="M39" s="15" t="s">
        <v>27</v>
      </c>
      <c r="N39" s="31"/>
      <c r="O39" s="32" t="s">
        <v>73</v>
      </c>
      <c r="T39" s="33" t="s">
        <v>110</v>
      </c>
    </row>
    <row r="40" spans="1:20" ht="36">
      <c r="A40" s="14" t="s">
        <v>92</v>
      </c>
      <c r="B40" s="44" t="s">
        <v>111</v>
      </c>
      <c r="C40" s="15" t="s">
        <v>25</v>
      </c>
      <c r="D40" s="15">
        <v>1</v>
      </c>
      <c r="E40" s="15">
        <v>0</v>
      </c>
      <c r="F40" s="15">
        <v>0</v>
      </c>
      <c r="G40" s="15">
        <v>0</v>
      </c>
      <c r="H40" s="30">
        <f>+SUM(Tabla13[[#This Row],[PRIMER TRIMESTRE]:[CUARTO TRIMESTRE]])</f>
        <v>1</v>
      </c>
      <c r="I40" s="31">
        <v>8000</v>
      </c>
      <c r="J40" s="31">
        <f>+Tabla13[[#This Row],[CANTIDAD TOTAL]]*Tabla13[[#This Row],[PRECIO UNITARIO ESTIMADO]]</f>
        <v>8000</v>
      </c>
      <c r="K40" s="31"/>
      <c r="L40" s="14" t="s">
        <v>26</v>
      </c>
      <c r="M40" s="15" t="s">
        <v>27</v>
      </c>
      <c r="N40" s="31"/>
      <c r="O40" s="32" t="s">
        <v>73</v>
      </c>
      <c r="T40" s="33"/>
    </row>
    <row r="41" spans="1:20" ht="36">
      <c r="A41" s="35" t="s">
        <v>92</v>
      </c>
      <c r="B41" s="36" t="s">
        <v>112</v>
      </c>
      <c r="C41" s="37" t="s">
        <v>25</v>
      </c>
      <c r="D41" s="38">
        <v>6</v>
      </c>
      <c r="E41" s="37">
        <v>6</v>
      </c>
      <c r="F41" s="37">
        <v>6</v>
      </c>
      <c r="G41" s="37">
        <v>6</v>
      </c>
      <c r="H41" s="38">
        <f>+SUM(Tabla13[[#This Row],[PRIMER TRIMESTRE]:[CUARTO TRIMESTRE]])</f>
        <v>24</v>
      </c>
      <c r="I41" s="39">
        <f>735000/Tabla13[[#This Row],[CANTIDAD TOTAL]]</f>
        <v>30625</v>
      </c>
      <c r="J41" s="39">
        <f>+Tabla13[[#This Row],[CANTIDAD TOTAL]]*Tabla13[[#This Row],[PRECIO UNITARIO ESTIMADO]]</f>
        <v>735000</v>
      </c>
      <c r="K41" s="39"/>
      <c r="L41" s="14" t="s">
        <v>42</v>
      </c>
      <c r="M41" s="37" t="s">
        <v>27</v>
      </c>
      <c r="N41" s="39"/>
      <c r="O41" s="40" t="s">
        <v>49</v>
      </c>
      <c r="T41" s="33" t="s">
        <v>64</v>
      </c>
    </row>
    <row r="42" spans="1:20">
      <c r="A42" s="14" t="s">
        <v>113</v>
      </c>
      <c r="B42" s="14" t="s">
        <v>114</v>
      </c>
      <c r="C42" s="15" t="s">
        <v>25</v>
      </c>
      <c r="D42" s="15"/>
      <c r="E42" s="15">
        <v>1</v>
      </c>
      <c r="F42" s="15"/>
      <c r="G42" s="15"/>
      <c r="H42" s="30">
        <f>+SUM(Tabla13[[#This Row],[PRIMER TRIMESTRE]:[CUARTO TRIMESTRE]])</f>
        <v>1</v>
      </c>
      <c r="I42" s="31">
        <v>30000</v>
      </c>
      <c r="J42" s="31">
        <f>+Tabla13[[#This Row],[CANTIDAD TOTAL]]*Tabla13[[#This Row],[PRECIO UNITARIO ESTIMADO]]</f>
        <v>30000</v>
      </c>
      <c r="K42" s="31">
        <f>+SUM(J42:J57)</f>
        <v>2381650</v>
      </c>
      <c r="L42" s="14" t="s">
        <v>26</v>
      </c>
      <c r="M42" s="15" t="s">
        <v>27</v>
      </c>
      <c r="N42" s="31"/>
      <c r="O42" s="32" t="s">
        <v>115</v>
      </c>
      <c r="T42" s="33" t="s">
        <v>116</v>
      </c>
    </row>
    <row r="43" spans="1:20" ht="36">
      <c r="A43" s="14" t="s">
        <v>113</v>
      </c>
      <c r="B43" s="14" t="s">
        <v>117</v>
      </c>
      <c r="C43" s="15" t="s">
        <v>25</v>
      </c>
      <c r="D43" s="15">
        <v>0</v>
      </c>
      <c r="E43" s="15">
        <v>1</v>
      </c>
      <c r="F43" s="15">
        <v>0</v>
      </c>
      <c r="G43" s="15">
        <v>0</v>
      </c>
      <c r="H43" s="30">
        <f>+SUM(Tabla13[[#This Row],[PRIMER TRIMESTRE]:[CUARTO TRIMESTRE]])</f>
        <v>1</v>
      </c>
      <c r="I43" s="31">
        <f>35000</f>
        <v>35000</v>
      </c>
      <c r="J43" s="31">
        <f>+Tabla13[[#This Row],[CANTIDAD TOTAL]]*Tabla13[[#This Row],[PRECIO UNITARIO ESTIMADO]]</f>
        <v>35000</v>
      </c>
      <c r="K43" s="31"/>
      <c r="L43" s="14" t="s">
        <v>26</v>
      </c>
      <c r="M43" s="15" t="s">
        <v>27</v>
      </c>
      <c r="N43" s="31"/>
      <c r="O43" s="32" t="s">
        <v>118</v>
      </c>
      <c r="T43" s="33" t="s">
        <v>119</v>
      </c>
    </row>
    <row r="44" spans="1:20">
      <c r="A44" s="14" t="s">
        <v>113</v>
      </c>
      <c r="B44" s="14" t="s">
        <v>120</v>
      </c>
      <c r="C44" s="15" t="s">
        <v>25</v>
      </c>
      <c r="D44" s="15">
        <v>0</v>
      </c>
      <c r="E44" s="15">
        <v>3</v>
      </c>
      <c r="F44" s="15">
        <v>0</v>
      </c>
      <c r="G44" s="15">
        <v>0</v>
      </c>
      <c r="H44" s="30">
        <f>+SUM(Tabla13[[#This Row],[PRIMER TRIMESTRE]:[CUARTO TRIMESTRE]])</f>
        <v>3</v>
      </c>
      <c r="I44" s="31">
        <v>2500</v>
      </c>
      <c r="J44" s="31">
        <f>+Tabla13[[#This Row],[CANTIDAD TOTAL]]*Tabla13[[#This Row],[PRECIO UNITARIO ESTIMADO]]</f>
        <v>7500</v>
      </c>
      <c r="K44" s="31"/>
      <c r="L44" s="14" t="s">
        <v>26</v>
      </c>
      <c r="M44" s="15" t="s">
        <v>27</v>
      </c>
      <c r="N44" s="31"/>
      <c r="O44" s="32" t="s">
        <v>118</v>
      </c>
      <c r="T44" s="33" t="s">
        <v>121</v>
      </c>
    </row>
    <row r="45" spans="1:20">
      <c r="A45" s="14" t="s">
        <v>113</v>
      </c>
      <c r="B45" s="14" t="s">
        <v>122</v>
      </c>
      <c r="C45" s="15" t="s">
        <v>25</v>
      </c>
      <c r="D45" s="15">
        <v>0</v>
      </c>
      <c r="E45" s="15">
        <v>1</v>
      </c>
      <c r="F45" s="15">
        <v>0</v>
      </c>
      <c r="G45" s="15">
        <v>0</v>
      </c>
      <c r="H45" s="30">
        <f>+SUM(Tabla13[[#This Row],[PRIMER TRIMESTRE]:[CUARTO TRIMESTRE]])</f>
        <v>1</v>
      </c>
      <c r="I45" s="31">
        <f>60000</f>
        <v>60000</v>
      </c>
      <c r="J45" s="31">
        <f>+Tabla13[[#This Row],[CANTIDAD TOTAL]]*Tabla13[[#This Row],[PRECIO UNITARIO ESTIMADO]]</f>
        <v>60000</v>
      </c>
      <c r="K45" s="31"/>
      <c r="L45" s="14" t="s">
        <v>26</v>
      </c>
      <c r="M45" s="15" t="s">
        <v>27</v>
      </c>
      <c r="N45" s="31"/>
      <c r="O45" s="32" t="s">
        <v>123</v>
      </c>
      <c r="T45" s="33" t="s">
        <v>124</v>
      </c>
    </row>
    <row r="46" spans="1:20" ht="36">
      <c r="A46" s="14" t="s">
        <v>113</v>
      </c>
      <c r="B46" s="14" t="s">
        <v>125</v>
      </c>
      <c r="C46" s="15" t="s">
        <v>25</v>
      </c>
      <c r="D46" s="15">
        <v>0</v>
      </c>
      <c r="E46" s="15">
        <v>4</v>
      </c>
      <c r="F46" s="15">
        <v>3</v>
      </c>
      <c r="G46" s="15">
        <v>0</v>
      </c>
      <c r="H46" s="30">
        <f>+SUM(Tabla13[[#This Row],[PRIMER TRIMESTRE]:[CUARTO TRIMESTRE]])</f>
        <v>7</v>
      </c>
      <c r="I46" s="31">
        <v>60000</v>
      </c>
      <c r="J46" s="31">
        <f>+Tabla13[[#This Row],[CANTIDAD TOTAL]]*Tabla13[[#This Row],[PRECIO UNITARIO ESTIMADO]]</f>
        <v>420000</v>
      </c>
      <c r="K46" s="31"/>
      <c r="L46" s="14" t="s">
        <v>42</v>
      </c>
      <c r="M46" s="15" t="s">
        <v>27</v>
      </c>
      <c r="N46" s="31"/>
      <c r="O46" s="32" t="s">
        <v>126</v>
      </c>
      <c r="T46" s="33" t="s">
        <v>127</v>
      </c>
    </row>
    <row r="47" spans="1:20">
      <c r="A47" s="14" t="s">
        <v>113</v>
      </c>
      <c r="B47" s="14" t="s">
        <v>128</v>
      </c>
      <c r="C47" s="15" t="s">
        <v>25</v>
      </c>
      <c r="D47" s="15">
        <v>0</v>
      </c>
      <c r="E47" s="15">
        <v>1</v>
      </c>
      <c r="F47" s="15">
        <v>0</v>
      </c>
      <c r="G47" s="15">
        <v>0</v>
      </c>
      <c r="H47" s="30">
        <f>+SUM(Tabla13[[#This Row],[PRIMER TRIMESTRE]:[CUARTO TRIMESTRE]])</f>
        <v>1</v>
      </c>
      <c r="I47" s="31">
        <v>150</v>
      </c>
      <c r="J47" s="31">
        <f>+Tabla13[[#This Row],[CANTIDAD TOTAL]]*Tabla13[[#This Row],[PRECIO UNITARIO ESTIMADO]]</f>
        <v>150</v>
      </c>
      <c r="K47" s="31"/>
      <c r="L47" s="14" t="s">
        <v>26</v>
      </c>
      <c r="M47" s="15" t="s">
        <v>27</v>
      </c>
      <c r="N47" s="31"/>
      <c r="O47" s="32" t="s">
        <v>129</v>
      </c>
      <c r="T47" s="33" t="s">
        <v>130</v>
      </c>
    </row>
    <row r="48" spans="1:20" ht="36">
      <c r="A48" s="14" t="s">
        <v>113</v>
      </c>
      <c r="B48" s="45" t="s">
        <v>131</v>
      </c>
      <c r="C48" s="46" t="s">
        <v>25</v>
      </c>
      <c r="D48" s="46">
        <v>0</v>
      </c>
      <c r="E48" s="46">
        <v>1</v>
      </c>
      <c r="F48" s="46">
        <v>0</v>
      </c>
      <c r="G48" s="46">
        <v>0</v>
      </c>
      <c r="H48" s="47">
        <f>+SUM(Tabla13[[#This Row],[PRIMER TRIMESTRE]:[CUARTO TRIMESTRE]])</f>
        <v>1</v>
      </c>
      <c r="I48" s="48">
        <v>150000</v>
      </c>
      <c r="J48" s="48">
        <f>+H48*I48</f>
        <v>150000</v>
      </c>
      <c r="K48" s="48"/>
      <c r="L48" s="45" t="s">
        <v>42</v>
      </c>
      <c r="M48" s="46" t="s">
        <v>27</v>
      </c>
      <c r="N48" s="48"/>
      <c r="O48" s="32" t="s">
        <v>132</v>
      </c>
      <c r="T48" s="33" t="s">
        <v>133</v>
      </c>
    </row>
    <row r="49" spans="1:23">
      <c r="A49" s="14" t="s">
        <v>113</v>
      </c>
      <c r="B49" s="14" t="s">
        <v>134</v>
      </c>
      <c r="C49" s="15" t="s">
        <v>25</v>
      </c>
      <c r="D49" s="15">
        <v>0</v>
      </c>
      <c r="E49" s="15">
        <v>1</v>
      </c>
      <c r="F49" s="15">
        <v>0</v>
      </c>
      <c r="G49" s="15">
        <v>0</v>
      </c>
      <c r="H49" s="30">
        <f>+SUM(Tabla13[[#This Row],[PRIMER TRIMESTRE]:[CUARTO TRIMESTRE]])</f>
        <v>1</v>
      </c>
      <c r="I49" s="31">
        <v>88000</v>
      </c>
      <c r="J49" s="31">
        <f>+Tabla13[[#This Row],[CANTIDAD TOTAL]]*Tabla13[[#This Row],[PRECIO UNITARIO ESTIMADO]]</f>
        <v>88000</v>
      </c>
      <c r="K49" s="31"/>
      <c r="L49" s="14" t="s">
        <v>42</v>
      </c>
      <c r="M49" s="15" t="s">
        <v>27</v>
      </c>
      <c r="N49" s="31"/>
      <c r="O49" s="32" t="s">
        <v>135</v>
      </c>
      <c r="T49" s="33" t="s">
        <v>136</v>
      </c>
    </row>
    <row r="50" spans="1:23" ht="54">
      <c r="A50" s="14" t="s">
        <v>113</v>
      </c>
      <c r="B50" s="14" t="s">
        <v>137</v>
      </c>
      <c r="C50" s="15" t="s">
        <v>25</v>
      </c>
      <c r="D50" s="15">
        <v>0</v>
      </c>
      <c r="E50" s="15">
        <v>1</v>
      </c>
      <c r="F50" s="15">
        <v>0</v>
      </c>
      <c r="G50" s="15">
        <v>0</v>
      </c>
      <c r="H50" s="30">
        <f>+SUM(Tabla13[[#This Row],[PRIMER TRIMESTRE]:[CUARTO TRIMESTRE]])</f>
        <v>1</v>
      </c>
      <c r="I50" s="31">
        <v>132000</v>
      </c>
      <c r="J50" s="31">
        <f>+Tabla13[[#This Row],[CANTIDAD TOTAL]]*Tabla13[[#This Row],[PRECIO UNITARIO ESTIMADO]]</f>
        <v>132000</v>
      </c>
      <c r="K50" s="31"/>
      <c r="L50" s="14" t="s">
        <v>42</v>
      </c>
      <c r="M50" s="15" t="s">
        <v>27</v>
      </c>
      <c r="N50" s="31"/>
      <c r="O50" s="32" t="s">
        <v>135</v>
      </c>
      <c r="T50" s="33" t="s">
        <v>138</v>
      </c>
    </row>
    <row r="51" spans="1:23" ht="36">
      <c r="A51" s="14" t="s">
        <v>113</v>
      </c>
      <c r="B51" s="14" t="s">
        <v>139</v>
      </c>
      <c r="C51" s="15" t="s">
        <v>25</v>
      </c>
      <c r="D51" s="15">
        <v>0</v>
      </c>
      <c r="E51" s="15">
        <v>1</v>
      </c>
      <c r="F51" s="15">
        <v>0</v>
      </c>
      <c r="G51" s="15">
        <v>0</v>
      </c>
      <c r="H51" s="30">
        <f>+SUM(Tabla13[[#This Row],[PRIMER TRIMESTRE]:[CUARTO TRIMESTRE]])</f>
        <v>1</v>
      </c>
      <c r="I51" s="31">
        <v>20000</v>
      </c>
      <c r="J51" s="31">
        <f>+Tabla13[[#This Row],[CANTIDAD TOTAL]]*Tabla13[[#This Row],[PRECIO UNITARIO ESTIMADO]]</f>
        <v>20000</v>
      </c>
      <c r="K51" s="31"/>
      <c r="L51" s="14" t="s">
        <v>26</v>
      </c>
      <c r="M51" s="15" t="s">
        <v>27</v>
      </c>
      <c r="N51" s="31"/>
      <c r="O51" s="32" t="s">
        <v>135</v>
      </c>
      <c r="T51" s="33" t="s">
        <v>140</v>
      </c>
    </row>
    <row r="52" spans="1:23">
      <c r="A52" s="14" t="s">
        <v>113</v>
      </c>
      <c r="B52" s="14" t="s">
        <v>141</v>
      </c>
      <c r="C52" s="15" t="s">
        <v>25</v>
      </c>
      <c r="D52" s="15">
        <v>1</v>
      </c>
      <c r="E52" s="15">
        <v>0</v>
      </c>
      <c r="F52" s="15">
        <v>0</v>
      </c>
      <c r="G52" s="15">
        <v>0</v>
      </c>
      <c r="H52" s="30">
        <f>+SUM(Tabla13[[#This Row],[PRIMER TRIMESTRE]:[CUARTO TRIMESTRE]])</f>
        <v>1</v>
      </c>
      <c r="I52" s="31">
        <v>10000</v>
      </c>
      <c r="J52" s="31">
        <f>+Tabla13[[#This Row],[CANTIDAD TOTAL]]*Tabla13[[#This Row],[PRECIO UNITARIO ESTIMADO]]</f>
        <v>10000</v>
      </c>
      <c r="K52" s="31"/>
      <c r="L52" s="14" t="s">
        <v>26</v>
      </c>
      <c r="M52" s="15" t="s">
        <v>27</v>
      </c>
      <c r="N52" s="31"/>
      <c r="O52" s="32" t="s">
        <v>135</v>
      </c>
      <c r="T52" s="33" t="s">
        <v>142</v>
      </c>
    </row>
    <row r="53" spans="1:23" ht="36">
      <c r="A53" s="14" t="s">
        <v>113</v>
      </c>
      <c r="B53" s="14" t="s">
        <v>143</v>
      </c>
      <c r="C53" s="15" t="s">
        <v>25</v>
      </c>
      <c r="D53" s="15">
        <v>1</v>
      </c>
      <c r="E53" s="15">
        <v>0</v>
      </c>
      <c r="F53" s="15">
        <v>0</v>
      </c>
      <c r="G53" s="15">
        <v>0</v>
      </c>
      <c r="H53" s="30">
        <f>+SUM(Tabla13[[#This Row],[PRIMER TRIMESTRE]:[CUARTO TRIMESTRE]])</f>
        <v>1</v>
      </c>
      <c r="I53" s="31">
        <v>60000</v>
      </c>
      <c r="J53" s="31">
        <f>+Tabla13[[#This Row],[CANTIDAD TOTAL]]*Tabla13[[#This Row],[PRECIO UNITARIO ESTIMADO]]</f>
        <v>60000</v>
      </c>
      <c r="K53" s="31"/>
      <c r="L53" s="14" t="s">
        <v>26</v>
      </c>
      <c r="M53" s="15" t="s">
        <v>27</v>
      </c>
      <c r="N53" s="31"/>
      <c r="O53" s="32" t="s">
        <v>144</v>
      </c>
      <c r="T53" s="33" t="s">
        <v>29</v>
      </c>
      <c r="W53" s="1" t="s">
        <v>30</v>
      </c>
    </row>
    <row r="54" spans="1:23" ht="36">
      <c r="A54" s="34" t="s">
        <v>113</v>
      </c>
      <c r="B54" s="14" t="s">
        <v>145</v>
      </c>
      <c r="C54" s="15" t="s">
        <v>25</v>
      </c>
      <c r="D54" s="41">
        <v>10</v>
      </c>
      <c r="E54" s="41">
        <v>0</v>
      </c>
      <c r="F54" s="41">
        <v>12</v>
      </c>
      <c r="G54" s="41">
        <v>0</v>
      </c>
      <c r="H54" s="30">
        <f>+SUM(Tabla13[[#This Row],[PRIMER TRIMESTRE]:[CUARTO TRIMESTRE]])</f>
        <v>22</v>
      </c>
      <c r="I54" s="42">
        <v>60000</v>
      </c>
      <c r="J54" s="42">
        <f>+Tabla13[[#This Row],[CANTIDAD TOTAL]]*Tabla13[[#This Row],[PRECIO UNITARIO ESTIMADO]]</f>
        <v>1320000</v>
      </c>
      <c r="K54" s="42"/>
      <c r="L54" s="34" t="s">
        <v>51</v>
      </c>
      <c r="M54" s="41" t="s">
        <v>27</v>
      </c>
      <c r="N54" s="42"/>
      <c r="O54" s="43" t="s">
        <v>79</v>
      </c>
      <c r="T54" s="33" t="s">
        <v>33</v>
      </c>
      <c r="W54" s="1" t="s">
        <v>34</v>
      </c>
    </row>
    <row r="55" spans="1:23">
      <c r="A55" s="14" t="s">
        <v>113</v>
      </c>
      <c r="B55" s="14" t="s">
        <v>146</v>
      </c>
      <c r="C55" s="15" t="s">
        <v>25</v>
      </c>
      <c r="D55" s="15">
        <v>15</v>
      </c>
      <c r="E55" s="15">
        <v>10</v>
      </c>
      <c r="F55" s="15">
        <v>5</v>
      </c>
      <c r="G55" s="15">
        <v>0</v>
      </c>
      <c r="H55" s="30">
        <f>+SUM(Tabla13[[#This Row],[PRIMER TRIMESTRE]:[CUARTO TRIMESTRE]])</f>
        <v>30</v>
      </c>
      <c r="I55" s="31">
        <v>1500</v>
      </c>
      <c r="J55" s="31">
        <f>+Tabla13[[#This Row],[CANTIDAD TOTAL]]*Tabla13[[#This Row],[PRECIO UNITARIO ESTIMADO]]</f>
        <v>45000</v>
      </c>
      <c r="K55" s="31"/>
      <c r="L55" s="14" t="s">
        <v>26</v>
      </c>
      <c r="M55" s="15" t="s">
        <v>27</v>
      </c>
      <c r="N55" s="31"/>
      <c r="O55" s="32" t="s">
        <v>79</v>
      </c>
      <c r="T55" s="33" t="s">
        <v>37</v>
      </c>
      <c r="W55" s="1" t="s">
        <v>38</v>
      </c>
    </row>
    <row r="56" spans="1:23">
      <c r="A56" s="14" t="s">
        <v>113</v>
      </c>
      <c r="B56" s="14" t="s">
        <v>147</v>
      </c>
      <c r="C56" s="15" t="s">
        <v>25</v>
      </c>
      <c r="D56" s="15">
        <v>0</v>
      </c>
      <c r="E56" s="15">
        <v>10</v>
      </c>
      <c r="F56" s="15">
        <v>0</v>
      </c>
      <c r="G56" s="15">
        <v>0</v>
      </c>
      <c r="H56" s="30">
        <f>+SUM(Tabla13[[#This Row],[PRIMER TRIMESTRE]:[CUARTO TRIMESTRE]])</f>
        <v>10</v>
      </c>
      <c r="I56" s="31">
        <v>200</v>
      </c>
      <c r="J56" s="31">
        <f>+Tabla13[[#This Row],[CANTIDAD TOTAL]]*Tabla13[[#This Row],[PRECIO UNITARIO ESTIMADO]]</f>
        <v>2000</v>
      </c>
      <c r="K56" s="31"/>
      <c r="L56" s="14" t="s">
        <v>26</v>
      </c>
      <c r="M56" s="15" t="s">
        <v>27</v>
      </c>
      <c r="N56" s="31"/>
      <c r="O56" s="32" t="s">
        <v>79</v>
      </c>
      <c r="T56" s="33" t="s">
        <v>46</v>
      </c>
      <c r="W56" s="1" t="s">
        <v>47</v>
      </c>
    </row>
    <row r="57" spans="1:23">
      <c r="A57" s="14" t="s">
        <v>113</v>
      </c>
      <c r="B57" s="14" t="s">
        <v>128</v>
      </c>
      <c r="C57" s="15" t="s">
        <v>25</v>
      </c>
      <c r="D57" s="15">
        <v>0</v>
      </c>
      <c r="E57" s="15">
        <v>10</v>
      </c>
      <c r="F57" s="15">
        <v>0</v>
      </c>
      <c r="G57" s="15">
        <v>0</v>
      </c>
      <c r="H57" s="30">
        <f>+SUM(Tabla13[[#This Row],[PRIMER TRIMESTRE]:[CUARTO TRIMESTRE]])</f>
        <v>10</v>
      </c>
      <c r="I57" s="31">
        <v>200</v>
      </c>
      <c r="J57" s="31">
        <f>+Tabla13[[#This Row],[CANTIDAD TOTAL]]*Tabla13[[#This Row],[PRECIO UNITARIO ESTIMADO]]</f>
        <v>2000</v>
      </c>
      <c r="K57" s="31"/>
      <c r="L57" s="14" t="s">
        <v>26</v>
      </c>
      <c r="M57" s="15" t="s">
        <v>27</v>
      </c>
      <c r="N57" s="31"/>
      <c r="O57" s="32" t="s">
        <v>79</v>
      </c>
      <c r="T57" s="33" t="s">
        <v>50</v>
      </c>
      <c r="W57" s="1" t="s">
        <v>51</v>
      </c>
    </row>
    <row r="58" spans="1:23" ht="36">
      <c r="A58" s="14" t="s">
        <v>148</v>
      </c>
      <c r="B58" s="44" t="s">
        <v>149</v>
      </c>
      <c r="C58" s="15" t="s">
        <v>25</v>
      </c>
      <c r="D58" s="15">
        <v>0</v>
      </c>
      <c r="E58" s="15">
        <v>0</v>
      </c>
      <c r="F58" s="15">
        <v>1</v>
      </c>
      <c r="G58" s="15">
        <v>0</v>
      </c>
      <c r="H58" s="30">
        <f>+SUM(Tabla13[[#This Row],[PRIMER TRIMESTRE]:[CUARTO TRIMESTRE]])</f>
        <v>1</v>
      </c>
      <c r="I58" s="31">
        <v>350000</v>
      </c>
      <c r="J58" s="31">
        <f>+Tabla13[[#This Row],[CANTIDAD TOTAL]]*Tabla13[[#This Row],[PRECIO UNITARIO ESTIMADO]]</f>
        <v>350000</v>
      </c>
      <c r="K58" s="31">
        <f>+SUM(J58:J59)</f>
        <v>351800</v>
      </c>
      <c r="L58" s="14" t="s">
        <v>42</v>
      </c>
      <c r="M58" s="15" t="s">
        <v>27</v>
      </c>
      <c r="N58" s="31"/>
      <c r="O58" s="32" t="s">
        <v>79</v>
      </c>
      <c r="T58" s="33" t="s">
        <v>41</v>
      </c>
      <c r="W58" s="1" t="s">
        <v>42</v>
      </c>
    </row>
    <row r="59" spans="1:23">
      <c r="A59" s="14" t="s">
        <v>148</v>
      </c>
      <c r="B59" s="14" t="s">
        <v>150</v>
      </c>
      <c r="C59" s="15" t="s">
        <v>25</v>
      </c>
      <c r="D59" s="15">
        <v>3</v>
      </c>
      <c r="E59" s="15">
        <v>0</v>
      </c>
      <c r="F59" s="15">
        <v>0</v>
      </c>
      <c r="G59" s="15">
        <v>0</v>
      </c>
      <c r="H59" s="30">
        <f>+SUM(Tabla13[[#This Row],[PRIMER TRIMESTRE]:[CUARTO TRIMESTRE]])</f>
        <v>3</v>
      </c>
      <c r="I59" s="31">
        <v>600</v>
      </c>
      <c r="J59" s="31">
        <f>+Tabla13[[#This Row],[CANTIDAD TOTAL]]*Tabla13[[#This Row],[PRECIO UNITARIO ESTIMADO]]</f>
        <v>1800</v>
      </c>
      <c r="K59" s="31"/>
      <c r="L59" s="14" t="s">
        <v>26</v>
      </c>
      <c r="M59" s="15" t="s">
        <v>27</v>
      </c>
      <c r="N59" s="31"/>
      <c r="O59" s="32" t="s">
        <v>79</v>
      </c>
      <c r="T59" s="33" t="s">
        <v>23</v>
      </c>
      <c r="W59" s="1" t="s">
        <v>26</v>
      </c>
    </row>
    <row r="60" spans="1:23" ht="36">
      <c r="A60" s="14" t="s">
        <v>151</v>
      </c>
      <c r="B60" s="14" t="s">
        <v>152</v>
      </c>
      <c r="C60" s="15" t="s">
        <v>25</v>
      </c>
      <c r="D60" s="15">
        <v>0</v>
      </c>
      <c r="E60" s="15">
        <v>1</v>
      </c>
      <c r="F60" s="15">
        <v>0</v>
      </c>
      <c r="G60" s="15">
        <v>0</v>
      </c>
      <c r="H60" s="30">
        <f>+SUM(Tabla13[[#This Row],[PRIMER TRIMESTRE]:[CUARTO TRIMESTRE]])</f>
        <v>1</v>
      </c>
      <c r="I60" s="31">
        <v>30000</v>
      </c>
      <c r="J60" s="31">
        <f>+Tabla13[[#This Row],[CANTIDAD TOTAL]]*Tabla13[[#This Row],[PRECIO UNITARIO ESTIMADO]]</f>
        <v>30000</v>
      </c>
      <c r="K60" s="31">
        <f>+SUM(J60:J63)</f>
        <v>790000</v>
      </c>
      <c r="L60" s="14" t="s">
        <v>26</v>
      </c>
      <c r="M60" s="15" t="s">
        <v>27</v>
      </c>
      <c r="N60" s="31"/>
      <c r="O60" s="32" t="s">
        <v>135</v>
      </c>
      <c r="T60" s="33" t="s">
        <v>56</v>
      </c>
    </row>
    <row r="61" spans="1:23" ht="72">
      <c r="A61" s="14" t="s">
        <v>151</v>
      </c>
      <c r="B61" s="14" t="s">
        <v>153</v>
      </c>
      <c r="C61" s="15" t="s">
        <v>25</v>
      </c>
      <c r="D61" s="15">
        <v>1</v>
      </c>
      <c r="E61" s="15">
        <v>0</v>
      </c>
      <c r="F61" s="15">
        <v>0</v>
      </c>
      <c r="G61" s="15">
        <v>0</v>
      </c>
      <c r="H61" s="30">
        <f>+SUM(Tabla13[[#This Row],[PRIMER TRIMESTRE]:[CUARTO TRIMESTRE]])</f>
        <v>1</v>
      </c>
      <c r="I61" s="31">
        <v>260000</v>
      </c>
      <c r="J61" s="31">
        <f>+Tabla13[[#This Row],[CANTIDAD TOTAL]]*Tabla13[[#This Row],[PRECIO UNITARIO ESTIMADO]]</f>
        <v>260000</v>
      </c>
      <c r="K61" s="31"/>
      <c r="L61" s="14" t="s">
        <v>42</v>
      </c>
      <c r="M61" s="15" t="s">
        <v>27</v>
      </c>
      <c r="N61" s="31"/>
      <c r="O61" s="32" t="s">
        <v>154</v>
      </c>
      <c r="T61" s="33" t="s">
        <v>59</v>
      </c>
    </row>
    <row r="62" spans="1:23" ht="18" customHeight="1">
      <c r="A62" s="14" t="s">
        <v>151</v>
      </c>
      <c r="B62" s="14" t="s">
        <v>155</v>
      </c>
      <c r="C62" s="15" t="s">
        <v>25</v>
      </c>
      <c r="D62" s="15">
        <v>1</v>
      </c>
      <c r="E62" s="15">
        <v>0</v>
      </c>
      <c r="F62" s="15">
        <v>0</v>
      </c>
      <c r="G62" s="15">
        <v>0</v>
      </c>
      <c r="H62" s="30">
        <f>+SUM(Tabla13[[#This Row],[PRIMER TRIMESTRE]:[CUARTO TRIMESTRE]])</f>
        <v>1</v>
      </c>
      <c r="I62" s="31">
        <v>250000</v>
      </c>
      <c r="J62" s="31">
        <f>+Tabla13[[#This Row],[CANTIDAD TOTAL]]*Tabla13[[#This Row],[PRECIO UNITARIO ESTIMADO]]</f>
        <v>250000</v>
      </c>
      <c r="K62" s="31"/>
      <c r="L62" s="14" t="s">
        <v>42</v>
      </c>
      <c r="M62" s="15" t="s">
        <v>27</v>
      </c>
      <c r="N62" s="31"/>
      <c r="O62" s="32" t="s">
        <v>156</v>
      </c>
      <c r="T62" s="33" t="s">
        <v>61</v>
      </c>
    </row>
    <row r="63" spans="1:23">
      <c r="A63" s="34" t="s">
        <v>151</v>
      </c>
      <c r="B63" s="14" t="s">
        <v>157</v>
      </c>
      <c r="C63" s="15" t="s">
        <v>25</v>
      </c>
      <c r="D63" s="41">
        <v>10</v>
      </c>
      <c r="E63" s="41">
        <v>0</v>
      </c>
      <c r="F63" s="41">
        <v>15</v>
      </c>
      <c r="G63" s="41"/>
      <c r="H63" s="30">
        <f>+SUM(Tabla13[[#This Row],[PRIMER TRIMESTRE]:[CUARTO TRIMESTRE]])</f>
        <v>25</v>
      </c>
      <c r="I63" s="42">
        <v>10000</v>
      </c>
      <c r="J63" s="42">
        <f>+Tabla13[[#This Row],[CANTIDAD TOTAL]]*Tabla13[[#This Row],[PRECIO UNITARIO ESTIMADO]]</f>
        <v>250000</v>
      </c>
      <c r="K63" s="42"/>
      <c r="L63" s="34" t="s">
        <v>42</v>
      </c>
      <c r="M63" s="41" t="s">
        <v>27</v>
      </c>
      <c r="N63" s="42"/>
      <c r="O63" s="43" t="s">
        <v>79</v>
      </c>
      <c r="T63" s="33" t="s">
        <v>63</v>
      </c>
    </row>
    <row r="64" spans="1:23">
      <c r="A64" s="14" t="s">
        <v>158</v>
      </c>
      <c r="B64" s="14" t="s">
        <v>159</v>
      </c>
      <c r="C64" s="15" t="s">
        <v>94</v>
      </c>
      <c r="D64" s="15">
        <v>1</v>
      </c>
      <c r="E64" s="15"/>
      <c r="F64" s="15"/>
      <c r="G64" s="15"/>
      <c r="H64" s="30">
        <f>+SUM(Tabla13[[#This Row],[PRIMER TRIMESTRE]:[CUARTO TRIMESTRE]])</f>
        <v>1</v>
      </c>
      <c r="I64" s="31">
        <v>1000</v>
      </c>
      <c r="J64" s="31">
        <f>+Tabla13[[#This Row],[CANTIDAD TOTAL]]*Tabla13[[#This Row],[PRECIO UNITARIO ESTIMADO]]</f>
        <v>1000</v>
      </c>
      <c r="K64" s="31">
        <f>+SUM(J64:J91)</f>
        <v>1365380</v>
      </c>
      <c r="L64" s="14" t="s">
        <v>26</v>
      </c>
      <c r="M64" s="15" t="s">
        <v>27</v>
      </c>
      <c r="N64" s="31"/>
      <c r="O64" s="32" t="s">
        <v>160</v>
      </c>
      <c r="T64" s="33" t="s">
        <v>66</v>
      </c>
    </row>
    <row r="65" spans="1:20">
      <c r="A65" s="14" t="s">
        <v>158</v>
      </c>
      <c r="B65" s="14" t="s">
        <v>159</v>
      </c>
      <c r="C65" s="15" t="s">
        <v>94</v>
      </c>
      <c r="D65" s="15"/>
      <c r="E65" s="15">
        <v>1</v>
      </c>
      <c r="F65" s="15"/>
      <c r="G65" s="15"/>
      <c r="H65" s="30">
        <f>+SUM(Tabla13[[#This Row],[PRIMER TRIMESTRE]:[CUARTO TRIMESTRE]])</f>
        <v>1</v>
      </c>
      <c r="I65" s="31">
        <v>1000</v>
      </c>
      <c r="J65" s="31">
        <f>+Tabla13[[#This Row],[CANTIDAD TOTAL]]*Tabla13[[#This Row],[PRECIO UNITARIO ESTIMADO]]</f>
        <v>1000</v>
      </c>
      <c r="K65" s="31"/>
      <c r="L65" s="14" t="s">
        <v>26</v>
      </c>
      <c r="M65" s="15" t="s">
        <v>27</v>
      </c>
      <c r="N65" s="31"/>
      <c r="O65" s="32" t="s">
        <v>161</v>
      </c>
      <c r="T65" s="33" t="s">
        <v>70</v>
      </c>
    </row>
    <row r="66" spans="1:20">
      <c r="A66" s="14" t="s">
        <v>158</v>
      </c>
      <c r="B66" s="14" t="s">
        <v>159</v>
      </c>
      <c r="C66" s="15" t="s">
        <v>94</v>
      </c>
      <c r="D66" s="15"/>
      <c r="E66" s="15"/>
      <c r="F66" s="15">
        <v>1</v>
      </c>
      <c r="G66" s="15"/>
      <c r="H66" s="30">
        <f>+SUM(Tabla13[[#This Row],[PRIMER TRIMESTRE]:[CUARTO TRIMESTRE]])</f>
        <v>1</v>
      </c>
      <c r="I66" s="31">
        <v>1000</v>
      </c>
      <c r="J66" s="31">
        <f>+Tabla13[[#This Row],[CANTIDAD TOTAL]]*Tabla13[[#This Row],[PRECIO UNITARIO ESTIMADO]]</f>
        <v>1000</v>
      </c>
      <c r="K66" s="31"/>
      <c r="L66" s="14" t="s">
        <v>26</v>
      </c>
      <c r="M66" s="15" t="s">
        <v>27</v>
      </c>
      <c r="N66" s="31"/>
      <c r="O66" s="32" t="s">
        <v>162</v>
      </c>
      <c r="T66" s="33" t="s">
        <v>74</v>
      </c>
    </row>
    <row r="67" spans="1:20">
      <c r="A67" s="14" t="s">
        <v>158</v>
      </c>
      <c r="B67" s="14" t="s">
        <v>163</v>
      </c>
      <c r="C67" s="15" t="s">
        <v>25</v>
      </c>
      <c r="D67" s="15">
        <v>15</v>
      </c>
      <c r="E67" s="15">
        <v>15</v>
      </c>
      <c r="F67" s="15">
        <v>15</v>
      </c>
      <c r="G67" s="15">
        <v>15</v>
      </c>
      <c r="H67" s="30">
        <f>+SUM(Tabla13[[#This Row],[PRIMER TRIMESTRE]:[CUARTO TRIMESTRE]])</f>
        <v>60</v>
      </c>
      <c r="I67" s="31">
        <v>200</v>
      </c>
      <c r="J67" s="31">
        <f>+Tabla13[[#This Row],[CANTIDAD TOTAL]]*Tabla13[[#This Row],[PRECIO UNITARIO ESTIMADO]]</f>
        <v>12000</v>
      </c>
      <c r="K67" s="31"/>
      <c r="L67" s="14" t="s">
        <v>26</v>
      </c>
      <c r="M67" s="15" t="s">
        <v>27</v>
      </c>
      <c r="N67" s="31"/>
      <c r="O67" s="32" t="s">
        <v>132</v>
      </c>
      <c r="T67" s="33" t="s">
        <v>76</v>
      </c>
    </row>
    <row r="68" spans="1:20">
      <c r="A68" s="14" t="s">
        <v>158</v>
      </c>
      <c r="B68" s="14" t="s">
        <v>164</v>
      </c>
      <c r="C68" s="15" t="s">
        <v>25</v>
      </c>
      <c r="D68" s="15">
        <v>3</v>
      </c>
      <c r="E68" s="15">
        <v>0</v>
      </c>
      <c r="F68" s="15">
        <v>3</v>
      </c>
      <c r="G68" s="15">
        <v>0</v>
      </c>
      <c r="H68" s="30">
        <f>+SUM(Tabla13[[#This Row],[PRIMER TRIMESTRE]:[CUARTO TRIMESTRE]])</f>
        <v>6</v>
      </c>
      <c r="I68" s="31">
        <v>200</v>
      </c>
      <c r="J68" s="31">
        <f>+Tabla13[[#This Row],[CANTIDAD TOTAL]]*Tabla13[[#This Row],[PRECIO UNITARIO ESTIMADO]]</f>
        <v>1200</v>
      </c>
      <c r="K68" s="31"/>
      <c r="L68" s="14" t="s">
        <v>26</v>
      </c>
      <c r="M68" s="15" t="s">
        <v>27</v>
      </c>
      <c r="N68" s="31"/>
      <c r="O68" s="32" t="s">
        <v>132</v>
      </c>
      <c r="T68" s="33" t="s">
        <v>80</v>
      </c>
    </row>
    <row r="69" spans="1:20">
      <c r="A69" s="14" t="s">
        <v>158</v>
      </c>
      <c r="B69" s="14" t="s">
        <v>165</v>
      </c>
      <c r="C69" s="15" t="s">
        <v>25</v>
      </c>
      <c r="D69" s="15">
        <v>24</v>
      </c>
      <c r="E69" s="15">
        <v>0</v>
      </c>
      <c r="F69" s="15">
        <v>0</v>
      </c>
      <c r="G69" s="15">
        <v>0</v>
      </c>
      <c r="H69" s="30">
        <f>+SUM(Tabla13[[#This Row],[PRIMER TRIMESTRE]:[CUARTO TRIMESTRE]])</f>
        <v>24</v>
      </c>
      <c r="I69" s="31">
        <v>30</v>
      </c>
      <c r="J69" s="31">
        <f>+Tabla13[[#This Row],[CANTIDAD TOTAL]]*Tabla13[[#This Row],[PRECIO UNITARIO ESTIMADO]]</f>
        <v>720</v>
      </c>
      <c r="K69" s="31"/>
      <c r="L69" s="14" t="s">
        <v>26</v>
      </c>
      <c r="M69" s="15" t="s">
        <v>27</v>
      </c>
      <c r="N69" s="31"/>
      <c r="O69" s="32" t="s">
        <v>132</v>
      </c>
      <c r="T69" s="33" t="s">
        <v>166</v>
      </c>
    </row>
    <row r="70" spans="1:20">
      <c r="A70" s="14" t="s">
        <v>158</v>
      </c>
      <c r="B70" s="14" t="s">
        <v>167</v>
      </c>
      <c r="C70" s="15" t="s">
        <v>78</v>
      </c>
      <c r="D70" s="15">
        <v>1</v>
      </c>
      <c r="E70" s="15">
        <v>0</v>
      </c>
      <c r="F70" s="15">
        <v>0</v>
      </c>
      <c r="G70" s="15">
        <v>0</v>
      </c>
      <c r="H70" s="30">
        <f>+SUM(Tabla13[[#This Row],[PRIMER TRIMESTRE]:[CUARTO TRIMESTRE]])</f>
        <v>1</v>
      </c>
      <c r="I70" s="31">
        <v>500</v>
      </c>
      <c r="J70" s="31">
        <f>+Tabla13[[#This Row],[CANTIDAD TOTAL]]*Tabla13[[#This Row],[PRECIO UNITARIO ESTIMADO]]</f>
        <v>500</v>
      </c>
      <c r="K70" s="31"/>
      <c r="L70" s="14" t="s">
        <v>26</v>
      </c>
      <c r="M70" s="15" t="s">
        <v>27</v>
      </c>
      <c r="N70" s="31"/>
      <c r="O70" s="32" t="s">
        <v>132</v>
      </c>
      <c r="T70" s="33" t="s">
        <v>168</v>
      </c>
    </row>
    <row r="71" spans="1:20">
      <c r="A71" s="35" t="s">
        <v>158</v>
      </c>
      <c r="B71" s="36" t="s">
        <v>169</v>
      </c>
      <c r="C71" s="37" t="s">
        <v>25</v>
      </c>
      <c r="D71" s="38">
        <v>1</v>
      </c>
      <c r="E71" s="37">
        <v>1</v>
      </c>
      <c r="F71" s="37">
        <v>1</v>
      </c>
      <c r="G71" s="37">
        <v>1</v>
      </c>
      <c r="H71" s="38">
        <f>+SUM(Tabla13[[#This Row],[PRIMER TRIMESTRE]:[CUARTO TRIMESTRE]])</f>
        <v>4</v>
      </c>
      <c r="I71" s="39">
        <f>413960/Tabla13[[#This Row],[CANTIDAD TOTAL]]</f>
        <v>103490</v>
      </c>
      <c r="J71" s="39">
        <f>+Tabla13[[#This Row],[CANTIDAD TOTAL]]*Tabla13[[#This Row],[PRECIO UNITARIO ESTIMADO]]</f>
        <v>413960</v>
      </c>
      <c r="K71" s="39"/>
      <c r="L71" s="14" t="s">
        <v>42</v>
      </c>
      <c r="M71" s="37" t="s">
        <v>27</v>
      </c>
      <c r="N71" s="39"/>
      <c r="O71" s="40" t="s">
        <v>49</v>
      </c>
      <c r="T71" s="33" t="s">
        <v>82</v>
      </c>
    </row>
    <row r="72" spans="1:20">
      <c r="A72" s="35" t="s">
        <v>158</v>
      </c>
      <c r="B72" s="36" t="s">
        <v>170</v>
      </c>
      <c r="C72" s="37" t="s">
        <v>25</v>
      </c>
      <c r="D72" s="38">
        <v>2</v>
      </c>
      <c r="E72" s="37">
        <v>0</v>
      </c>
      <c r="F72" s="37">
        <v>2</v>
      </c>
      <c r="G72" s="37">
        <v>0</v>
      </c>
      <c r="H72" s="38">
        <f>+SUM(Tabla13[[#This Row],[PRIMER TRIMESTRE]:[CUARTO TRIMESTRE]])</f>
        <v>4</v>
      </c>
      <c r="I72" s="39">
        <v>5000</v>
      </c>
      <c r="J72" s="39">
        <f>+Tabla13[[#This Row],[CANTIDAD TOTAL]]*Tabla13[[#This Row],[PRECIO UNITARIO ESTIMADO]]</f>
        <v>20000</v>
      </c>
      <c r="K72" s="39"/>
      <c r="L72" s="14" t="s">
        <v>26</v>
      </c>
      <c r="M72" s="37" t="s">
        <v>27</v>
      </c>
      <c r="N72" s="39"/>
      <c r="O72" s="40" t="s">
        <v>49</v>
      </c>
      <c r="T72" s="33" t="s">
        <v>86</v>
      </c>
    </row>
    <row r="73" spans="1:20">
      <c r="A73" s="35" t="s">
        <v>158</v>
      </c>
      <c r="B73" s="36" t="s">
        <v>171</v>
      </c>
      <c r="C73" s="37" t="s">
        <v>25</v>
      </c>
      <c r="D73" s="38">
        <v>2</v>
      </c>
      <c r="E73" s="37">
        <v>0</v>
      </c>
      <c r="F73" s="37">
        <v>2</v>
      </c>
      <c r="G73" s="37">
        <v>0</v>
      </c>
      <c r="H73" s="38">
        <f>+SUM(Tabla13[[#This Row],[PRIMER TRIMESTRE]:[CUARTO TRIMESTRE]])</f>
        <v>4</v>
      </c>
      <c r="I73" s="39">
        <v>5100</v>
      </c>
      <c r="J73" s="39">
        <f>+Tabla13[[#This Row],[CANTIDAD TOTAL]]*Tabla13[[#This Row],[PRECIO UNITARIO ESTIMADO]]</f>
        <v>20400</v>
      </c>
      <c r="K73" s="39"/>
      <c r="L73" s="14" t="s">
        <v>26</v>
      </c>
      <c r="M73" s="37" t="s">
        <v>27</v>
      </c>
      <c r="N73" s="39"/>
      <c r="O73" s="40" t="s">
        <v>49</v>
      </c>
      <c r="T73" s="33" t="s">
        <v>88</v>
      </c>
    </row>
    <row r="74" spans="1:20">
      <c r="A74" s="35" t="s">
        <v>158</v>
      </c>
      <c r="B74" s="36" t="s">
        <v>172</v>
      </c>
      <c r="C74" s="37" t="s">
        <v>25</v>
      </c>
      <c r="D74" s="38">
        <v>2</v>
      </c>
      <c r="E74" s="37">
        <v>2</v>
      </c>
      <c r="F74" s="37">
        <v>2</v>
      </c>
      <c r="G74" s="37">
        <v>2</v>
      </c>
      <c r="H74" s="38">
        <f>+SUM(Tabla13[[#This Row],[PRIMER TRIMESTRE]:[CUARTO TRIMESTRE]])</f>
        <v>8</v>
      </c>
      <c r="I74" s="39">
        <v>11700</v>
      </c>
      <c r="J74" s="39">
        <f>+Tabla13[[#This Row],[CANTIDAD TOTAL]]*Tabla13[[#This Row],[PRECIO UNITARIO ESTIMADO]]</f>
        <v>93600</v>
      </c>
      <c r="K74" s="39"/>
      <c r="L74" s="14" t="s">
        <v>26</v>
      </c>
      <c r="M74" s="37" t="s">
        <v>27</v>
      </c>
      <c r="N74" s="39"/>
      <c r="O74" s="40" t="s">
        <v>49</v>
      </c>
      <c r="T74" s="33" t="s">
        <v>91</v>
      </c>
    </row>
    <row r="75" spans="1:20">
      <c r="A75" s="35" t="s">
        <v>158</v>
      </c>
      <c r="B75" s="36" t="s">
        <v>173</v>
      </c>
      <c r="C75" s="37" t="s">
        <v>25</v>
      </c>
      <c r="D75" s="38">
        <v>3</v>
      </c>
      <c r="E75" s="37">
        <v>0</v>
      </c>
      <c r="F75" s="37">
        <v>3</v>
      </c>
      <c r="G75" s="37">
        <v>0</v>
      </c>
      <c r="H75" s="38">
        <f>+SUM(Tabla13[[#This Row],[PRIMER TRIMESTRE]:[CUARTO TRIMESTRE]])</f>
        <v>6</v>
      </c>
      <c r="I75" s="39">
        <v>9000</v>
      </c>
      <c r="J75" s="39">
        <f>+Tabla13[[#This Row],[CANTIDAD TOTAL]]*Tabla13[[#This Row],[PRECIO UNITARIO ESTIMADO]]</f>
        <v>54000</v>
      </c>
      <c r="K75" s="39"/>
      <c r="L75" s="14" t="s">
        <v>26</v>
      </c>
      <c r="M75" s="37" t="s">
        <v>27</v>
      </c>
      <c r="N75" s="39"/>
      <c r="O75" s="40" t="s">
        <v>49</v>
      </c>
      <c r="T75" s="33" t="s">
        <v>96</v>
      </c>
    </row>
    <row r="76" spans="1:20">
      <c r="A76" s="35" t="s">
        <v>158</v>
      </c>
      <c r="B76" s="36" t="s">
        <v>174</v>
      </c>
      <c r="C76" s="37" t="s">
        <v>25</v>
      </c>
      <c r="D76" s="38">
        <v>3</v>
      </c>
      <c r="E76" s="37">
        <v>0</v>
      </c>
      <c r="F76" s="37">
        <v>3</v>
      </c>
      <c r="G76" s="37">
        <v>0</v>
      </c>
      <c r="H76" s="38">
        <f>+SUM(Tabla13[[#This Row],[PRIMER TRIMESTRE]:[CUARTO TRIMESTRE]])</f>
        <v>6</v>
      </c>
      <c r="I76" s="39">
        <v>9000</v>
      </c>
      <c r="J76" s="39">
        <f>+Tabla13[[#This Row],[CANTIDAD TOTAL]]*Tabla13[[#This Row],[PRECIO UNITARIO ESTIMADO]]</f>
        <v>54000</v>
      </c>
      <c r="K76" s="39"/>
      <c r="L76" s="14" t="s">
        <v>26</v>
      </c>
      <c r="M76" s="37" t="s">
        <v>27</v>
      </c>
      <c r="N76" s="39"/>
      <c r="O76" s="40" t="s">
        <v>49</v>
      </c>
      <c r="T76" s="33" t="s">
        <v>175</v>
      </c>
    </row>
    <row r="77" spans="1:20">
      <c r="A77" s="35" t="s">
        <v>158</v>
      </c>
      <c r="B77" s="36" t="s">
        <v>176</v>
      </c>
      <c r="C77" s="37" t="s">
        <v>25</v>
      </c>
      <c r="D77" s="38">
        <v>3</v>
      </c>
      <c r="E77" s="37">
        <v>0</v>
      </c>
      <c r="F77" s="37">
        <v>3</v>
      </c>
      <c r="G77" s="37">
        <v>0</v>
      </c>
      <c r="H77" s="38">
        <f>+SUM(Tabla13[[#This Row],[PRIMER TRIMESTRE]:[CUARTO TRIMESTRE]])</f>
        <v>6</v>
      </c>
      <c r="I77" s="39">
        <v>9000</v>
      </c>
      <c r="J77" s="39">
        <f>+Tabla13[[#This Row],[CANTIDAD TOTAL]]*Tabla13[[#This Row],[PRECIO UNITARIO ESTIMADO]]</f>
        <v>54000</v>
      </c>
      <c r="K77" s="39"/>
      <c r="L77" s="14" t="s">
        <v>26</v>
      </c>
      <c r="M77" s="37" t="s">
        <v>27</v>
      </c>
      <c r="N77" s="39"/>
      <c r="O77" s="40" t="s">
        <v>49</v>
      </c>
      <c r="T77" s="33" t="s">
        <v>177</v>
      </c>
    </row>
    <row r="78" spans="1:20">
      <c r="A78" s="35" t="s">
        <v>158</v>
      </c>
      <c r="B78" s="36" t="s">
        <v>178</v>
      </c>
      <c r="C78" s="37" t="s">
        <v>25</v>
      </c>
      <c r="D78" s="38">
        <v>3</v>
      </c>
      <c r="E78" s="37">
        <v>0</v>
      </c>
      <c r="F78" s="37">
        <v>3</v>
      </c>
      <c r="G78" s="37">
        <v>0</v>
      </c>
      <c r="H78" s="38">
        <f>+SUM(Tabla13[[#This Row],[PRIMER TRIMESTRE]:[CUARTO TRIMESTRE]])</f>
        <v>6</v>
      </c>
      <c r="I78" s="39">
        <v>9000</v>
      </c>
      <c r="J78" s="39">
        <f>+Tabla13[[#This Row],[CANTIDAD TOTAL]]*Tabla13[[#This Row],[PRECIO UNITARIO ESTIMADO]]</f>
        <v>54000</v>
      </c>
      <c r="K78" s="39"/>
      <c r="L78" s="14" t="s">
        <v>26</v>
      </c>
      <c r="M78" s="37" t="s">
        <v>27</v>
      </c>
      <c r="N78" s="39"/>
      <c r="O78" s="40" t="s">
        <v>49</v>
      </c>
      <c r="T78" s="33" t="s">
        <v>98</v>
      </c>
    </row>
    <row r="79" spans="1:20">
      <c r="A79" s="35" t="s">
        <v>158</v>
      </c>
      <c r="B79" s="36" t="s">
        <v>179</v>
      </c>
      <c r="C79" s="37" t="s">
        <v>25</v>
      </c>
      <c r="D79" s="38">
        <v>2</v>
      </c>
      <c r="E79" s="37">
        <v>0</v>
      </c>
      <c r="F79" s="37">
        <v>2</v>
      </c>
      <c r="G79" s="37">
        <v>0</v>
      </c>
      <c r="H79" s="38">
        <f>+SUM(Tabla13[[#This Row],[PRIMER TRIMESTRE]:[CUARTO TRIMESTRE]])</f>
        <v>4</v>
      </c>
      <c r="I79" s="39">
        <v>16000</v>
      </c>
      <c r="J79" s="39">
        <f>+Tabla13[[#This Row],[CANTIDAD TOTAL]]*Tabla13[[#This Row],[PRECIO UNITARIO ESTIMADO]]</f>
        <v>64000</v>
      </c>
      <c r="K79" s="39"/>
      <c r="L79" s="14" t="s">
        <v>26</v>
      </c>
      <c r="M79" s="37" t="s">
        <v>27</v>
      </c>
      <c r="N79" s="39"/>
      <c r="O79" s="40" t="s">
        <v>49</v>
      </c>
      <c r="T79" s="33" t="s">
        <v>100</v>
      </c>
    </row>
    <row r="80" spans="1:20" ht="36">
      <c r="A80" s="35" t="s">
        <v>158</v>
      </c>
      <c r="B80" s="36" t="s">
        <v>180</v>
      </c>
      <c r="C80" s="37" t="s">
        <v>25</v>
      </c>
      <c r="D80" s="38">
        <v>2</v>
      </c>
      <c r="E80" s="37">
        <v>0</v>
      </c>
      <c r="F80" s="37">
        <v>2</v>
      </c>
      <c r="G80" s="37">
        <v>0</v>
      </c>
      <c r="H80" s="38">
        <f>+SUM(Tabla13[[#This Row],[PRIMER TRIMESTRE]:[CUARTO TRIMESTRE]])</f>
        <v>4</v>
      </c>
      <c r="I80" s="39">
        <v>16000</v>
      </c>
      <c r="J80" s="39">
        <f>+Tabla13[[#This Row],[CANTIDAD TOTAL]]*Tabla13[[#This Row],[PRECIO UNITARIO ESTIMADO]]</f>
        <v>64000</v>
      </c>
      <c r="K80" s="39"/>
      <c r="L80" s="14" t="s">
        <v>26</v>
      </c>
      <c r="M80" s="37" t="s">
        <v>27</v>
      </c>
      <c r="N80" s="39"/>
      <c r="O80" s="40" t="s">
        <v>49</v>
      </c>
      <c r="T80" s="33" t="s">
        <v>102</v>
      </c>
    </row>
    <row r="81" spans="1:23">
      <c r="A81" s="35" t="s">
        <v>158</v>
      </c>
      <c r="B81" s="36" t="s">
        <v>181</v>
      </c>
      <c r="C81" s="37" t="s">
        <v>25</v>
      </c>
      <c r="D81" s="38">
        <v>2</v>
      </c>
      <c r="E81" s="37">
        <v>0</v>
      </c>
      <c r="F81" s="37">
        <v>2</v>
      </c>
      <c r="G81" s="37">
        <v>0</v>
      </c>
      <c r="H81" s="38">
        <f>+SUM(Tabla13[[#This Row],[PRIMER TRIMESTRE]:[CUARTO TRIMESTRE]])</f>
        <v>4</v>
      </c>
      <c r="I81" s="39">
        <v>16000</v>
      </c>
      <c r="J81" s="39">
        <f>+Tabla13[[#This Row],[CANTIDAD TOTAL]]*Tabla13[[#This Row],[PRECIO UNITARIO ESTIMADO]]</f>
        <v>64000</v>
      </c>
      <c r="K81" s="39"/>
      <c r="L81" s="14" t="s">
        <v>26</v>
      </c>
      <c r="M81" s="37" t="s">
        <v>27</v>
      </c>
      <c r="N81" s="39"/>
      <c r="O81" s="40" t="s">
        <v>49</v>
      </c>
      <c r="T81" s="33" t="s">
        <v>104</v>
      </c>
    </row>
    <row r="82" spans="1:23">
      <c r="A82" s="35" t="s">
        <v>158</v>
      </c>
      <c r="B82" s="36" t="s">
        <v>182</v>
      </c>
      <c r="C82" s="37" t="s">
        <v>25</v>
      </c>
      <c r="D82" s="38">
        <v>2</v>
      </c>
      <c r="E82" s="37">
        <v>0</v>
      </c>
      <c r="F82" s="37">
        <v>2</v>
      </c>
      <c r="G82" s="37">
        <v>0</v>
      </c>
      <c r="H82" s="38">
        <f>+SUM(Tabla13[[#This Row],[PRIMER TRIMESTRE]:[CUARTO TRIMESTRE]])</f>
        <v>4</v>
      </c>
      <c r="I82" s="39">
        <v>16000</v>
      </c>
      <c r="J82" s="39">
        <f>+Tabla13[[#This Row],[CANTIDAD TOTAL]]*Tabla13[[#This Row],[PRECIO UNITARIO ESTIMADO]]</f>
        <v>64000</v>
      </c>
      <c r="K82" s="39"/>
      <c r="L82" s="14" t="s">
        <v>26</v>
      </c>
      <c r="M82" s="37" t="s">
        <v>27</v>
      </c>
      <c r="N82" s="39"/>
      <c r="O82" s="40" t="s">
        <v>49</v>
      </c>
      <c r="T82" s="33" t="s">
        <v>43</v>
      </c>
    </row>
    <row r="83" spans="1:23">
      <c r="A83" s="35" t="s">
        <v>158</v>
      </c>
      <c r="B83" s="36" t="s">
        <v>183</v>
      </c>
      <c r="C83" s="37" t="s">
        <v>25</v>
      </c>
      <c r="D83" s="38">
        <v>3</v>
      </c>
      <c r="E83" s="37">
        <v>0</v>
      </c>
      <c r="F83" s="37">
        <v>3</v>
      </c>
      <c r="G83" s="37">
        <v>0</v>
      </c>
      <c r="H83" s="38">
        <f>+SUM(Tabla13[[#This Row],[PRIMER TRIMESTRE]:[CUARTO TRIMESTRE]])</f>
        <v>6</v>
      </c>
      <c r="I83" s="39">
        <v>9000</v>
      </c>
      <c r="J83" s="39">
        <f>+Tabla13[[#This Row],[CANTIDAD TOTAL]]*Tabla13[[#This Row],[PRECIO UNITARIO ESTIMADO]]</f>
        <v>54000</v>
      </c>
      <c r="K83" s="39"/>
      <c r="L83" s="14" t="s">
        <v>26</v>
      </c>
      <c r="M83" s="37" t="s">
        <v>27</v>
      </c>
      <c r="N83" s="39"/>
      <c r="O83" s="40" t="s">
        <v>49</v>
      </c>
      <c r="T83" s="33" t="s">
        <v>107</v>
      </c>
    </row>
    <row r="84" spans="1:23">
      <c r="A84" s="35" t="s">
        <v>158</v>
      </c>
      <c r="B84" s="36" t="s">
        <v>184</v>
      </c>
      <c r="C84" s="37" t="s">
        <v>25</v>
      </c>
      <c r="D84" s="38">
        <v>3</v>
      </c>
      <c r="E84" s="37">
        <v>0</v>
      </c>
      <c r="F84" s="37">
        <v>3</v>
      </c>
      <c r="G84" s="37">
        <v>0</v>
      </c>
      <c r="H84" s="38">
        <f>+SUM(Tabla13[[#This Row],[PRIMER TRIMESTRE]:[CUARTO TRIMESTRE]])</f>
        <v>6</v>
      </c>
      <c r="I84" s="39">
        <v>9000</v>
      </c>
      <c r="J84" s="39">
        <f>+Tabla13[[#This Row],[CANTIDAD TOTAL]]*Tabla13[[#This Row],[PRECIO UNITARIO ESTIMADO]]</f>
        <v>54000</v>
      </c>
      <c r="K84" s="39"/>
      <c r="L84" s="14" t="s">
        <v>26</v>
      </c>
      <c r="M84" s="37" t="s">
        <v>27</v>
      </c>
      <c r="N84" s="39"/>
      <c r="O84" s="40" t="s">
        <v>49</v>
      </c>
      <c r="T84" s="33" t="s">
        <v>53</v>
      </c>
    </row>
    <row r="85" spans="1:23">
      <c r="A85" s="35" t="s">
        <v>158</v>
      </c>
      <c r="B85" s="36" t="s">
        <v>185</v>
      </c>
      <c r="C85" s="37" t="s">
        <v>25</v>
      </c>
      <c r="D85" s="38">
        <v>3</v>
      </c>
      <c r="E85" s="37">
        <v>0</v>
      </c>
      <c r="F85" s="37">
        <v>3</v>
      </c>
      <c r="G85" s="37">
        <v>0</v>
      </c>
      <c r="H85" s="38">
        <f>+SUM(Tabla13[[#This Row],[PRIMER TRIMESTRE]:[CUARTO TRIMESTRE]])</f>
        <v>6</v>
      </c>
      <c r="I85" s="39">
        <v>9000</v>
      </c>
      <c r="J85" s="39">
        <f>+Tabla13[[#This Row],[CANTIDAD TOTAL]]*Tabla13[[#This Row],[PRECIO UNITARIO ESTIMADO]]</f>
        <v>54000</v>
      </c>
      <c r="K85" s="39"/>
      <c r="L85" s="14" t="s">
        <v>26</v>
      </c>
      <c r="M85" s="37" t="s">
        <v>27</v>
      </c>
      <c r="N85" s="39"/>
      <c r="O85" s="40" t="s">
        <v>49</v>
      </c>
      <c r="T85" s="33" t="s">
        <v>110</v>
      </c>
    </row>
    <row r="86" spans="1:23">
      <c r="A86" s="35" t="s">
        <v>158</v>
      </c>
      <c r="B86" s="36" t="s">
        <v>186</v>
      </c>
      <c r="C86" s="37" t="s">
        <v>25</v>
      </c>
      <c r="D86" s="38">
        <v>3</v>
      </c>
      <c r="E86" s="37">
        <v>0</v>
      </c>
      <c r="F86" s="37">
        <v>3</v>
      </c>
      <c r="G86" s="37">
        <v>0</v>
      </c>
      <c r="H86" s="38">
        <f>+SUM(Tabla13[[#This Row],[PRIMER TRIMESTRE]:[CUARTO TRIMESTRE]])</f>
        <v>6</v>
      </c>
      <c r="I86" s="39">
        <v>9000</v>
      </c>
      <c r="J86" s="39">
        <f>+Tabla13[[#This Row],[CANTIDAD TOTAL]]*Tabla13[[#This Row],[PRECIO UNITARIO ESTIMADO]]</f>
        <v>54000</v>
      </c>
      <c r="K86" s="39"/>
      <c r="L86" s="14" t="s">
        <v>26</v>
      </c>
      <c r="M86" s="37" t="s">
        <v>27</v>
      </c>
      <c r="N86" s="39"/>
      <c r="O86" s="40" t="s">
        <v>49</v>
      </c>
      <c r="T86" s="33" t="s">
        <v>64</v>
      </c>
    </row>
    <row r="87" spans="1:23">
      <c r="A87" s="35" t="s">
        <v>158</v>
      </c>
      <c r="B87" s="36" t="s">
        <v>187</v>
      </c>
      <c r="C87" s="37" t="s">
        <v>25</v>
      </c>
      <c r="D87" s="38">
        <v>2</v>
      </c>
      <c r="E87" s="37">
        <v>2</v>
      </c>
      <c r="F87" s="37">
        <v>2</v>
      </c>
      <c r="G87" s="37">
        <v>2</v>
      </c>
      <c r="H87" s="38">
        <f>+SUM(Tabla13[[#This Row],[PRIMER TRIMESTRE]:[CUARTO TRIMESTRE]])</f>
        <v>8</v>
      </c>
      <c r="I87" s="39">
        <v>4000</v>
      </c>
      <c r="J87" s="39">
        <f>+Tabla13[[#This Row],[CANTIDAD TOTAL]]*Tabla13[[#This Row],[PRECIO UNITARIO ESTIMADO]]</f>
        <v>32000</v>
      </c>
      <c r="K87" s="39"/>
      <c r="L87" s="14" t="s">
        <v>26</v>
      </c>
      <c r="M87" s="37" t="s">
        <v>27</v>
      </c>
      <c r="N87" s="39"/>
      <c r="O87" s="40" t="s">
        <v>49</v>
      </c>
      <c r="T87" s="33" t="s">
        <v>116</v>
      </c>
    </row>
    <row r="88" spans="1:23" ht="36">
      <c r="A88" s="35" t="s">
        <v>158</v>
      </c>
      <c r="B88" s="36" t="s">
        <v>188</v>
      </c>
      <c r="C88" s="37" t="s">
        <v>25</v>
      </c>
      <c r="D88" s="38">
        <v>2</v>
      </c>
      <c r="E88" s="37">
        <v>0</v>
      </c>
      <c r="F88" s="37">
        <v>2</v>
      </c>
      <c r="G88" s="37">
        <v>0</v>
      </c>
      <c r="H88" s="38">
        <f>+SUM(Tabla13[[#This Row],[PRIMER TRIMESTRE]:[CUARTO TRIMESTRE]])</f>
        <v>4</v>
      </c>
      <c r="I88" s="39">
        <v>5000</v>
      </c>
      <c r="J88" s="39">
        <f>+Tabla13[[#This Row],[CANTIDAD TOTAL]]*Tabla13[[#This Row],[PRECIO UNITARIO ESTIMADO]]</f>
        <v>20000</v>
      </c>
      <c r="K88" s="39"/>
      <c r="L88" s="14" t="s">
        <v>26</v>
      </c>
      <c r="M88" s="37" t="s">
        <v>27</v>
      </c>
      <c r="N88" s="39"/>
      <c r="O88" s="40" t="s">
        <v>49</v>
      </c>
      <c r="T88" s="33" t="s">
        <v>119</v>
      </c>
    </row>
    <row r="89" spans="1:23">
      <c r="A89" s="35" t="s">
        <v>158</v>
      </c>
      <c r="B89" s="36" t="s">
        <v>189</v>
      </c>
      <c r="C89" s="37" t="s">
        <v>25</v>
      </c>
      <c r="D89" s="38">
        <v>2</v>
      </c>
      <c r="E89" s="37">
        <v>0</v>
      </c>
      <c r="F89" s="37">
        <v>2</v>
      </c>
      <c r="G89" s="37">
        <v>0</v>
      </c>
      <c r="H89" s="38">
        <f>+SUM(Tabla13[[#This Row],[PRIMER TRIMESTRE]:[CUARTO TRIMESTRE]])</f>
        <v>4</v>
      </c>
      <c r="I89" s="39">
        <v>5000</v>
      </c>
      <c r="J89" s="39">
        <f>+Tabla13[[#This Row],[CANTIDAD TOTAL]]*Tabla13[[#This Row],[PRECIO UNITARIO ESTIMADO]]</f>
        <v>20000</v>
      </c>
      <c r="K89" s="39"/>
      <c r="L89" s="14" t="s">
        <v>26</v>
      </c>
      <c r="M89" s="37" t="s">
        <v>27</v>
      </c>
      <c r="N89" s="39"/>
      <c r="O89" s="40" t="s">
        <v>49</v>
      </c>
      <c r="T89" s="33" t="s">
        <v>121</v>
      </c>
    </row>
    <row r="90" spans="1:23">
      <c r="A90" s="35" t="s">
        <v>158</v>
      </c>
      <c r="B90" s="36" t="s">
        <v>190</v>
      </c>
      <c r="C90" s="37" t="s">
        <v>25</v>
      </c>
      <c r="D90" s="38">
        <v>2</v>
      </c>
      <c r="E90" s="37">
        <v>0</v>
      </c>
      <c r="F90" s="37">
        <v>2</v>
      </c>
      <c r="G90" s="37">
        <v>0</v>
      </c>
      <c r="H90" s="38">
        <f>+SUM(Tabla13[[#This Row],[PRIMER TRIMESTRE]:[CUARTO TRIMESTRE]])</f>
        <v>4</v>
      </c>
      <c r="I90" s="39">
        <v>5000</v>
      </c>
      <c r="J90" s="39">
        <f>+Tabla13[[#This Row],[CANTIDAD TOTAL]]*Tabla13[[#This Row],[PRECIO UNITARIO ESTIMADO]]</f>
        <v>20000</v>
      </c>
      <c r="K90" s="39"/>
      <c r="L90" s="14" t="s">
        <v>26</v>
      </c>
      <c r="M90" s="37" t="s">
        <v>27</v>
      </c>
      <c r="N90" s="39"/>
      <c r="O90" s="40" t="s">
        <v>49</v>
      </c>
      <c r="T90" s="33" t="s">
        <v>124</v>
      </c>
    </row>
    <row r="91" spans="1:23" ht="36">
      <c r="A91" s="35" t="s">
        <v>158</v>
      </c>
      <c r="B91" s="36" t="s">
        <v>191</v>
      </c>
      <c r="C91" s="37" t="s">
        <v>25</v>
      </c>
      <c r="D91" s="38">
        <v>2</v>
      </c>
      <c r="E91" s="37">
        <v>0</v>
      </c>
      <c r="F91" s="37">
        <v>2</v>
      </c>
      <c r="G91" s="37">
        <v>0</v>
      </c>
      <c r="H91" s="38">
        <f>+SUM(Tabla13[[#This Row],[PRIMER TRIMESTRE]:[CUARTO TRIMESTRE]])</f>
        <v>4</v>
      </c>
      <c r="I91" s="39">
        <v>5000</v>
      </c>
      <c r="J91" s="39">
        <f>+Tabla13[[#This Row],[CANTIDAD TOTAL]]*Tabla13[[#This Row],[PRECIO UNITARIO ESTIMADO]]</f>
        <v>20000</v>
      </c>
      <c r="K91" s="39"/>
      <c r="L91" s="14" t="s">
        <v>26</v>
      </c>
      <c r="M91" s="37" t="s">
        <v>27</v>
      </c>
      <c r="N91" s="39"/>
      <c r="O91" s="40" t="s">
        <v>49</v>
      </c>
      <c r="T91" s="33" t="s">
        <v>127</v>
      </c>
    </row>
    <row r="92" spans="1:23">
      <c r="A92" s="14" t="s">
        <v>192</v>
      </c>
      <c r="B92" s="14" t="s">
        <v>193</v>
      </c>
      <c r="C92" s="15" t="s">
        <v>25</v>
      </c>
      <c r="D92" s="15">
        <v>0</v>
      </c>
      <c r="E92" s="15">
        <v>1</v>
      </c>
      <c r="F92" s="15">
        <v>0</v>
      </c>
      <c r="G92" s="15">
        <v>0</v>
      </c>
      <c r="H92" s="30">
        <f>+SUM(Tabla13[[#This Row],[PRIMER TRIMESTRE]:[CUARTO TRIMESTRE]])</f>
        <v>1</v>
      </c>
      <c r="I92" s="31">
        <v>300</v>
      </c>
      <c r="J92" s="31">
        <f>+Tabla13[[#This Row],[CANTIDAD TOTAL]]*Tabla13[[#This Row],[PRECIO UNITARIO ESTIMADO]]</f>
        <v>300</v>
      </c>
      <c r="K92" s="31">
        <f>+SUM(J92:J108)</f>
        <v>330300</v>
      </c>
      <c r="L92" s="14" t="s">
        <v>26</v>
      </c>
      <c r="M92" s="15" t="s">
        <v>27</v>
      </c>
      <c r="N92" s="31"/>
      <c r="O92" s="32" t="s">
        <v>129</v>
      </c>
      <c r="T92" s="33" t="s">
        <v>130</v>
      </c>
    </row>
    <row r="93" spans="1:23" ht="36">
      <c r="A93" s="14" t="s">
        <v>192</v>
      </c>
      <c r="B93" s="14" t="s">
        <v>194</v>
      </c>
      <c r="C93" s="15" t="s">
        <v>25</v>
      </c>
      <c r="D93" s="15">
        <v>0</v>
      </c>
      <c r="E93" s="15">
        <v>10</v>
      </c>
      <c r="F93" s="15">
        <v>0</v>
      </c>
      <c r="G93" s="15">
        <v>0</v>
      </c>
      <c r="H93" s="30">
        <f>+SUM(Tabla13[[#This Row],[PRIMER TRIMESTRE]:[CUARTO TRIMESTRE]])</f>
        <v>10</v>
      </c>
      <c r="I93" s="31">
        <v>100</v>
      </c>
      <c r="J93" s="31">
        <f>+Tabla13[[#This Row],[CANTIDAD TOTAL]]*Tabla13[[#This Row],[PRECIO UNITARIO ESTIMADO]]</f>
        <v>1000</v>
      </c>
      <c r="K93" s="31"/>
      <c r="L93" s="14" t="s">
        <v>26</v>
      </c>
      <c r="M93" s="15" t="s">
        <v>27</v>
      </c>
      <c r="N93" s="31"/>
      <c r="O93" s="32" t="s">
        <v>79</v>
      </c>
      <c r="T93" s="33" t="s">
        <v>133</v>
      </c>
    </row>
    <row r="94" spans="1:23">
      <c r="A94" s="14" t="s">
        <v>192</v>
      </c>
      <c r="B94" s="14" t="s">
        <v>195</v>
      </c>
      <c r="C94" s="15" t="s">
        <v>25</v>
      </c>
      <c r="D94" s="15"/>
      <c r="E94" s="15">
        <v>3</v>
      </c>
      <c r="F94" s="15">
        <v>2</v>
      </c>
      <c r="G94" s="15"/>
      <c r="H94" s="30">
        <f>+SUM(Tabla13[[#This Row],[PRIMER TRIMESTRE]:[CUARTO TRIMESTRE]])</f>
        <v>5</v>
      </c>
      <c r="I94" s="31">
        <v>17000</v>
      </c>
      <c r="J94" s="31">
        <f>+Tabla13[[#This Row],[CANTIDAD TOTAL]]*Tabla13[[#This Row],[PRECIO UNITARIO ESTIMADO]]</f>
        <v>85000</v>
      </c>
      <c r="K94" s="31"/>
      <c r="L94" s="14" t="s">
        <v>42</v>
      </c>
      <c r="M94" s="15" t="s">
        <v>27</v>
      </c>
      <c r="N94" s="31"/>
      <c r="O94" s="32" t="s">
        <v>69</v>
      </c>
      <c r="T94" s="33" t="s">
        <v>136</v>
      </c>
    </row>
    <row r="95" spans="1:23">
      <c r="A95" s="14" t="s">
        <v>192</v>
      </c>
      <c r="B95" s="14" t="s">
        <v>196</v>
      </c>
      <c r="C95" s="15" t="s">
        <v>25</v>
      </c>
      <c r="D95" s="15"/>
      <c r="E95" s="15">
        <v>3</v>
      </c>
      <c r="F95" s="15">
        <v>2</v>
      </c>
      <c r="G95" s="15"/>
      <c r="H95" s="30">
        <f>+SUM(Tabla13[[#This Row],[PRIMER TRIMESTRE]:[CUARTO TRIMESTRE]])</f>
        <v>5</v>
      </c>
      <c r="I95" s="31">
        <v>5000</v>
      </c>
      <c r="J95" s="31">
        <f>+Tabla13[[#This Row],[CANTIDAD TOTAL]]*Tabla13[[#This Row],[PRECIO UNITARIO ESTIMADO]]</f>
        <v>25000</v>
      </c>
      <c r="K95" s="31"/>
      <c r="L95" s="14" t="s">
        <v>42</v>
      </c>
      <c r="M95" s="15" t="s">
        <v>27</v>
      </c>
      <c r="N95" s="31"/>
      <c r="O95" s="32" t="s">
        <v>69</v>
      </c>
      <c r="T95" s="33" t="s">
        <v>138</v>
      </c>
    </row>
    <row r="96" spans="1:23">
      <c r="A96" s="14" t="s">
        <v>192</v>
      </c>
      <c r="B96" s="14" t="s">
        <v>197</v>
      </c>
      <c r="C96" s="15" t="s">
        <v>25</v>
      </c>
      <c r="D96" s="15"/>
      <c r="E96" s="15">
        <v>1</v>
      </c>
      <c r="F96" s="15"/>
      <c r="G96" s="15"/>
      <c r="H96" s="30">
        <f>+SUM(Tabla13[[#This Row],[PRIMER TRIMESTRE]:[CUARTO TRIMESTRE]])</f>
        <v>1</v>
      </c>
      <c r="I96" s="31">
        <v>10000</v>
      </c>
      <c r="J96" s="31">
        <f>+Tabla13[[#This Row],[CANTIDAD TOTAL]]*Tabla13[[#This Row],[PRECIO UNITARIO ESTIMADO]]</f>
        <v>10000</v>
      </c>
      <c r="K96" s="31"/>
      <c r="L96" s="14" t="s">
        <v>26</v>
      </c>
      <c r="M96" s="15" t="s">
        <v>27</v>
      </c>
      <c r="N96" s="31"/>
      <c r="O96" s="32" t="s">
        <v>69</v>
      </c>
      <c r="T96" s="33" t="s">
        <v>33</v>
      </c>
      <c r="W96" s="1" t="s">
        <v>34</v>
      </c>
    </row>
    <row r="97" spans="1:23">
      <c r="A97" s="14" t="s">
        <v>192</v>
      </c>
      <c r="B97" s="14" t="s">
        <v>198</v>
      </c>
      <c r="C97" s="15" t="s">
        <v>25</v>
      </c>
      <c r="D97" s="15"/>
      <c r="E97" s="15">
        <v>2</v>
      </c>
      <c r="F97" s="15"/>
      <c r="G97" s="15"/>
      <c r="H97" s="30">
        <f>+SUM(Tabla13[[#This Row],[PRIMER TRIMESTRE]:[CUARTO TRIMESTRE]])</f>
        <v>2</v>
      </c>
      <c r="I97" s="31">
        <v>6000</v>
      </c>
      <c r="J97" s="31">
        <f>+Tabla13[[#This Row],[CANTIDAD TOTAL]]*Tabla13[[#This Row],[PRECIO UNITARIO ESTIMADO]]</f>
        <v>12000</v>
      </c>
      <c r="K97" s="31"/>
      <c r="L97" s="14" t="s">
        <v>26</v>
      </c>
      <c r="M97" s="15" t="s">
        <v>27</v>
      </c>
      <c r="N97" s="31"/>
      <c r="O97" s="32" t="s">
        <v>69</v>
      </c>
      <c r="T97" s="33" t="s">
        <v>29</v>
      </c>
      <c r="W97" s="1" t="s">
        <v>30</v>
      </c>
    </row>
    <row r="98" spans="1:23">
      <c r="A98" s="14" t="s">
        <v>192</v>
      </c>
      <c r="B98" s="14" t="s">
        <v>199</v>
      </c>
      <c r="C98" s="15" t="s">
        <v>25</v>
      </c>
      <c r="D98" s="15"/>
      <c r="E98" s="15">
        <v>2</v>
      </c>
      <c r="F98" s="15"/>
      <c r="G98" s="15"/>
      <c r="H98" s="30">
        <f>+SUM(Tabla13[[#This Row],[PRIMER TRIMESTRE]:[CUARTO TRIMESTRE]])</f>
        <v>2</v>
      </c>
      <c r="I98" s="31">
        <v>10000</v>
      </c>
      <c r="J98" s="31">
        <f>+Tabla13[[#This Row],[CANTIDAD TOTAL]]*Tabla13[[#This Row],[PRECIO UNITARIO ESTIMADO]]</f>
        <v>20000</v>
      </c>
      <c r="K98" s="31"/>
      <c r="L98" s="14" t="s">
        <v>26</v>
      </c>
      <c r="M98" s="15" t="s">
        <v>27</v>
      </c>
      <c r="N98" s="31"/>
      <c r="O98" s="32" t="s">
        <v>69</v>
      </c>
      <c r="T98" s="33" t="s">
        <v>29</v>
      </c>
      <c r="W98" s="1" t="s">
        <v>30</v>
      </c>
    </row>
    <row r="99" spans="1:23">
      <c r="A99" s="14" t="s">
        <v>192</v>
      </c>
      <c r="B99" s="14" t="s">
        <v>200</v>
      </c>
      <c r="C99" s="15" t="s">
        <v>25</v>
      </c>
      <c r="D99" s="15"/>
      <c r="E99" s="15"/>
      <c r="F99" s="15">
        <v>2</v>
      </c>
      <c r="G99" s="15"/>
      <c r="H99" s="30">
        <f>+SUM(Tabla13[[#This Row],[PRIMER TRIMESTRE]:[CUARTO TRIMESTRE]])</f>
        <v>2</v>
      </c>
      <c r="I99" s="31">
        <v>20000</v>
      </c>
      <c r="J99" s="31">
        <f>+Tabla13[[#This Row],[CANTIDAD TOTAL]]*Tabla13[[#This Row],[PRECIO UNITARIO ESTIMADO]]</f>
        <v>40000</v>
      </c>
      <c r="K99" s="31"/>
      <c r="L99" s="14" t="s">
        <v>26</v>
      </c>
      <c r="M99" s="15" t="s">
        <v>27</v>
      </c>
      <c r="N99" s="31"/>
      <c r="O99" s="32" t="s">
        <v>69</v>
      </c>
      <c r="T99" s="33" t="s">
        <v>33</v>
      </c>
      <c r="W99" s="1" t="s">
        <v>34</v>
      </c>
    </row>
    <row r="100" spans="1:23">
      <c r="A100" s="14" t="s">
        <v>192</v>
      </c>
      <c r="B100" s="14" t="s">
        <v>201</v>
      </c>
      <c r="C100" s="15" t="s">
        <v>25</v>
      </c>
      <c r="D100" s="15">
        <v>1</v>
      </c>
      <c r="E100" s="15">
        <v>1</v>
      </c>
      <c r="F100" s="15">
        <v>1</v>
      </c>
      <c r="G100" s="15">
        <v>1</v>
      </c>
      <c r="H100" s="30">
        <f>+SUM(Tabla13[[#This Row],[PRIMER TRIMESTRE]:[CUARTO TRIMESTRE]])</f>
        <v>4</v>
      </c>
      <c r="I100" s="31">
        <f>50000/4</f>
        <v>12500</v>
      </c>
      <c r="J100" s="31">
        <f>+Tabla13[[#This Row],[CANTIDAD TOTAL]]*Tabla13[[#This Row],[PRECIO UNITARIO ESTIMADO]]</f>
        <v>50000</v>
      </c>
      <c r="K100" s="31"/>
      <c r="L100" s="14" t="s">
        <v>26</v>
      </c>
      <c r="M100" s="15" t="s">
        <v>27</v>
      </c>
      <c r="N100" s="31"/>
      <c r="O100" s="32" t="s">
        <v>69</v>
      </c>
      <c r="T100" s="33" t="s">
        <v>37</v>
      </c>
      <c r="W100" s="1" t="s">
        <v>38</v>
      </c>
    </row>
    <row r="101" spans="1:23">
      <c r="A101" s="35" t="s">
        <v>192</v>
      </c>
      <c r="B101" s="36" t="s">
        <v>202</v>
      </c>
      <c r="C101" s="37" t="s">
        <v>25</v>
      </c>
      <c r="D101" s="38">
        <v>2</v>
      </c>
      <c r="E101" s="37">
        <v>0</v>
      </c>
      <c r="F101" s="37">
        <v>0</v>
      </c>
      <c r="G101" s="37">
        <v>0</v>
      </c>
      <c r="H101" s="38">
        <f>+SUM(Tabla13[[#This Row],[PRIMER TRIMESTRE]:[CUARTO TRIMESTRE]])</f>
        <v>2</v>
      </c>
      <c r="I101" s="39">
        <v>6000</v>
      </c>
      <c r="J101" s="39">
        <f>+Tabla13[[#This Row],[CANTIDAD TOTAL]]*Tabla13[[#This Row],[PRECIO UNITARIO ESTIMADO]]</f>
        <v>12000</v>
      </c>
      <c r="K101" s="39"/>
      <c r="L101" s="14" t="s">
        <v>26</v>
      </c>
      <c r="M101" s="37" t="s">
        <v>27</v>
      </c>
      <c r="N101" s="39"/>
      <c r="O101" s="40" t="s">
        <v>203</v>
      </c>
      <c r="T101" s="33" t="s">
        <v>46</v>
      </c>
      <c r="W101" s="1" t="s">
        <v>47</v>
      </c>
    </row>
    <row r="102" spans="1:23">
      <c r="A102" s="35" t="s">
        <v>192</v>
      </c>
      <c r="B102" s="36" t="s">
        <v>204</v>
      </c>
      <c r="C102" s="37" t="s">
        <v>25</v>
      </c>
      <c r="D102" s="38">
        <v>1</v>
      </c>
      <c r="E102" s="37">
        <v>0</v>
      </c>
      <c r="F102" s="37">
        <v>0</v>
      </c>
      <c r="G102" s="37">
        <v>0</v>
      </c>
      <c r="H102" s="38">
        <f>+SUM(Tabla13[[#This Row],[PRIMER TRIMESTRE]:[CUARTO TRIMESTRE]])</f>
        <v>1</v>
      </c>
      <c r="I102" s="39">
        <v>9000</v>
      </c>
      <c r="J102" s="39">
        <f>+Tabla13[[#This Row],[CANTIDAD TOTAL]]*Tabla13[[#This Row],[PRECIO UNITARIO ESTIMADO]]</f>
        <v>9000</v>
      </c>
      <c r="K102" s="39"/>
      <c r="L102" s="14" t="s">
        <v>26</v>
      </c>
      <c r="M102" s="37" t="s">
        <v>27</v>
      </c>
      <c r="N102" s="39"/>
      <c r="O102" s="40" t="s">
        <v>203</v>
      </c>
      <c r="T102" s="33" t="s">
        <v>50</v>
      </c>
      <c r="W102" s="1" t="s">
        <v>51</v>
      </c>
    </row>
    <row r="103" spans="1:23">
      <c r="A103" s="35" t="s">
        <v>192</v>
      </c>
      <c r="B103" s="36" t="s">
        <v>205</v>
      </c>
      <c r="C103" s="37" t="s">
        <v>25</v>
      </c>
      <c r="D103" s="38">
        <v>2</v>
      </c>
      <c r="E103" s="37">
        <v>0</v>
      </c>
      <c r="F103" s="37">
        <v>0</v>
      </c>
      <c r="G103" s="37">
        <v>0</v>
      </c>
      <c r="H103" s="38">
        <f>+SUM(Tabla13[[#This Row],[PRIMER TRIMESTRE]:[CUARTO TRIMESTRE]])</f>
        <v>2</v>
      </c>
      <c r="I103" s="39">
        <v>3500</v>
      </c>
      <c r="J103" s="39">
        <f>+Tabla13[[#This Row],[CANTIDAD TOTAL]]*Tabla13[[#This Row],[PRECIO UNITARIO ESTIMADO]]</f>
        <v>7000</v>
      </c>
      <c r="K103" s="39"/>
      <c r="L103" s="14" t="s">
        <v>26</v>
      </c>
      <c r="M103" s="37" t="s">
        <v>27</v>
      </c>
      <c r="N103" s="39"/>
      <c r="O103" s="40" t="s">
        <v>203</v>
      </c>
      <c r="T103" s="33" t="s">
        <v>41</v>
      </c>
      <c r="W103" s="1" t="s">
        <v>42</v>
      </c>
    </row>
    <row r="104" spans="1:23">
      <c r="A104" s="35" t="s">
        <v>192</v>
      </c>
      <c r="B104" s="36" t="s">
        <v>206</v>
      </c>
      <c r="C104" s="37" t="s">
        <v>25</v>
      </c>
      <c r="D104" s="38">
        <v>1</v>
      </c>
      <c r="E104" s="37">
        <v>0</v>
      </c>
      <c r="F104" s="37">
        <v>0</v>
      </c>
      <c r="G104" s="37">
        <v>0</v>
      </c>
      <c r="H104" s="38">
        <f>+SUM(Tabla13[[#This Row],[PRIMER TRIMESTRE]:[CUARTO TRIMESTRE]])</f>
        <v>1</v>
      </c>
      <c r="I104" s="39">
        <v>4000</v>
      </c>
      <c r="J104" s="39">
        <f>+Tabla13[[#This Row],[CANTIDAD TOTAL]]*Tabla13[[#This Row],[PRECIO UNITARIO ESTIMADO]]</f>
        <v>4000</v>
      </c>
      <c r="K104" s="39"/>
      <c r="L104" s="14" t="s">
        <v>26</v>
      </c>
      <c r="M104" s="37" t="s">
        <v>27</v>
      </c>
      <c r="N104" s="39"/>
      <c r="O104" s="40" t="s">
        <v>203</v>
      </c>
      <c r="T104" s="33" t="s">
        <v>23</v>
      </c>
      <c r="W104" s="1" t="s">
        <v>26</v>
      </c>
    </row>
    <row r="105" spans="1:23">
      <c r="A105" s="35" t="s">
        <v>192</v>
      </c>
      <c r="B105" s="36" t="s">
        <v>207</v>
      </c>
      <c r="C105" s="37" t="s">
        <v>25</v>
      </c>
      <c r="D105" s="38">
        <v>2</v>
      </c>
      <c r="E105" s="37">
        <v>0</v>
      </c>
      <c r="F105" s="37">
        <v>0</v>
      </c>
      <c r="G105" s="37">
        <v>0</v>
      </c>
      <c r="H105" s="38">
        <f>+SUM(Tabla13[[#This Row],[PRIMER TRIMESTRE]:[CUARTO TRIMESTRE]])</f>
        <v>2</v>
      </c>
      <c r="I105" s="39">
        <v>6000</v>
      </c>
      <c r="J105" s="39">
        <f>+Tabla13[[#This Row],[CANTIDAD TOTAL]]*Tabla13[[#This Row],[PRECIO UNITARIO ESTIMADO]]</f>
        <v>12000</v>
      </c>
      <c r="K105" s="39"/>
      <c r="L105" s="14" t="s">
        <v>26</v>
      </c>
      <c r="M105" s="37" t="s">
        <v>27</v>
      </c>
      <c r="N105" s="39"/>
      <c r="O105" s="40" t="s">
        <v>203</v>
      </c>
      <c r="T105" s="33" t="s">
        <v>56</v>
      </c>
    </row>
    <row r="106" spans="1:23">
      <c r="A106" s="35" t="s">
        <v>192</v>
      </c>
      <c r="B106" s="36" t="s">
        <v>208</v>
      </c>
      <c r="C106" s="37" t="s">
        <v>25</v>
      </c>
      <c r="D106" s="38">
        <v>1</v>
      </c>
      <c r="E106" s="37">
        <v>0</v>
      </c>
      <c r="F106" s="37">
        <v>0</v>
      </c>
      <c r="G106" s="37">
        <v>0</v>
      </c>
      <c r="H106" s="38">
        <f>+SUM(Tabla13[[#This Row],[PRIMER TRIMESTRE]:[CUARTO TRIMESTRE]])</f>
        <v>1</v>
      </c>
      <c r="I106" s="39">
        <v>10000</v>
      </c>
      <c r="J106" s="39">
        <f>+Tabla13[[#This Row],[CANTIDAD TOTAL]]*Tabla13[[#This Row],[PRECIO UNITARIO ESTIMADO]]</f>
        <v>10000</v>
      </c>
      <c r="K106" s="39"/>
      <c r="L106" s="14" t="s">
        <v>26</v>
      </c>
      <c r="M106" s="37" t="s">
        <v>27</v>
      </c>
      <c r="N106" s="39"/>
      <c r="O106" s="40" t="s">
        <v>203</v>
      </c>
      <c r="T106" s="33" t="s">
        <v>59</v>
      </c>
    </row>
    <row r="107" spans="1:23">
      <c r="A107" s="35" t="s">
        <v>192</v>
      </c>
      <c r="B107" s="36" t="s">
        <v>209</v>
      </c>
      <c r="C107" s="37" t="s">
        <v>25</v>
      </c>
      <c r="D107" s="38">
        <v>1</v>
      </c>
      <c r="E107" s="37">
        <v>0</v>
      </c>
      <c r="F107" s="37">
        <v>0</v>
      </c>
      <c r="G107" s="37">
        <v>0</v>
      </c>
      <c r="H107" s="38">
        <f>+SUM(Tabla13[[#This Row],[PRIMER TRIMESTRE]:[CUARTO TRIMESTRE]])</f>
        <v>1</v>
      </c>
      <c r="I107" s="39">
        <v>20000</v>
      </c>
      <c r="J107" s="39">
        <f>+Tabla13[[#This Row],[CANTIDAD TOTAL]]*Tabla13[[#This Row],[PRECIO UNITARIO ESTIMADO]]</f>
        <v>20000</v>
      </c>
      <c r="K107" s="39"/>
      <c r="L107" s="14" t="s">
        <v>26</v>
      </c>
      <c r="M107" s="37" t="s">
        <v>27</v>
      </c>
      <c r="N107" s="39"/>
      <c r="O107" s="40" t="s">
        <v>203</v>
      </c>
      <c r="T107" s="33" t="s">
        <v>61</v>
      </c>
    </row>
    <row r="108" spans="1:23">
      <c r="A108" s="35" t="s">
        <v>192</v>
      </c>
      <c r="B108" s="36" t="s">
        <v>210</v>
      </c>
      <c r="C108" s="37" t="s">
        <v>25</v>
      </c>
      <c r="D108" s="38">
        <v>2</v>
      </c>
      <c r="E108" s="37">
        <v>0</v>
      </c>
      <c r="F108" s="37">
        <v>0</v>
      </c>
      <c r="G108" s="37">
        <v>0</v>
      </c>
      <c r="H108" s="38">
        <f>+SUM(Tabla13[[#This Row],[PRIMER TRIMESTRE]:[CUARTO TRIMESTRE]])</f>
        <v>2</v>
      </c>
      <c r="I108" s="39">
        <v>6500</v>
      </c>
      <c r="J108" s="39">
        <f>+Tabla13[[#This Row],[CANTIDAD TOTAL]]*Tabla13[[#This Row],[PRECIO UNITARIO ESTIMADO]]</f>
        <v>13000</v>
      </c>
      <c r="K108" s="39"/>
      <c r="L108" s="14" t="s">
        <v>26</v>
      </c>
      <c r="M108" s="37" t="s">
        <v>27</v>
      </c>
      <c r="N108" s="39"/>
      <c r="O108" s="40" t="s">
        <v>203</v>
      </c>
      <c r="T108" s="33" t="s">
        <v>63</v>
      </c>
    </row>
    <row r="109" spans="1:23">
      <c r="A109" s="14" t="s">
        <v>211</v>
      </c>
      <c r="B109" s="14" t="s">
        <v>212</v>
      </c>
      <c r="C109" s="15" t="s">
        <v>213</v>
      </c>
      <c r="D109" s="15">
        <v>1</v>
      </c>
      <c r="E109" s="15">
        <v>0</v>
      </c>
      <c r="F109" s="15">
        <v>0</v>
      </c>
      <c r="G109" s="15">
        <v>0</v>
      </c>
      <c r="H109" s="30">
        <f>+SUM(Tabla13[[#This Row],[PRIMER TRIMESTRE]:[CUARTO TRIMESTRE]])</f>
        <v>1</v>
      </c>
      <c r="I109" s="31">
        <v>1500</v>
      </c>
      <c r="J109" s="31">
        <f>+Tabla13[[#This Row],[CANTIDAD TOTAL]]*Tabla13[[#This Row],[PRECIO UNITARIO ESTIMADO]]</f>
        <v>1500</v>
      </c>
      <c r="K109" s="31">
        <f>+Tabla13[[#This Row],[COSTO TOTAL UNITARIO ESTIMADO]]</f>
        <v>1500</v>
      </c>
      <c r="L109" s="14" t="s">
        <v>26</v>
      </c>
      <c r="M109" s="15" t="s">
        <v>27</v>
      </c>
      <c r="N109" s="31"/>
      <c r="O109" s="32" t="s">
        <v>73</v>
      </c>
      <c r="T109" s="33" t="s">
        <v>66</v>
      </c>
    </row>
    <row r="110" spans="1:23">
      <c r="A110" s="14" t="s">
        <v>214</v>
      </c>
      <c r="B110" s="14" t="s">
        <v>215</v>
      </c>
      <c r="C110" s="15" t="s">
        <v>25</v>
      </c>
      <c r="D110" s="15">
        <v>0</v>
      </c>
      <c r="E110" s="15">
        <v>3</v>
      </c>
      <c r="F110" s="15">
        <v>0</v>
      </c>
      <c r="G110" s="15">
        <v>0</v>
      </c>
      <c r="H110" s="30">
        <f>+SUM(Tabla13[[#This Row],[PRIMER TRIMESTRE]:[CUARTO TRIMESTRE]])</f>
        <v>3</v>
      </c>
      <c r="I110" s="31">
        <f>80000/3</f>
        <v>26666.666666666668</v>
      </c>
      <c r="J110" s="31">
        <f>+Tabla13[[#This Row],[CANTIDAD TOTAL]]*Tabla13[[#This Row],[PRECIO UNITARIO ESTIMADO]]</f>
        <v>80000</v>
      </c>
      <c r="K110" s="31">
        <f>+Tabla13[[#This Row],[COSTO TOTAL UNITARIO ESTIMADO]]</f>
        <v>80000</v>
      </c>
      <c r="L110" s="14" t="s">
        <v>42</v>
      </c>
      <c r="M110" s="15" t="s">
        <v>27</v>
      </c>
      <c r="N110" s="31"/>
      <c r="O110" s="32" t="s">
        <v>216</v>
      </c>
      <c r="T110" s="33" t="s">
        <v>70</v>
      </c>
    </row>
    <row r="111" spans="1:23">
      <c r="A111" s="35" t="s">
        <v>217</v>
      </c>
      <c r="B111" s="14" t="s">
        <v>218</v>
      </c>
      <c r="C111" s="15" t="s">
        <v>25</v>
      </c>
      <c r="D111" s="15">
        <v>1</v>
      </c>
      <c r="E111" s="15">
        <v>0</v>
      </c>
      <c r="F111" s="15">
        <v>0</v>
      </c>
      <c r="G111" s="15">
        <v>0</v>
      </c>
      <c r="H111" s="30">
        <f>+SUM(Tabla13[[#This Row],[PRIMER TRIMESTRE]:[CUARTO TRIMESTRE]])</f>
        <v>1</v>
      </c>
      <c r="I111" s="31">
        <v>35000</v>
      </c>
      <c r="J111" s="31">
        <f>+Tabla13[[#This Row],[CANTIDAD TOTAL]]*Tabla13[[#This Row],[PRECIO UNITARIO ESTIMADO]]</f>
        <v>35000</v>
      </c>
      <c r="K111" s="31">
        <f>+SUM(J111:J114)</f>
        <v>110000</v>
      </c>
      <c r="L111" s="14" t="s">
        <v>26</v>
      </c>
      <c r="M111" s="15" t="s">
        <v>27</v>
      </c>
      <c r="N111" s="31"/>
      <c r="O111" s="32" t="s">
        <v>216</v>
      </c>
      <c r="T111" s="33" t="s">
        <v>74</v>
      </c>
    </row>
    <row r="112" spans="1:23">
      <c r="A112" s="14" t="s">
        <v>217</v>
      </c>
      <c r="B112" s="14" t="s">
        <v>219</v>
      </c>
      <c r="C112" s="15" t="s">
        <v>25</v>
      </c>
      <c r="D112" s="15">
        <v>0</v>
      </c>
      <c r="E112" s="15">
        <v>0</v>
      </c>
      <c r="F112" s="15">
        <v>1</v>
      </c>
      <c r="G112" s="15">
        <v>0</v>
      </c>
      <c r="H112" s="30">
        <f>+SUM(Tabla13[[#This Row],[PRIMER TRIMESTRE]:[CUARTO TRIMESTRE]])</f>
        <v>1</v>
      </c>
      <c r="I112" s="31">
        <v>35000</v>
      </c>
      <c r="J112" s="31">
        <f>+Tabla13[[#This Row],[CANTIDAD TOTAL]]*Tabla13[[#This Row],[PRECIO UNITARIO ESTIMADO]]</f>
        <v>35000</v>
      </c>
      <c r="K112" s="31"/>
      <c r="L112" s="14" t="s">
        <v>26</v>
      </c>
      <c r="M112" s="15" t="s">
        <v>27</v>
      </c>
      <c r="N112" s="31"/>
      <c r="O112" s="32" t="s">
        <v>220</v>
      </c>
      <c r="T112" s="33" t="s">
        <v>76</v>
      </c>
    </row>
    <row r="113" spans="1:23">
      <c r="A113" s="14" t="s">
        <v>217</v>
      </c>
      <c r="B113" s="14" t="s">
        <v>219</v>
      </c>
      <c r="C113" s="15" t="s">
        <v>25</v>
      </c>
      <c r="D113" s="15"/>
      <c r="E113" s="15">
        <v>1</v>
      </c>
      <c r="F113" s="15"/>
      <c r="G113" s="15"/>
      <c r="H113" s="30">
        <f>+SUM(Tabla13[[#This Row],[PRIMER TRIMESTRE]:[CUARTO TRIMESTRE]])</f>
        <v>1</v>
      </c>
      <c r="I113" s="31">
        <v>35000</v>
      </c>
      <c r="J113" s="31">
        <f>+Tabla13[[#This Row],[CANTIDAD TOTAL]]*Tabla13[[#This Row],[PRECIO UNITARIO ESTIMADO]]</f>
        <v>35000</v>
      </c>
      <c r="K113" s="31"/>
      <c r="L113" s="14" t="s">
        <v>26</v>
      </c>
      <c r="M113" s="15" t="s">
        <v>27</v>
      </c>
      <c r="N113" s="31"/>
      <c r="O113" s="32" t="s">
        <v>69</v>
      </c>
      <c r="T113" s="33" t="s">
        <v>80</v>
      </c>
    </row>
    <row r="114" spans="1:23">
      <c r="A114" s="14" t="s">
        <v>217</v>
      </c>
      <c r="B114" s="14" t="s">
        <v>221</v>
      </c>
      <c r="C114" s="15" t="s">
        <v>25</v>
      </c>
      <c r="D114" s="15"/>
      <c r="E114" s="15">
        <v>1</v>
      </c>
      <c r="F114" s="15"/>
      <c r="G114" s="15"/>
      <c r="H114" s="30">
        <f>+SUM(Tabla13[[#This Row],[PRIMER TRIMESTRE]:[CUARTO TRIMESTRE]])</f>
        <v>1</v>
      </c>
      <c r="I114" s="31">
        <v>5000</v>
      </c>
      <c r="J114" s="31">
        <f>+Tabla13[[#This Row],[CANTIDAD TOTAL]]*Tabla13[[#This Row],[PRECIO UNITARIO ESTIMADO]]</f>
        <v>5000</v>
      </c>
      <c r="K114" s="31"/>
      <c r="L114" s="14" t="s">
        <v>26</v>
      </c>
      <c r="M114" s="15" t="s">
        <v>27</v>
      </c>
      <c r="N114" s="31"/>
      <c r="O114" s="32" t="s">
        <v>69</v>
      </c>
      <c r="T114" s="33" t="s">
        <v>166</v>
      </c>
    </row>
    <row r="115" spans="1:23">
      <c r="A115" s="35" t="s">
        <v>222</v>
      </c>
      <c r="B115" s="36" t="s">
        <v>223</v>
      </c>
      <c r="C115" s="37" t="s">
        <v>25</v>
      </c>
      <c r="D115" s="38">
        <v>100</v>
      </c>
      <c r="E115" s="37">
        <v>100</v>
      </c>
      <c r="F115" s="37">
        <v>100</v>
      </c>
      <c r="G115" s="37">
        <v>100</v>
      </c>
      <c r="H115" s="38">
        <f>+SUM(Tabla13[[#This Row],[PRIMER TRIMESTRE]:[CUARTO TRIMESTRE]])</f>
        <v>400</v>
      </c>
      <c r="I115" s="39">
        <f>306500/Tabla13[[#This Row],[CANTIDAD TOTAL]]</f>
        <v>766.25</v>
      </c>
      <c r="J115" s="39">
        <f>+Tabla13[[#This Row],[CANTIDAD TOTAL]]*Tabla13[[#This Row],[PRECIO UNITARIO ESTIMADO]]</f>
        <v>306500</v>
      </c>
      <c r="K115" s="39">
        <f>+Tabla13[[#This Row],[COSTO TOTAL UNITARIO ESTIMADO]]</f>
        <v>306500</v>
      </c>
      <c r="L115" s="14" t="s">
        <v>42</v>
      </c>
      <c r="M115" s="37" t="s">
        <v>27</v>
      </c>
      <c r="N115" s="39"/>
      <c r="O115" s="40" t="s">
        <v>49</v>
      </c>
      <c r="T115" s="33" t="s">
        <v>168</v>
      </c>
    </row>
    <row r="116" spans="1:23" ht="36">
      <c r="A116" s="35" t="s">
        <v>224</v>
      </c>
      <c r="B116" s="36" t="s">
        <v>225</v>
      </c>
      <c r="C116" s="37" t="s">
        <v>226</v>
      </c>
      <c r="D116" s="38">
        <v>180</v>
      </c>
      <c r="E116" s="37">
        <v>180</v>
      </c>
      <c r="F116" s="37">
        <v>180</v>
      </c>
      <c r="G116" s="37">
        <v>180</v>
      </c>
      <c r="H116" s="38">
        <f>+SUM(Tabla13[[#This Row],[PRIMER TRIMESTRE]:[CUARTO TRIMESTRE]])</f>
        <v>720</v>
      </c>
      <c r="I116" s="39">
        <v>200</v>
      </c>
      <c r="J116" s="39">
        <f>+Tabla13[[#This Row],[CANTIDAD TOTAL]]*Tabla13[[#This Row],[PRECIO UNITARIO ESTIMADO]]</f>
        <v>144000</v>
      </c>
      <c r="K116" s="39">
        <f>+SUM(J116:J120)</f>
        <v>240800</v>
      </c>
      <c r="L116" s="14" t="s">
        <v>26</v>
      </c>
      <c r="M116" s="37" t="s">
        <v>27</v>
      </c>
      <c r="N116" s="39"/>
      <c r="O116" s="40" t="s">
        <v>49</v>
      </c>
      <c r="T116" s="33" t="s">
        <v>82</v>
      </c>
    </row>
    <row r="117" spans="1:23" ht="36">
      <c r="A117" s="35" t="s">
        <v>224</v>
      </c>
      <c r="B117" s="36" t="s">
        <v>227</v>
      </c>
      <c r="C117" s="37" t="s">
        <v>228</v>
      </c>
      <c r="D117" s="38">
        <v>40</v>
      </c>
      <c r="E117" s="37">
        <v>40</v>
      </c>
      <c r="F117" s="37">
        <v>40</v>
      </c>
      <c r="G117" s="37">
        <v>40</v>
      </c>
      <c r="H117" s="38">
        <f>+SUM(Tabla13[[#This Row],[PRIMER TRIMESTRE]:[CUARTO TRIMESTRE]])</f>
        <v>160</v>
      </c>
      <c r="I117" s="39">
        <v>200</v>
      </c>
      <c r="J117" s="39">
        <f>+Tabla13[[#This Row],[CANTIDAD TOTAL]]*Tabla13[[#This Row],[PRECIO UNITARIO ESTIMADO]]</f>
        <v>32000</v>
      </c>
      <c r="K117" s="39"/>
      <c r="L117" s="14" t="s">
        <v>26</v>
      </c>
      <c r="M117" s="37" t="s">
        <v>27</v>
      </c>
      <c r="N117" s="39"/>
      <c r="O117" s="40" t="s">
        <v>49</v>
      </c>
      <c r="T117" s="33" t="s">
        <v>86</v>
      </c>
    </row>
    <row r="118" spans="1:23" ht="36">
      <c r="A118" s="35" t="s">
        <v>224</v>
      </c>
      <c r="B118" s="35" t="s">
        <v>229</v>
      </c>
      <c r="C118" s="37" t="s">
        <v>228</v>
      </c>
      <c r="D118" s="38">
        <v>40</v>
      </c>
      <c r="E118" s="37">
        <v>40</v>
      </c>
      <c r="F118" s="37">
        <v>40</v>
      </c>
      <c r="G118" s="37">
        <v>40</v>
      </c>
      <c r="H118" s="38">
        <f>+SUM(Tabla13[[#This Row],[PRIMER TRIMESTRE]:[CUARTO TRIMESTRE]])</f>
        <v>160</v>
      </c>
      <c r="I118" s="39">
        <v>200</v>
      </c>
      <c r="J118" s="39">
        <f>+Tabla13[[#This Row],[CANTIDAD TOTAL]]*Tabla13[[#This Row],[PRECIO UNITARIO ESTIMADO]]</f>
        <v>32000</v>
      </c>
      <c r="K118" s="39"/>
      <c r="L118" s="14" t="s">
        <v>26</v>
      </c>
      <c r="M118" s="37" t="s">
        <v>27</v>
      </c>
      <c r="N118" s="39"/>
      <c r="O118" s="40" t="s">
        <v>49</v>
      </c>
      <c r="T118" s="33" t="s">
        <v>88</v>
      </c>
    </row>
    <row r="119" spans="1:23">
      <c r="A119" s="35" t="s">
        <v>224</v>
      </c>
      <c r="B119" s="35" t="s">
        <v>230</v>
      </c>
      <c r="C119" s="37" t="s">
        <v>25</v>
      </c>
      <c r="D119" s="38">
        <v>20</v>
      </c>
      <c r="E119" s="37">
        <v>20</v>
      </c>
      <c r="F119" s="37">
        <v>20</v>
      </c>
      <c r="G119" s="37">
        <v>20</v>
      </c>
      <c r="H119" s="38">
        <f>+SUM(Tabla13[[#This Row],[PRIMER TRIMESTRE]:[CUARTO TRIMESTRE]])</f>
        <v>80</v>
      </c>
      <c r="I119" s="39">
        <v>200</v>
      </c>
      <c r="J119" s="39">
        <f>+Tabla13[[#This Row],[CANTIDAD TOTAL]]*Tabla13[[#This Row],[PRECIO UNITARIO ESTIMADO]]</f>
        <v>16000</v>
      </c>
      <c r="K119" s="39"/>
      <c r="L119" s="14" t="s">
        <v>26</v>
      </c>
      <c r="M119" s="37" t="s">
        <v>27</v>
      </c>
      <c r="N119" s="39"/>
      <c r="O119" s="40" t="s">
        <v>49</v>
      </c>
      <c r="T119" s="33" t="s">
        <v>91</v>
      </c>
    </row>
    <row r="120" spans="1:23">
      <c r="A120" s="35" t="s">
        <v>224</v>
      </c>
      <c r="B120" s="35" t="s">
        <v>231</v>
      </c>
      <c r="C120" s="37" t="s">
        <v>25</v>
      </c>
      <c r="D120" s="38">
        <v>12</v>
      </c>
      <c r="E120" s="37">
        <v>12</v>
      </c>
      <c r="F120" s="37">
        <v>12</v>
      </c>
      <c r="G120" s="37">
        <v>12</v>
      </c>
      <c r="H120" s="38">
        <f>+SUM(Tabla13[[#This Row],[PRIMER TRIMESTRE]:[CUARTO TRIMESTRE]])</f>
        <v>48</v>
      </c>
      <c r="I120" s="39">
        <v>350</v>
      </c>
      <c r="J120" s="39">
        <f>+Tabla13[[#This Row],[CANTIDAD TOTAL]]*Tabla13[[#This Row],[PRECIO UNITARIO ESTIMADO]]</f>
        <v>16800</v>
      </c>
      <c r="K120" s="39"/>
      <c r="L120" s="14" t="s">
        <v>26</v>
      </c>
      <c r="M120" s="37" t="s">
        <v>27</v>
      </c>
      <c r="N120" s="39"/>
      <c r="O120" s="40" t="s">
        <v>49</v>
      </c>
      <c r="T120" s="33" t="s">
        <v>96</v>
      </c>
    </row>
    <row r="121" spans="1:23">
      <c r="A121" s="14" t="s">
        <v>232</v>
      </c>
      <c r="B121" s="14" t="s">
        <v>233</v>
      </c>
      <c r="C121" s="15" t="s">
        <v>25</v>
      </c>
      <c r="D121" s="15">
        <v>1</v>
      </c>
      <c r="E121" s="15"/>
      <c r="F121" s="15"/>
      <c r="G121" s="15"/>
      <c r="H121" s="30">
        <f>+SUM(Tabla13[[#This Row],[PRIMER TRIMESTRE]:[CUARTO TRIMESTRE]])</f>
        <v>1</v>
      </c>
      <c r="I121" s="31">
        <v>1500</v>
      </c>
      <c r="J121" s="31">
        <f>+Tabla13[[#This Row],[CANTIDAD TOTAL]]*Tabla13[[#This Row],[PRECIO UNITARIO ESTIMADO]]</f>
        <v>1500</v>
      </c>
      <c r="K121" s="31">
        <f>+SUM(Tabla13[[#This Row],[COSTO TOTAL UNITARIO ESTIMADO]])</f>
        <v>1500</v>
      </c>
      <c r="L121" s="14" t="s">
        <v>26</v>
      </c>
      <c r="M121" s="15" t="s">
        <v>27</v>
      </c>
      <c r="N121" s="31"/>
      <c r="O121" s="32" t="s">
        <v>85</v>
      </c>
      <c r="T121" s="33" t="s">
        <v>175</v>
      </c>
    </row>
    <row r="122" spans="1:23">
      <c r="A122" s="35" t="s">
        <v>234</v>
      </c>
      <c r="B122" s="36" t="s">
        <v>235</v>
      </c>
      <c r="C122" s="37" t="s">
        <v>25</v>
      </c>
      <c r="D122" s="38">
        <v>2</v>
      </c>
      <c r="E122" s="37">
        <v>0</v>
      </c>
      <c r="F122" s="37">
        <v>2</v>
      </c>
      <c r="G122" s="37">
        <v>0</v>
      </c>
      <c r="H122" s="38">
        <f>+SUM(Tabla13[[#This Row],[PRIMER TRIMESTRE]:[CUARTO TRIMESTRE]])</f>
        <v>4</v>
      </c>
      <c r="I122" s="39">
        <f>20000/Tabla13[[#This Row],[CANTIDAD TOTAL]]</f>
        <v>5000</v>
      </c>
      <c r="J122" s="39">
        <f>+Tabla13[[#This Row],[CANTIDAD TOTAL]]*Tabla13[[#This Row],[PRECIO UNITARIO ESTIMADO]]</f>
        <v>20000</v>
      </c>
      <c r="K122" s="39">
        <f>+SUM(J122:J127)</f>
        <v>500000</v>
      </c>
      <c r="L122" s="14" t="s">
        <v>26</v>
      </c>
      <c r="M122" s="37" t="s">
        <v>27</v>
      </c>
      <c r="N122" s="39"/>
      <c r="O122" s="40" t="s">
        <v>236</v>
      </c>
      <c r="T122" s="33" t="s">
        <v>177</v>
      </c>
    </row>
    <row r="123" spans="1:23">
      <c r="A123" s="35" t="s">
        <v>234</v>
      </c>
      <c r="B123" s="36" t="s">
        <v>237</v>
      </c>
      <c r="C123" s="37" t="s">
        <v>25</v>
      </c>
      <c r="D123" s="38">
        <v>2</v>
      </c>
      <c r="E123" s="37">
        <v>0</v>
      </c>
      <c r="F123" s="37">
        <v>0</v>
      </c>
      <c r="G123" s="37">
        <v>0</v>
      </c>
      <c r="H123" s="38">
        <f>+SUM(Tabla13[[#This Row],[PRIMER TRIMESTRE]:[CUARTO TRIMESTRE]])</f>
        <v>2</v>
      </c>
      <c r="I123" s="39">
        <f>10000/Tabla13[[#This Row],[CANTIDAD TOTAL]]</f>
        <v>5000</v>
      </c>
      <c r="J123" s="39">
        <f>+Tabla13[[#This Row],[CANTIDAD TOTAL]]*Tabla13[[#This Row],[PRECIO UNITARIO ESTIMADO]]</f>
        <v>10000</v>
      </c>
      <c r="K123" s="39"/>
      <c r="L123" s="14" t="s">
        <v>26</v>
      </c>
      <c r="M123" s="37" t="s">
        <v>27</v>
      </c>
      <c r="N123" s="39"/>
      <c r="O123" s="40" t="s">
        <v>236</v>
      </c>
      <c r="T123" s="33" t="s">
        <v>98</v>
      </c>
    </row>
    <row r="124" spans="1:23">
      <c r="A124" s="35" t="s">
        <v>234</v>
      </c>
      <c r="B124" s="36" t="s">
        <v>238</v>
      </c>
      <c r="C124" s="37" t="s">
        <v>25</v>
      </c>
      <c r="D124" s="38">
        <v>2</v>
      </c>
      <c r="E124" s="37">
        <v>0</v>
      </c>
      <c r="F124" s="37">
        <v>0</v>
      </c>
      <c r="G124" s="37">
        <v>0</v>
      </c>
      <c r="H124" s="38">
        <f>+SUM(Tabla13[[#This Row],[PRIMER TRIMESTRE]:[CUARTO TRIMESTRE]])</f>
        <v>2</v>
      </c>
      <c r="I124" s="39">
        <f>40000/Tabla13[[#This Row],[CANTIDAD TOTAL]]</f>
        <v>20000</v>
      </c>
      <c r="J124" s="39">
        <f>+Tabla13[[#This Row],[CANTIDAD TOTAL]]*Tabla13[[#This Row],[PRECIO UNITARIO ESTIMADO]]</f>
        <v>40000</v>
      </c>
      <c r="K124" s="39"/>
      <c r="L124" s="14" t="s">
        <v>26</v>
      </c>
      <c r="M124" s="37" t="s">
        <v>27</v>
      </c>
      <c r="N124" s="39"/>
      <c r="O124" s="40" t="s">
        <v>236</v>
      </c>
      <c r="T124" s="33" t="s">
        <v>100</v>
      </c>
    </row>
    <row r="125" spans="1:23" ht="36">
      <c r="A125" s="35" t="s">
        <v>234</v>
      </c>
      <c r="B125" s="36" t="s">
        <v>239</v>
      </c>
      <c r="C125" s="37" t="s">
        <v>25</v>
      </c>
      <c r="D125" s="38">
        <v>2</v>
      </c>
      <c r="E125" s="37">
        <v>0</v>
      </c>
      <c r="F125" s="37">
        <v>2</v>
      </c>
      <c r="G125" s="37">
        <v>0</v>
      </c>
      <c r="H125" s="38">
        <f>+SUM(Tabla13[[#This Row],[PRIMER TRIMESTRE]:[CUARTO TRIMESTRE]])</f>
        <v>4</v>
      </c>
      <c r="I125" s="39">
        <f>20000/Tabla13[[#This Row],[CANTIDAD TOTAL]]</f>
        <v>5000</v>
      </c>
      <c r="J125" s="39">
        <f>+Tabla13[[#This Row],[CANTIDAD TOTAL]]*Tabla13[[#This Row],[PRECIO UNITARIO ESTIMADO]]</f>
        <v>20000</v>
      </c>
      <c r="K125" s="39"/>
      <c r="L125" s="14" t="s">
        <v>26</v>
      </c>
      <c r="M125" s="37" t="s">
        <v>27</v>
      </c>
      <c r="N125" s="39"/>
      <c r="O125" s="40" t="s">
        <v>236</v>
      </c>
      <c r="T125" s="33" t="s">
        <v>102</v>
      </c>
    </row>
    <row r="126" spans="1:23">
      <c r="A126" s="35" t="s">
        <v>234</v>
      </c>
      <c r="B126" s="36" t="s">
        <v>240</v>
      </c>
      <c r="C126" s="37" t="s">
        <v>25</v>
      </c>
      <c r="D126" s="38">
        <v>2</v>
      </c>
      <c r="E126" s="37">
        <v>0</v>
      </c>
      <c r="F126" s="37">
        <v>2</v>
      </c>
      <c r="G126" s="37">
        <v>0</v>
      </c>
      <c r="H126" s="38">
        <f>+SUM(Tabla13[[#This Row],[PRIMER TRIMESTRE]:[CUARTO TRIMESTRE]])</f>
        <v>4</v>
      </c>
      <c r="I126" s="39">
        <f>10000/Tabla13[[#This Row],[CANTIDAD TOTAL]]</f>
        <v>2500</v>
      </c>
      <c r="J126" s="39">
        <f>+Tabla13[[#This Row],[CANTIDAD TOTAL]]*Tabla13[[#This Row],[PRECIO UNITARIO ESTIMADO]]</f>
        <v>10000</v>
      </c>
      <c r="K126" s="39"/>
      <c r="L126" s="14" t="s">
        <v>26</v>
      </c>
      <c r="M126" s="37" t="s">
        <v>27</v>
      </c>
      <c r="N126" s="39"/>
      <c r="O126" s="40" t="s">
        <v>236</v>
      </c>
      <c r="T126" s="33" t="s">
        <v>104</v>
      </c>
    </row>
    <row r="127" spans="1:23">
      <c r="A127" s="35" t="s">
        <v>234</v>
      </c>
      <c r="B127" s="36" t="s">
        <v>241</v>
      </c>
      <c r="C127" s="37" t="s">
        <v>25</v>
      </c>
      <c r="D127" s="38">
        <v>4</v>
      </c>
      <c r="E127" s="37">
        <v>0</v>
      </c>
      <c r="F127" s="37">
        <v>4</v>
      </c>
      <c r="G127" s="37">
        <v>0</v>
      </c>
      <c r="H127" s="38">
        <f>+SUM(Tabla13[[#This Row],[PRIMER TRIMESTRE]:[CUARTO TRIMESTRE]])</f>
        <v>8</v>
      </c>
      <c r="I127" s="39">
        <f>400000/Tabla13[[#This Row],[CANTIDAD TOTAL]]</f>
        <v>50000</v>
      </c>
      <c r="J127" s="39">
        <f>+Tabla13[[#This Row],[CANTIDAD TOTAL]]*Tabla13[[#This Row],[PRECIO UNITARIO ESTIMADO]]</f>
        <v>400000</v>
      </c>
      <c r="K127" s="39"/>
      <c r="L127" s="14" t="s">
        <v>42</v>
      </c>
      <c r="M127" s="37" t="s">
        <v>27</v>
      </c>
      <c r="N127" s="39"/>
      <c r="O127" s="40" t="s">
        <v>236</v>
      </c>
      <c r="T127" s="33" t="s">
        <v>23</v>
      </c>
      <c r="W127" s="1" t="s">
        <v>26</v>
      </c>
    </row>
    <row r="128" spans="1:23" ht="36">
      <c r="A128" s="14" t="s">
        <v>242</v>
      </c>
      <c r="B128" s="44" t="s">
        <v>243</v>
      </c>
      <c r="C128" s="15" t="s">
        <v>25</v>
      </c>
      <c r="D128" s="15">
        <v>1</v>
      </c>
      <c r="E128" s="15">
        <v>0</v>
      </c>
      <c r="F128" s="15">
        <v>0</v>
      </c>
      <c r="G128" s="15">
        <v>0</v>
      </c>
      <c r="H128" s="30">
        <f>+SUM(Tabla13[[#This Row],[PRIMER TRIMESTRE]:[CUARTO TRIMESTRE]])</f>
        <v>1</v>
      </c>
      <c r="I128" s="31">
        <v>25000</v>
      </c>
      <c r="J128" s="31">
        <f>+Tabla13[[#This Row],[CANTIDAD TOTAL]]*Tabla13[[#This Row],[PRECIO UNITARIO ESTIMADO]]</f>
        <v>25000</v>
      </c>
      <c r="K128" s="31">
        <f>+SUM(J128:J130)</f>
        <v>40000</v>
      </c>
      <c r="L128" s="14" t="s">
        <v>26</v>
      </c>
      <c r="M128" s="15" t="s">
        <v>27</v>
      </c>
      <c r="N128" s="31"/>
      <c r="O128" s="32" t="s">
        <v>73</v>
      </c>
      <c r="T128" s="33" t="s">
        <v>29</v>
      </c>
      <c r="W128" s="1" t="s">
        <v>30</v>
      </c>
    </row>
    <row r="129" spans="1:23">
      <c r="A129" s="14" t="s">
        <v>242</v>
      </c>
      <c r="B129" s="14" t="s">
        <v>244</v>
      </c>
      <c r="C129" s="15" t="s">
        <v>25</v>
      </c>
      <c r="D129" s="15">
        <v>3</v>
      </c>
      <c r="E129" s="15">
        <v>0</v>
      </c>
      <c r="F129" s="15">
        <v>0</v>
      </c>
      <c r="G129" s="15">
        <v>0</v>
      </c>
      <c r="H129" s="30">
        <f>+SUM(Tabla13[[#This Row],[PRIMER TRIMESTRE]:[CUARTO TRIMESTRE]])</f>
        <v>3</v>
      </c>
      <c r="I129" s="31">
        <v>2500</v>
      </c>
      <c r="J129" s="31">
        <f>+Tabla13[[#This Row],[CANTIDAD TOTAL]]*Tabla13[[#This Row],[PRECIO UNITARIO ESTIMADO]]</f>
        <v>7500</v>
      </c>
      <c r="K129" s="31"/>
      <c r="L129" s="14" t="s">
        <v>26</v>
      </c>
      <c r="M129" s="15" t="s">
        <v>27</v>
      </c>
      <c r="N129" s="31"/>
      <c r="O129" s="32" t="s">
        <v>79</v>
      </c>
      <c r="T129" s="33" t="s">
        <v>33</v>
      </c>
      <c r="W129" s="1" t="s">
        <v>34</v>
      </c>
    </row>
    <row r="130" spans="1:23">
      <c r="A130" s="14" t="s">
        <v>242</v>
      </c>
      <c r="B130" s="14" t="s">
        <v>245</v>
      </c>
      <c r="C130" s="15" t="s">
        <v>25</v>
      </c>
      <c r="D130" s="15">
        <v>0</v>
      </c>
      <c r="E130" s="15">
        <v>15</v>
      </c>
      <c r="F130" s="15">
        <v>0</v>
      </c>
      <c r="G130" s="15">
        <v>0</v>
      </c>
      <c r="H130" s="30">
        <f>+SUM(Tabla13[[#This Row],[PRIMER TRIMESTRE]:[CUARTO TRIMESTRE]])</f>
        <v>15</v>
      </c>
      <c r="I130" s="31">
        <v>500</v>
      </c>
      <c r="J130" s="31">
        <f>+Tabla13[[#This Row],[CANTIDAD TOTAL]]*Tabla13[[#This Row],[PRECIO UNITARIO ESTIMADO]]</f>
        <v>7500</v>
      </c>
      <c r="K130" s="31"/>
      <c r="L130" s="14" t="s">
        <v>26</v>
      </c>
      <c r="M130" s="15" t="s">
        <v>27</v>
      </c>
      <c r="N130" s="31"/>
      <c r="O130" s="32" t="s">
        <v>246</v>
      </c>
      <c r="T130" s="33"/>
    </row>
    <row r="131" spans="1:23">
      <c r="A131" s="35" t="s">
        <v>247</v>
      </c>
      <c r="B131" s="35" t="s">
        <v>248</v>
      </c>
      <c r="C131" s="37" t="s">
        <v>25</v>
      </c>
      <c r="D131" s="38">
        <v>1000</v>
      </c>
      <c r="E131" s="37">
        <v>1000</v>
      </c>
      <c r="F131" s="37">
        <v>1000</v>
      </c>
      <c r="G131" s="37">
        <v>1000</v>
      </c>
      <c r="H131" s="38">
        <f>+SUM(Tabla13[[#This Row],[PRIMER TRIMESTRE]:[CUARTO TRIMESTRE]])</f>
        <v>4000</v>
      </c>
      <c r="I131" s="39">
        <v>45</v>
      </c>
      <c r="J131" s="39">
        <f>+Tabla13[[#This Row],[CANTIDAD TOTAL]]*Tabla13[[#This Row],[PRECIO UNITARIO ESTIMADO]]</f>
        <v>180000</v>
      </c>
      <c r="K131" s="39">
        <f>+SUM(J131:J133)</f>
        <v>260160</v>
      </c>
      <c r="L131" s="14" t="s">
        <v>26</v>
      </c>
      <c r="M131" s="37" t="s">
        <v>27</v>
      </c>
      <c r="N131" s="39"/>
      <c r="O131" s="40" t="s">
        <v>49</v>
      </c>
      <c r="T131" s="33" t="s">
        <v>37</v>
      </c>
      <c r="W131" s="1" t="s">
        <v>38</v>
      </c>
    </row>
    <row r="132" spans="1:23" ht="36">
      <c r="A132" s="35" t="s">
        <v>247</v>
      </c>
      <c r="B132" s="35" t="s">
        <v>249</v>
      </c>
      <c r="C132" s="37" t="s">
        <v>250</v>
      </c>
      <c r="D132" s="38">
        <v>5</v>
      </c>
      <c r="E132" s="37">
        <v>0</v>
      </c>
      <c r="F132" s="37">
        <v>5</v>
      </c>
      <c r="G132" s="37">
        <v>0</v>
      </c>
      <c r="H132" s="38">
        <f>+SUM(Tabla13[[#This Row],[PRIMER TRIMESTRE]:[CUARTO TRIMESTRE]])</f>
        <v>10</v>
      </c>
      <c r="I132" s="39">
        <v>4008</v>
      </c>
      <c r="J132" s="39">
        <f>+Tabla13[[#This Row],[CANTIDAD TOTAL]]*Tabla13[[#This Row],[PRECIO UNITARIO ESTIMADO]]</f>
        <v>40080</v>
      </c>
      <c r="K132" s="39"/>
      <c r="L132" s="14" t="s">
        <v>26</v>
      </c>
      <c r="M132" s="37" t="s">
        <v>27</v>
      </c>
      <c r="N132" s="39"/>
      <c r="O132" s="40" t="s">
        <v>49</v>
      </c>
      <c r="T132" s="33" t="s">
        <v>50</v>
      </c>
      <c r="W132" s="1" t="s">
        <v>51</v>
      </c>
    </row>
    <row r="133" spans="1:23" ht="36">
      <c r="A133" s="35" t="s">
        <v>247</v>
      </c>
      <c r="B133" s="36" t="s">
        <v>251</v>
      </c>
      <c r="C133" s="37" t="s">
        <v>250</v>
      </c>
      <c r="D133" s="38">
        <v>5</v>
      </c>
      <c r="E133" s="37">
        <v>0</v>
      </c>
      <c r="F133" s="37">
        <v>5</v>
      </c>
      <c r="G133" s="37">
        <v>0</v>
      </c>
      <c r="H133" s="38">
        <f>+SUM(Tabla13[[#This Row],[PRIMER TRIMESTRE]:[CUARTO TRIMESTRE]])</f>
        <v>10</v>
      </c>
      <c r="I133" s="39">
        <v>4008</v>
      </c>
      <c r="J133" s="39">
        <f>+Tabla13[[#This Row],[CANTIDAD TOTAL]]*Tabla13[[#This Row],[PRECIO UNITARIO ESTIMADO]]</f>
        <v>40080</v>
      </c>
      <c r="K133" s="39"/>
      <c r="L133" s="14" t="s">
        <v>26</v>
      </c>
      <c r="M133" s="37" t="s">
        <v>27</v>
      </c>
      <c r="N133" s="39"/>
      <c r="O133" s="40" t="s">
        <v>49</v>
      </c>
      <c r="T133" s="33" t="s">
        <v>41</v>
      </c>
      <c r="W133" s="1" t="s">
        <v>42</v>
      </c>
    </row>
    <row r="134" spans="1:23">
      <c r="A134" s="14" t="s">
        <v>252</v>
      </c>
      <c r="B134" s="14" t="s">
        <v>253</v>
      </c>
      <c r="C134" s="15" t="s">
        <v>25</v>
      </c>
      <c r="D134" s="15">
        <v>20</v>
      </c>
      <c r="E134" s="15"/>
      <c r="F134" s="15"/>
      <c r="G134" s="15"/>
      <c r="H134" s="30">
        <f>+SUM(Tabla13[[#This Row],[PRIMER TRIMESTRE]:[CUARTO TRIMESTRE]])</f>
        <v>20</v>
      </c>
      <c r="I134" s="31">
        <v>500</v>
      </c>
      <c r="J134" s="31">
        <f>+Tabla13[[#This Row],[CANTIDAD TOTAL]]*Tabla13[[#This Row],[PRECIO UNITARIO ESTIMADO]]</f>
        <v>10000</v>
      </c>
      <c r="K134" s="31">
        <f>+SUM(J134:J135)</f>
        <v>12000</v>
      </c>
      <c r="L134" s="14" t="s">
        <v>26</v>
      </c>
      <c r="M134" s="15" t="s">
        <v>27</v>
      </c>
      <c r="N134" s="31"/>
      <c r="O134" s="32" t="s">
        <v>85</v>
      </c>
      <c r="T134" s="33"/>
    </row>
    <row r="135" spans="1:23">
      <c r="A135" s="14" t="s">
        <v>252</v>
      </c>
      <c r="B135" s="14" t="s">
        <v>254</v>
      </c>
      <c r="C135" s="15" t="s">
        <v>25</v>
      </c>
      <c r="D135" s="15">
        <v>1</v>
      </c>
      <c r="E135" s="15"/>
      <c r="F135" s="15"/>
      <c r="G135" s="15"/>
      <c r="H135" s="30">
        <f>+SUM(Tabla13[[#This Row],[PRIMER TRIMESTRE]:[CUARTO TRIMESTRE]])</f>
        <v>1</v>
      </c>
      <c r="I135" s="31">
        <v>2000</v>
      </c>
      <c r="J135" s="31">
        <f>+Tabla13[[#This Row],[CANTIDAD TOTAL]]*Tabla13[[#This Row],[PRECIO UNITARIO ESTIMADO]]</f>
        <v>2000</v>
      </c>
      <c r="K135" s="31"/>
      <c r="L135" s="14" t="s">
        <v>26</v>
      </c>
      <c r="M135" s="15" t="s">
        <v>27</v>
      </c>
      <c r="N135" s="31"/>
      <c r="O135" s="32" t="s">
        <v>255</v>
      </c>
      <c r="T135" s="33" t="s">
        <v>46</v>
      </c>
      <c r="W135" s="1" t="s">
        <v>47</v>
      </c>
    </row>
    <row r="136" spans="1:23" ht="38.25" customHeight="1">
      <c r="A136" s="14" t="s">
        <v>256</v>
      </c>
      <c r="B136" s="14" t="s">
        <v>257</v>
      </c>
      <c r="C136" s="15" t="s">
        <v>258</v>
      </c>
      <c r="D136" s="15">
        <v>1</v>
      </c>
      <c r="E136" s="15">
        <v>1</v>
      </c>
      <c r="F136" s="15">
        <v>1</v>
      </c>
      <c r="G136" s="15">
        <v>1</v>
      </c>
      <c r="H136" s="30">
        <f>+SUM(Tabla13[[#This Row],[PRIMER TRIMESTRE]:[CUARTO TRIMESTRE]])</f>
        <v>4</v>
      </c>
      <c r="I136" s="31">
        <f>50000/4</f>
        <v>12500</v>
      </c>
      <c r="J136" s="31">
        <f>+Tabla13[[#This Row],[CANTIDAD TOTAL]]*Tabla13[[#This Row],[PRECIO UNITARIO ESTIMADO]]</f>
        <v>50000</v>
      </c>
      <c r="K136" s="31">
        <f>+SUM(J136:J137)</f>
        <v>65000</v>
      </c>
      <c r="L136" s="14" t="s">
        <v>26</v>
      </c>
      <c r="M136" s="15" t="s">
        <v>27</v>
      </c>
      <c r="N136" s="31"/>
      <c r="O136" s="32" t="s">
        <v>85</v>
      </c>
      <c r="T136" s="33" t="s">
        <v>29</v>
      </c>
      <c r="W136" s="1" t="s">
        <v>30</v>
      </c>
    </row>
    <row r="137" spans="1:23" ht="38.25" customHeight="1">
      <c r="A137" s="14" t="s">
        <v>256</v>
      </c>
      <c r="B137" s="14" t="s">
        <v>259</v>
      </c>
      <c r="C137" s="15" t="s">
        <v>25</v>
      </c>
      <c r="D137" s="15">
        <v>2</v>
      </c>
      <c r="E137" s="15"/>
      <c r="F137" s="15"/>
      <c r="G137" s="15"/>
      <c r="H137" s="30">
        <f>+SUM(Tabla13[[#This Row],[PRIMER TRIMESTRE]:[CUARTO TRIMESTRE]])</f>
        <v>2</v>
      </c>
      <c r="I137" s="31">
        <v>7500</v>
      </c>
      <c r="J137" s="31">
        <f>+Tabla13[[#This Row],[CANTIDAD TOTAL]]*Tabla13[[#This Row],[PRECIO UNITARIO ESTIMADO]]</f>
        <v>15000</v>
      </c>
      <c r="K137" s="31"/>
      <c r="L137" s="14" t="s">
        <v>26</v>
      </c>
      <c r="M137" s="15" t="s">
        <v>27</v>
      </c>
      <c r="N137" s="31"/>
      <c r="O137" s="32" t="s">
        <v>85</v>
      </c>
      <c r="T137" s="33" t="s">
        <v>33</v>
      </c>
      <c r="W137" s="1" t="s">
        <v>34</v>
      </c>
    </row>
    <row r="138" spans="1:23" ht="36">
      <c r="A138" s="35" t="s">
        <v>260</v>
      </c>
      <c r="B138" s="35" t="s">
        <v>261</v>
      </c>
      <c r="C138" s="37" t="s">
        <v>25</v>
      </c>
      <c r="D138" s="38">
        <v>1</v>
      </c>
      <c r="E138" s="37">
        <v>1</v>
      </c>
      <c r="F138" s="37">
        <v>1</v>
      </c>
      <c r="G138" s="37">
        <v>1</v>
      </c>
      <c r="H138" s="38">
        <f>+SUM(Tabla13[[#This Row],[PRIMER TRIMESTRE]:[CUARTO TRIMESTRE]])</f>
        <v>4</v>
      </c>
      <c r="I138" s="39">
        <f>90000/Tabla13[[#This Row],[CANTIDAD TOTAL]]</f>
        <v>22500</v>
      </c>
      <c r="J138" s="39">
        <f>+Tabla13[[#This Row],[CANTIDAD TOTAL]]*Tabla13[[#This Row],[PRECIO UNITARIO ESTIMADO]]</f>
        <v>90000</v>
      </c>
      <c r="K138" s="39">
        <f>+SUM(J138:J143)</f>
        <v>979200</v>
      </c>
      <c r="L138" s="14" t="s">
        <v>26</v>
      </c>
      <c r="M138" s="37" t="s">
        <v>27</v>
      </c>
      <c r="N138" s="39"/>
      <c r="O138" s="40" t="s">
        <v>262</v>
      </c>
      <c r="T138" s="33" t="s">
        <v>37</v>
      </c>
      <c r="W138" s="1" t="s">
        <v>38</v>
      </c>
    </row>
    <row r="139" spans="1:23" ht="36">
      <c r="A139" s="35" t="s">
        <v>260</v>
      </c>
      <c r="B139" s="36" t="s">
        <v>263</v>
      </c>
      <c r="C139" s="37" t="s">
        <v>25</v>
      </c>
      <c r="D139" s="38">
        <v>1</v>
      </c>
      <c r="E139" s="37">
        <v>1</v>
      </c>
      <c r="F139" s="37">
        <v>1</v>
      </c>
      <c r="G139" s="37">
        <v>1</v>
      </c>
      <c r="H139" s="38">
        <f>+SUM(Tabla13[[#This Row],[PRIMER TRIMESTRE]:[CUARTO TRIMESTRE]])</f>
        <v>4</v>
      </c>
      <c r="I139" s="39">
        <f>39200/Tabla13[[#This Row],[CANTIDAD TOTAL]]</f>
        <v>9800</v>
      </c>
      <c r="J139" s="39">
        <f>+Tabla13[[#This Row],[CANTIDAD TOTAL]]*Tabla13[[#This Row],[PRECIO UNITARIO ESTIMADO]]</f>
        <v>39200</v>
      </c>
      <c r="K139" s="39"/>
      <c r="L139" s="14" t="s">
        <v>26</v>
      </c>
      <c r="M139" s="37" t="s">
        <v>27</v>
      </c>
      <c r="N139" s="39"/>
      <c r="O139" s="40" t="s">
        <v>262</v>
      </c>
      <c r="T139" s="33" t="s">
        <v>29</v>
      </c>
      <c r="W139" s="1" t="s">
        <v>30</v>
      </c>
    </row>
    <row r="140" spans="1:23" ht="36">
      <c r="A140" s="35" t="s">
        <v>260</v>
      </c>
      <c r="B140" s="36" t="s">
        <v>264</v>
      </c>
      <c r="C140" s="37" t="s">
        <v>25</v>
      </c>
      <c r="D140" s="38">
        <v>1</v>
      </c>
      <c r="E140" s="37">
        <v>1</v>
      </c>
      <c r="F140" s="37">
        <v>1</v>
      </c>
      <c r="G140" s="37">
        <v>1</v>
      </c>
      <c r="H140" s="38">
        <f>+SUM(Tabla13[[#This Row],[PRIMER TRIMESTRE]:[CUARTO TRIMESTRE]])</f>
        <v>4</v>
      </c>
      <c r="I140" s="39">
        <f>300000/Tabla13[[#This Row],[CANTIDAD TOTAL]]</f>
        <v>75000</v>
      </c>
      <c r="J140" s="39">
        <f>+Tabla13[[#This Row],[CANTIDAD TOTAL]]*Tabla13[[#This Row],[PRECIO UNITARIO ESTIMADO]]</f>
        <v>300000</v>
      </c>
      <c r="K140" s="39"/>
      <c r="L140" s="14" t="s">
        <v>26</v>
      </c>
      <c r="M140" s="37" t="s">
        <v>27</v>
      </c>
      <c r="N140" s="39"/>
      <c r="O140" s="40" t="s">
        <v>262</v>
      </c>
      <c r="T140" s="33" t="s">
        <v>33</v>
      </c>
      <c r="W140" s="1" t="s">
        <v>34</v>
      </c>
    </row>
    <row r="141" spans="1:23" ht="36">
      <c r="A141" s="35" t="s">
        <v>260</v>
      </c>
      <c r="B141" s="36" t="s">
        <v>265</v>
      </c>
      <c r="C141" s="37" t="s">
        <v>25</v>
      </c>
      <c r="D141" s="38">
        <v>1</v>
      </c>
      <c r="E141" s="37">
        <v>0</v>
      </c>
      <c r="F141" s="37">
        <v>1</v>
      </c>
      <c r="G141" s="37">
        <v>0</v>
      </c>
      <c r="H141" s="38">
        <f>+SUM(Tabla13[[#This Row],[PRIMER TRIMESTRE]:[CUARTO TRIMESTRE]])</f>
        <v>2</v>
      </c>
      <c r="I141" s="39">
        <f>300000/Tabla13[[#This Row],[CANTIDAD TOTAL]]</f>
        <v>150000</v>
      </c>
      <c r="J141" s="39">
        <f>+Tabla13[[#This Row],[CANTIDAD TOTAL]]*Tabla13[[#This Row],[PRECIO UNITARIO ESTIMADO]]</f>
        <v>300000</v>
      </c>
      <c r="K141" s="39"/>
      <c r="L141" s="14" t="s">
        <v>42</v>
      </c>
      <c r="M141" s="37" t="s">
        <v>27</v>
      </c>
      <c r="N141" s="39"/>
      <c r="O141" s="40" t="s">
        <v>262</v>
      </c>
      <c r="T141" s="33" t="s">
        <v>37</v>
      </c>
      <c r="W141" s="1" t="s">
        <v>38</v>
      </c>
    </row>
    <row r="142" spans="1:23" ht="52.5" customHeight="1">
      <c r="A142" s="35" t="s">
        <v>260</v>
      </c>
      <c r="B142" s="36" t="s">
        <v>266</v>
      </c>
      <c r="C142" s="37" t="s">
        <v>25</v>
      </c>
      <c r="D142" s="38">
        <v>1</v>
      </c>
      <c r="E142" s="37">
        <v>0</v>
      </c>
      <c r="F142" s="37">
        <v>1</v>
      </c>
      <c r="G142" s="37">
        <v>0</v>
      </c>
      <c r="H142" s="38">
        <f>+SUM(Tabla13[[#This Row],[PRIMER TRIMESTRE]:[CUARTO TRIMESTRE]])</f>
        <v>2</v>
      </c>
      <c r="I142" s="39">
        <f>200000/Tabla13[[#This Row],[CANTIDAD TOTAL]]</f>
        <v>100000</v>
      </c>
      <c r="J142" s="39">
        <f>+Tabla13[[#This Row],[CANTIDAD TOTAL]]*Tabla13[[#This Row],[PRECIO UNITARIO ESTIMADO]]</f>
        <v>200000</v>
      </c>
      <c r="K142" s="39"/>
      <c r="L142" s="14" t="s">
        <v>42</v>
      </c>
      <c r="M142" s="37" t="s">
        <v>27</v>
      </c>
      <c r="N142" s="39"/>
      <c r="O142" s="40" t="s">
        <v>262</v>
      </c>
      <c r="T142" s="33" t="s">
        <v>46</v>
      </c>
      <c r="W142" s="1" t="s">
        <v>47</v>
      </c>
    </row>
    <row r="143" spans="1:23" ht="36">
      <c r="A143" s="35" t="s">
        <v>260</v>
      </c>
      <c r="B143" s="36" t="s">
        <v>267</v>
      </c>
      <c r="C143" s="37" t="s">
        <v>25</v>
      </c>
      <c r="D143" s="38">
        <v>1</v>
      </c>
      <c r="E143" s="37">
        <v>0</v>
      </c>
      <c r="F143" s="37">
        <v>1</v>
      </c>
      <c r="G143" s="37">
        <v>0</v>
      </c>
      <c r="H143" s="38">
        <f>+SUM(Tabla13[[#This Row],[PRIMER TRIMESTRE]:[CUARTO TRIMESTRE]])</f>
        <v>2</v>
      </c>
      <c r="I143" s="39">
        <f>50000/Tabla13[[#This Row],[CANTIDAD TOTAL]]</f>
        <v>25000</v>
      </c>
      <c r="J143" s="39">
        <f>+Tabla13[[#This Row],[CANTIDAD TOTAL]]*Tabla13[[#This Row],[PRECIO UNITARIO ESTIMADO]]</f>
        <v>50000</v>
      </c>
      <c r="K143" s="39"/>
      <c r="L143" s="14" t="s">
        <v>26</v>
      </c>
      <c r="M143" s="37" t="s">
        <v>27</v>
      </c>
      <c r="N143" s="39"/>
      <c r="O143" s="40" t="s">
        <v>262</v>
      </c>
      <c r="T143" s="33" t="s">
        <v>50</v>
      </c>
      <c r="W143" s="1" t="s">
        <v>51</v>
      </c>
    </row>
    <row r="144" spans="1:23">
      <c r="A144" s="14" t="s">
        <v>268</v>
      </c>
      <c r="B144" s="14" t="s">
        <v>269</v>
      </c>
      <c r="C144" s="15" t="s">
        <v>270</v>
      </c>
      <c r="D144" s="15"/>
      <c r="E144" s="15"/>
      <c r="F144" s="15"/>
      <c r="G144" s="15">
        <v>200</v>
      </c>
      <c r="H144" s="30">
        <f>+SUM(Tabla13[[#This Row],[PRIMER TRIMESTRE]:[CUARTO TRIMESTRE]])</f>
        <v>200</v>
      </c>
      <c r="I144" s="31">
        <v>30</v>
      </c>
      <c r="J144" s="31">
        <f>+Tabla13[[#This Row],[CANTIDAD TOTAL]]*Tabla13[[#This Row],[PRECIO UNITARIO ESTIMADO]]</f>
        <v>6000</v>
      </c>
      <c r="K144" s="31">
        <f>+SUM(J144:J149)</f>
        <v>34200</v>
      </c>
      <c r="L144" s="14" t="s">
        <v>26</v>
      </c>
      <c r="M144" s="15" t="s">
        <v>27</v>
      </c>
      <c r="N144" s="31"/>
      <c r="O144" s="49" t="s">
        <v>271</v>
      </c>
      <c r="T144" s="33" t="s">
        <v>41</v>
      </c>
      <c r="W144" s="1" t="s">
        <v>42</v>
      </c>
    </row>
    <row r="145" spans="1:23">
      <c r="A145" s="14" t="s">
        <v>268</v>
      </c>
      <c r="B145" s="14" t="s">
        <v>272</v>
      </c>
      <c r="C145" s="15" t="s">
        <v>25</v>
      </c>
      <c r="D145" s="15"/>
      <c r="E145" s="15"/>
      <c r="F145" s="15">
        <v>140</v>
      </c>
      <c r="G145" s="15"/>
      <c r="H145" s="30">
        <f>+SUM(Tabla13[[#This Row],[PRIMER TRIMESTRE]:[CUARTO TRIMESTRE]])</f>
        <v>140</v>
      </c>
      <c r="I145" s="31">
        <v>30</v>
      </c>
      <c r="J145" s="31">
        <f>+Tabla13[[#This Row],[CANTIDAD TOTAL]]*Tabla13[[#This Row],[PRECIO UNITARIO ESTIMADO]]</f>
        <v>4200</v>
      </c>
      <c r="K145" s="31"/>
      <c r="L145" s="14" t="s">
        <v>26</v>
      </c>
      <c r="M145" s="15" t="s">
        <v>27</v>
      </c>
      <c r="N145" s="31"/>
      <c r="O145" s="32" t="s">
        <v>273</v>
      </c>
      <c r="T145" s="33" t="s">
        <v>23</v>
      </c>
      <c r="W145" s="1" t="s">
        <v>26</v>
      </c>
    </row>
    <row r="146" spans="1:23">
      <c r="A146" s="14" t="s">
        <v>268</v>
      </c>
      <c r="B146" s="14" t="s">
        <v>274</v>
      </c>
      <c r="C146" s="15" t="s">
        <v>25</v>
      </c>
      <c r="D146" s="15"/>
      <c r="E146" s="15">
        <v>1</v>
      </c>
      <c r="F146" s="15"/>
      <c r="G146" s="15"/>
      <c r="H146" s="30">
        <f>+SUM(Tabla13[[#This Row],[PRIMER TRIMESTRE]:[CUARTO TRIMESTRE]])</f>
        <v>1</v>
      </c>
      <c r="I146" s="31">
        <v>5000</v>
      </c>
      <c r="J146" s="31">
        <f>+Tabla13[[#This Row],[CANTIDAD TOTAL]]*Tabla13[[#This Row],[PRECIO UNITARIO ESTIMADO]]</f>
        <v>5000</v>
      </c>
      <c r="K146" s="31"/>
      <c r="L146" s="14" t="s">
        <v>26</v>
      </c>
      <c r="M146" s="15" t="s">
        <v>27</v>
      </c>
      <c r="N146" s="31"/>
      <c r="O146" s="32" t="s">
        <v>275</v>
      </c>
      <c r="T146" s="33" t="s">
        <v>56</v>
      </c>
    </row>
    <row r="147" spans="1:23">
      <c r="A147" s="14" t="s">
        <v>268</v>
      </c>
      <c r="B147" s="14" t="s">
        <v>276</v>
      </c>
      <c r="C147" s="15" t="s">
        <v>25</v>
      </c>
      <c r="D147" s="15">
        <v>1</v>
      </c>
      <c r="E147" s="15"/>
      <c r="F147" s="15"/>
      <c r="G147" s="15"/>
      <c r="H147" s="30">
        <f>+SUM(Tabla13[[#This Row],[PRIMER TRIMESTRE]:[CUARTO TRIMESTRE]])</f>
        <v>1</v>
      </c>
      <c r="I147" s="31">
        <v>5000</v>
      </c>
      <c r="J147" s="31">
        <f>+Tabla13[[#This Row],[CANTIDAD TOTAL]]*Tabla13[[#This Row],[PRECIO UNITARIO ESTIMADO]]</f>
        <v>5000</v>
      </c>
      <c r="K147" s="31"/>
      <c r="L147" s="14" t="s">
        <v>26</v>
      </c>
      <c r="M147" s="15" t="s">
        <v>27</v>
      </c>
      <c r="N147" s="31"/>
      <c r="O147" s="32" t="s">
        <v>255</v>
      </c>
      <c r="T147" s="33" t="s">
        <v>59</v>
      </c>
    </row>
    <row r="148" spans="1:23">
      <c r="A148" s="14" t="s">
        <v>268</v>
      </c>
      <c r="B148" s="14" t="s">
        <v>277</v>
      </c>
      <c r="C148" s="15" t="s">
        <v>25</v>
      </c>
      <c r="D148" s="15"/>
      <c r="E148" s="15">
        <v>1</v>
      </c>
      <c r="F148" s="15"/>
      <c r="G148" s="15"/>
      <c r="H148" s="30">
        <f>+SUM(Tabla13[[#This Row],[PRIMER TRIMESTRE]:[CUARTO TRIMESTRE]])</f>
        <v>1</v>
      </c>
      <c r="I148" s="31">
        <v>7000</v>
      </c>
      <c r="J148" s="31">
        <f>+Tabla13[[#This Row],[CANTIDAD TOTAL]]*Tabla13[[#This Row],[PRECIO UNITARIO ESTIMADO]]</f>
        <v>7000</v>
      </c>
      <c r="K148" s="31"/>
      <c r="L148" s="14" t="s">
        <v>26</v>
      </c>
      <c r="M148" s="15" t="s">
        <v>27</v>
      </c>
      <c r="N148" s="31"/>
      <c r="O148" s="32" t="s">
        <v>36</v>
      </c>
      <c r="T148" s="33" t="s">
        <v>61</v>
      </c>
    </row>
    <row r="149" spans="1:23">
      <c r="A149" s="14" t="s">
        <v>268</v>
      </c>
      <c r="B149" s="14" t="s">
        <v>278</v>
      </c>
      <c r="C149" s="15" t="s">
        <v>25</v>
      </c>
      <c r="D149" s="15"/>
      <c r="E149" s="15"/>
      <c r="F149" s="15">
        <v>1</v>
      </c>
      <c r="G149" s="15">
        <v>1</v>
      </c>
      <c r="H149" s="30">
        <f>+SUM(Tabla13[[#This Row],[PRIMER TRIMESTRE]:[CUARTO TRIMESTRE]])</f>
        <v>2</v>
      </c>
      <c r="I149" s="31">
        <v>3500</v>
      </c>
      <c r="J149" s="31">
        <f>+Tabla13[[#This Row],[CANTIDAD TOTAL]]*Tabla13[[#This Row],[PRECIO UNITARIO ESTIMADO]]</f>
        <v>7000</v>
      </c>
      <c r="K149" s="31"/>
      <c r="L149" s="14" t="s">
        <v>26</v>
      </c>
      <c r="M149" s="15" t="s">
        <v>27</v>
      </c>
      <c r="N149" s="31"/>
      <c r="O149" s="32" t="s">
        <v>40</v>
      </c>
      <c r="T149" s="33" t="s">
        <v>63</v>
      </c>
    </row>
    <row r="150" spans="1:23">
      <c r="A150" s="14" t="s">
        <v>279</v>
      </c>
      <c r="B150" s="14" t="s">
        <v>280</v>
      </c>
      <c r="C150" s="15" t="s">
        <v>270</v>
      </c>
      <c r="D150" s="15"/>
      <c r="E150" s="15">
        <v>2</v>
      </c>
      <c r="F150" s="15">
        <v>2</v>
      </c>
      <c r="G150" s="15"/>
      <c r="H150" s="30">
        <f>+SUM(Tabla13[[#This Row],[PRIMER TRIMESTRE]:[CUARTO TRIMESTRE]])</f>
        <v>4</v>
      </c>
      <c r="I150" s="31">
        <v>400</v>
      </c>
      <c r="J150" s="31">
        <f>+Tabla13[[#This Row],[CANTIDAD TOTAL]]*Tabla13[[#This Row],[PRECIO UNITARIO ESTIMADO]]</f>
        <v>1600</v>
      </c>
      <c r="K150" s="31">
        <f>+SUM(J150:J165)</f>
        <v>580000</v>
      </c>
      <c r="L150" s="14" t="s">
        <v>26</v>
      </c>
      <c r="M150" s="15" t="s">
        <v>27</v>
      </c>
      <c r="N150" s="31"/>
      <c r="O150" s="32" t="s">
        <v>281</v>
      </c>
      <c r="T150" s="33" t="s">
        <v>66</v>
      </c>
    </row>
    <row r="151" spans="1:23" ht="34.5" customHeight="1">
      <c r="A151" s="14" t="s">
        <v>279</v>
      </c>
      <c r="B151" s="14" t="s">
        <v>280</v>
      </c>
      <c r="C151" s="15" t="s">
        <v>25</v>
      </c>
      <c r="D151" s="15"/>
      <c r="E151" s="15">
        <v>5</v>
      </c>
      <c r="F151" s="15"/>
      <c r="G151" s="15">
        <v>5</v>
      </c>
      <c r="H151" s="30">
        <f>+SUM(Tabla13[[#This Row],[PRIMER TRIMESTRE]:[CUARTO TRIMESTRE]])</f>
        <v>10</v>
      </c>
      <c r="I151" s="31">
        <v>400</v>
      </c>
      <c r="J151" s="31">
        <f>+Tabla13[[#This Row],[CANTIDAD TOTAL]]*Tabla13[[#This Row],[PRECIO UNITARIO ESTIMADO]]</f>
        <v>4000</v>
      </c>
      <c r="K151" s="31"/>
      <c r="L151" s="14" t="s">
        <v>26</v>
      </c>
      <c r="M151" s="15" t="s">
        <v>27</v>
      </c>
      <c r="N151" s="31"/>
      <c r="O151" s="32" t="s">
        <v>55</v>
      </c>
      <c r="T151" s="33" t="s">
        <v>70</v>
      </c>
    </row>
    <row r="152" spans="1:23">
      <c r="A152" s="14" t="s">
        <v>279</v>
      </c>
      <c r="B152" s="14" t="s">
        <v>282</v>
      </c>
      <c r="C152" s="15" t="s">
        <v>94</v>
      </c>
      <c r="D152" s="15"/>
      <c r="E152" s="15"/>
      <c r="F152" s="15"/>
      <c r="G152" s="15">
        <v>1</v>
      </c>
      <c r="H152" s="30">
        <f>+SUM(Tabla13[[#This Row],[PRIMER TRIMESTRE]:[CUARTO TRIMESTRE]])</f>
        <v>1</v>
      </c>
      <c r="I152" s="31">
        <v>80000</v>
      </c>
      <c r="J152" s="31">
        <f>+Tabla13[[#This Row],[CANTIDAD TOTAL]]*Tabla13[[#This Row],[PRECIO UNITARIO ESTIMADO]]</f>
        <v>80000</v>
      </c>
      <c r="K152" s="31"/>
      <c r="L152" s="14" t="s">
        <v>42</v>
      </c>
      <c r="M152" s="15" t="s">
        <v>27</v>
      </c>
      <c r="N152" s="31"/>
      <c r="O152" s="32" t="s">
        <v>283</v>
      </c>
      <c r="T152" s="33" t="s">
        <v>74</v>
      </c>
    </row>
    <row r="153" spans="1:23">
      <c r="A153" s="14" t="s">
        <v>279</v>
      </c>
      <c r="B153" s="14" t="s">
        <v>284</v>
      </c>
      <c r="C153" s="15" t="s">
        <v>94</v>
      </c>
      <c r="D153" s="15">
        <v>1</v>
      </c>
      <c r="E153" s="15"/>
      <c r="F153" s="15"/>
      <c r="G153" s="15"/>
      <c r="H153" s="30">
        <f>+SUM(Tabla13[[#This Row],[PRIMER TRIMESTRE]:[CUARTO TRIMESTRE]])</f>
        <v>1</v>
      </c>
      <c r="I153" s="31">
        <v>400</v>
      </c>
      <c r="J153" s="31">
        <f>+Tabla13[[#This Row],[CANTIDAD TOTAL]]*Tabla13[[#This Row],[PRECIO UNITARIO ESTIMADO]]</f>
        <v>400</v>
      </c>
      <c r="K153" s="31"/>
      <c r="L153" s="14" t="s">
        <v>26</v>
      </c>
      <c r="M153" s="15" t="s">
        <v>27</v>
      </c>
      <c r="N153" s="31"/>
      <c r="O153" s="32" t="s">
        <v>160</v>
      </c>
      <c r="T153" s="33" t="s">
        <v>76</v>
      </c>
    </row>
    <row r="154" spans="1:23" ht="33" customHeight="1">
      <c r="A154" s="14" t="s">
        <v>279</v>
      </c>
      <c r="B154" s="14" t="s">
        <v>284</v>
      </c>
      <c r="C154" s="15" t="s">
        <v>94</v>
      </c>
      <c r="D154" s="15"/>
      <c r="E154" s="15">
        <v>1</v>
      </c>
      <c r="F154" s="15"/>
      <c r="G154" s="15"/>
      <c r="H154" s="30">
        <f>+SUM(Tabla13[[#This Row],[PRIMER TRIMESTRE]:[CUARTO TRIMESTRE]])</f>
        <v>1</v>
      </c>
      <c r="I154" s="31">
        <v>400</v>
      </c>
      <c r="J154" s="31">
        <f>+Tabla13[[#This Row],[CANTIDAD TOTAL]]*Tabla13[[#This Row],[PRECIO UNITARIO ESTIMADO]]</f>
        <v>400</v>
      </c>
      <c r="K154" s="31"/>
      <c r="L154" s="14" t="s">
        <v>26</v>
      </c>
      <c r="M154" s="15" t="s">
        <v>27</v>
      </c>
      <c r="N154" s="31"/>
      <c r="O154" s="32" t="s">
        <v>161</v>
      </c>
      <c r="T154" s="33" t="s">
        <v>80</v>
      </c>
    </row>
    <row r="155" spans="1:23">
      <c r="A155" s="14" t="s">
        <v>279</v>
      </c>
      <c r="B155" s="14" t="s">
        <v>284</v>
      </c>
      <c r="C155" s="15" t="s">
        <v>94</v>
      </c>
      <c r="D155" s="15"/>
      <c r="E155" s="15"/>
      <c r="F155" s="15">
        <v>1</v>
      </c>
      <c r="G155" s="15"/>
      <c r="H155" s="30">
        <f>+SUM(Tabla13[[#This Row],[PRIMER TRIMESTRE]:[CUARTO TRIMESTRE]])</f>
        <v>1</v>
      </c>
      <c r="I155" s="31">
        <v>400</v>
      </c>
      <c r="J155" s="31">
        <f>+Tabla13[[#This Row],[CANTIDAD TOTAL]]*Tabla13[[#This Row],[PRECIO UNITARIO ESTIMADO]]</f>
        <v>400</v>
      </c>
      <c r="K155" s="31"/>
      <c r="L155" s="14" t="s">
        <v>26</v>
      </c>
      <c r="M155" s="15" t="s">
        <v>27</v>
      </c>
      <c r="N155" s="31"/>
      <c r="O155" s="32" t="s">
        <v>162</v>
      </c>
      <c r="T155" s="33" t="s">
        <v>166</v>
      </c>
    </row>
    <row r="156" spans="1:23">
      <c r="A156" s="14" t="s">
        <v>279</v>
      </c>
      <c r="B156" s="14" t="s">
        <v>284</v>
      </c>
      <c r="C156" s="15" t="s">
        <v>25</v>
      </c>
      <c r="D156" s="15">
        <v>24</v>
      </c>
      <c r="E156" s="15">
        <v>24</v>
      </c>
      <c r="F156" s="15">
        <v>24</v>
      </c>
      <c r="G156" s="15">
        <v>24</v>
      </c>
      <c r="H156" s="30">
        <f>+SUM(Tabla13[[#This Row],[PRIMER TRIMESTRE]:[CUARTO TRIMESTRE]])</f>
        <v>96</v>
      </c>
      <c r="I156" s="31">
        <v>400</v>
      </c>
      <c r="J156" s="31">
        <f>+Tabla13[[#This Row],[CANTIDAD TOTAL]]*Tabla13[[#This Row],[PRECIO UNITARIO ESTIMADO]]</f>
        <v>38400</v>
      </c>
      <c r="K156" s="31"/>
      <c r="L156" s="14" t="s">
        <v>26</v>
      </c>
      <c r="M156" s="15" t="s">
        <v>27</v>
      </c>
      <c r="N156" s="31"/>
      <c r="O156" s="32" t="s">
        <v>285</v>
      </c>
      <c r="T156" s="33" t="s">
        <v>168</v>
      </c>
    </row>
    <row r="157" spans="1:23" ht="33" customHeight="1">
      <c r="A157" s="14" t="s">
        <v>279</v>
      </c>
      <c r="B157" s="14" t="s">
        <v>286</v>
      </c>
      <c r="C157" s="15" t="s">
        <v>25</v>
      </c>
      <c r="D157" s="15"/>
      <c r="E157" s="15">
        <v>1</v>
      </c>
      <c r="F157" s="15"/>
      <c r="G157" s="15"/>
      <c r="H157" s="30">
        <f>+SUM(Tabla13[[#This Row],[PRIMER TRIMESTRE]:[CUARTO TRIMESTRE]])</f>
        <v>1</v>
      </c>
      <c r="I157" s="31">
        <v>1200</v>
      </c>
      <c r="J157" s="31">
        <f>+Tabla13[[#This Row],[CANTIDAD TOTAL]]*Tabla13[[#This Row],[PRECIO UNITARIO ESTIMADO]]</f>
        <v>1200</v>
      </c>
      <c r="K157" s="31"/>
      <c r="L157" s="14" t="s">
        <v>26</v>
      </c>
      <c r="M157" s="15" t="s">
        <v>27</v>
      </c>
      <c r="N157" s="31"/>
      <c r="O157" s="32" t="s">
        <v>287</v>
      </c>
      <c r="T157" s="33" t="s">
        <v>82</v>
      </c>
    </row>
    <row r="158" spans="1:23">
      <c r="A158" s="14" t="s">
        <v>279</v>
      </c>
      <c r="B158" s="14" t="s">
        <v>286</v>
      </c>
      <c r="C158" s="15" t="s">
        <v>25</v>
      </c>
      <c r="D158" s="15"/>
      <c r="E158" s="15"/>
      <c r="F158" s="15">
        <v>1</v>
      </c>
      <c r="G158" s="15"/>
      <c r="H158" s="30">
        <f>+SUM(Tabla13[[#This Row],[PRIMER TRIMESTRE]:[CUARTO TRIMESTRE]])</f>
        <v>1</v>
      </c>
      <c r="I158" s="31">
        <v>1200</v>
      </c>
      <c r="J158" s="31">
        <f>+Tabla13[[#This Row],[CANTIDAD TOTAL]]*Tabla13[[#This Row],[PRECIO UNITARIO ESTIMADO]]</f>
        <v>1200</v>
      </c>
      <c r="K158" s="31"/>
      <c r="L158" s="14" t="s">
        <v>26</v>
      </c>
      <c r="M158" s="15" t="s">
        <v>27</v>
      </c>
      <c r="N158" s="31"/>
      <c r="O158" s="32" t="s">
        <v>288</v>
      </c>
      <c r="T158" s="33" t="s">
        <v>88</v>
      </c>
    </row>
    <row r="159" spans="1:23" ht="35.25" customHeight="1">
      <c r="A159" s="14" t="s">
        <v>279</v>
      </c>
      <c r="B159" s="14" t="s">
        <v>289</v>
      </c>
      <c r="C159" s="15" t="s">
        <v>25</v>
      </c>
      <c r="D159" s="15"/>
      <c r="E159" s="15">
        <v>2</v>
      </c>
      <c r="F159" s="15">
        <v>2</v>
      </c>
      <c r="G159" s="15"/>
      <c r="H159" s="30">
        <f>+SUM(Tabla13[[#This Row],[PRIMER TRIMESTRE]:[CUARTO TRIMESTRE]])</f>
        <v>4</v>
      </c>
      <c r="I159" s="31">
        <v>35000</v>
      </c>
      <c r="J159" s="31">
        <f>+Tabla13[[#This Row],[CANTIDAD TOTAL]]*Tabla13[[#This Row],[PRECIO UNITARIO ESTIMADO]]</f>
        <v>140000</v>
      </c>
      <c r="K159" s="31"/>
      <c r="L159" s="14" t="s">
        <v>42</v>
      </c>
      <c r="M159" s="15" t="s">
        <v>27</v>
      </c>
      <c r="N159" s="31"/>
      <c r="O159" s="32" t="s">
        <v>290</v>
      </c>
      <c r="T159" s="33" t="s">
        <v>91</v>
      </c>
    </row>
    <row r="160" spans="1:23">
      <c r="A160" s="14" t="s">
        <v>279</v>
      </c>
      <c r="B160" s="14" t="s">
        <v>291</v>
      </c>
      <c r="C160" s="15" t="s">
        <v>25</v>
      </c>
      <c r="D160" s="15"/>
      <c r="E160" s="15">
        <v>2</v>
      </c>
      <c r="F160" s="15">
        <v>2</v>
      </c>
      <c r="G160" s="15"/>
      <c r="H160" s="30">
        <f>+SUM(Tabla13[[#This Row],[PRIMER TRIMESTRE]:[CUARTO TRIMESTRE]])</f>
        <v>4</v>
      </c>
      <c r="I160" s="31">
        <v>35000</v>
      </c>
      <c r="J160" s="31">
        <f>+Tabla13[[#This Row],[CANTIDAD TOTAL]]*Tabla13[[#This Row],[PRECIO UNITARIO ESTIMADO]]</f>
        <v>140000</v>
      </c>
      <c r="K160" s="31"/>
      <c r="L160" s="14" t="s">
        <v>42</v>
      </c>
      <c r="M160" s="15" t="s">
        <v>27</v>
      </c>
      <c r="N160" s="31"/>
      <c r="O160" s="32" t="s">
        <v>290</v>
      </c>
      <c r="T160" s="33" t="s">
        <v>96</v>
      </c>
    </row>
    <row r="161" spans="1:23">
      <c r="A161" s="14" t="s">
        <v>279</v>
      </c>
      <c r="B161" s="14" t="s">
        <v>292</v>
      </c>
      <c r="C161" s="15" t="s">
        <v>25</v>
      </c>
      <c r="D161" s="15"/>
      <c r="E161" s="15">
        <v>2</v>
      </c>
      <c r="F161" s="15"/>
      <c r="G161" s="15"/>
      <c r="H161" s="30">
        <f>+SUM(Tabla13[[#This Row],[PRIMER TRIMESTRE]:[CUARTO TRIMESTRE]])</f>
        <v>2</v>
      </c>
      <c r="I161" s="31">
        <v>35000</v>
      </c>
      <c r="J161" s="31">
        <f>+Tabla13[[#This Row],[CANTIDAD TOTAL]]*Tabla13[[#This Row],[PRECIO UNITARIO ESTIMADO]]</f>
        <v>70000</v>
      </c>
      <c r="K161" s="31"/>
      <c r="L161" s="14" t="s">
        <v>26</v>
      </c>
      <c r="M161" s="15" t="s">
        <v>27</v>
      </c>
      <c r="N161" s="31"/>
      <c r="O161" s="32" t="s">
        <v>290</v>
      </c>
      <c r="T161" s="33" t="s">
        <v>33</v>
      </c>
      <c r="W161" s="1" t="s">
        <v>34</v>
      </c>
    </row>
    <row r="162" spans="1:23">
      <c r="A162" s="14" t="s">
        <v>279</v>
      </c>
      <c r="B162" s="14" t="s">
        <v>293</v>
      </c>
      <c r="C162" s="15" t="s">
        <v>25</v>
      </c>
      <c r="D162" s="15">
        <v>1</v>
      </c>
      <c r="E162" s="15">
        <v>1</v>
      </c>
      <c r="F162" s="15">
        <v>1</v>
      </c>
      <c r="G162" s="15">
        <v>1</v>
      </c>
      <c r="H162" s="30">
        <f>+SUM(Tabla13[[#This Row],[PRIMER TRIMESTRE]:[CUARTO TRIMESTRE]])</f>
        <v>4</v>
      </c>
      <c r="I162" s="31">
        <v>25000</v>
      </c>
      <c r="J162" s="31">
        <f>+Tabla13[[#This Row],[CANTIDAD TOTAL]]*Tabla13[[#This Row],[PRECIO UNITARIO ESTIMADO]]</f>
        <v>100000</v>
      </c>
      <c r="K162" s="31"/>
      <c r="L162" s="14" t="s">
        <v>42</v>
      </c>
      <c r="M162" s="15" t="s">
        <v>27</v>
      </c>
      <c r="N162" s="31"/>
      <c r="O162" s="32" t="s">
        <v>294</v>
      </c>
      <c r="T162" s="33" t="s">
        <v>37</v>
      </c>
      <c r="W162" s="1" t="s">
        <v>38</v>
      </c>
    </row>
    <row r="163" spans="1:23">
      <c r="A163" s="14" t="s">
        <v>279</v>
      </c>
      <c r="B163" s="14" t="s">
        <v>295</v>
      </c>
      <c r="C163" s="15" t="s">
        <v>25</v>
      </c>
      <c r="D163" s="15">
        <v>2</v>
      </c>
      <c r="E163" s="15"/>
      <c r="F163" s="15"/>
      <c r="G163" s="15"/>
      <c r="H163" s="30">
        <f>+SUM(Tabla13[[#This Row],[PRIMER TRIMESTRE]:[CUARTO TRIMESTRE]])</f>
        <v>2</v>
      </c>
      <c r="I163" s="31">
        <v>400</v>
      </c>
      <c r="J163" s="31">
        <f>+Tabla13[[#This Row],[CANTIDAD TOTAL]]*Tabla13[[#This Row],[PRECIO UNITARIO ESTIMADO]]</f>
        <v>800</v>
      </c>
      <c r="K163" s="31"/>
      <c r="L163" s="14" t="s">
        <v>26</v>
      </c>
      <c r="M163" s="15" t="s">
        <v>27</v>
      </c>
      <c r="N163" s="31"/>
      <c r="O163" s="32" t="s">
        <v>296</v>
      </c>
      <c r="T163" s="33" t="s">
        <v>46</v>
      </c>
      <c r="W163" s="1" t="s">
        <v>47</v>
      </c>
    </row>
    <row r="164" spans="1:23">
      <c r="A164" s="14" t="s">
        <v>279</v>
      </c>
      <c r="B164" s="14" t="s">
        <v>297</v>
      </c>
      <c r="C164" s="15" t="s">
        <v>25</v>
      </c>
      <c r="D164" s="15"/>
      <c r="E164" s="15">
        <v>2</v>
      </c>
      <c r="F164" s="15"/>
      <c r="G164" s="15"/>
      <c r="H164" s="30">
        <f>+SUM(Tabla13[[#This Row],[PRIMER TRIMESTRE]:[CUARTO TRIMESTRE]])</f>
        <v>2</v>
      </c>
      <c r="I164" s="31">
        <v>400</v>
      </c>
      <c r="J164" s="31">
        <f>+Tabla13[[#This Row],[CANTIDAD TOTAL]]*Tabla13[[#This Row],[PRECIO UNITARIO ESTIMADO]]</f>
        <v>800</v>
      </c>
      <c r="K164" s="31"/>
      <c r="L164" s="14" t="s">
        <v>26</v>
      </c>
      <c r="M164" s="15" t="s">
        <v>27</v>
      </c>
      <c r="N164" s="31"/>
      <c r="O164" s="32" t="s">
        <v>298</v>
      </c>
      <c r="T164" s="33" t="s">
        <v>50</v>
      </c>
      <c r="W164" s="1" t="s">
        <v>51</v>
      </c>
    </row>
    <row r="165" spans="1:23">
      <c r="A165" s="14" t="s">
        <v>279</v>
      </c>
      <c r="B165" s="14" t="s">
        <v>299</v>
      </c>
      <c r="C165" s="15" t="s">
        <v>25</v>
      </c>
      <c r="D165" s="15"/>
      <c r="E165" s="15"/>
      <c r="F165" s="15">
        <v>2</v>
      </c>
      <c r="G165" s="15"/>
      <c r="H165" s="30">
        <f>+SUM(Tabla13[[#This Row],[PRIMER TRIMESTRE]:[CUARTO TRIMESTRE]])</f>
        <v>2</v>
      </c>
      <c r="I165" s="31">
        <v>400</v>
      </c>
      <c r="J165" s="31">
        <f>+Tabla13[[#This Row],[CANTIDAD TOTAL]]*Tabla13[[#This Row],[PRECIO UNITARIO ESTIMADO]]</f>
        <v>800</v>
      </c>
      <c r="K165" s="31"/>
      <c r="L165" s="14" t="s">
        <v>26</v>
      </c>
      <c r="M165" s="15" t="s">
        <v>27</v>
      </c>
      <c r="N165" s="31"/>
      <c r="O165" s="32" t="s">
        <v>300</v>
      </c>
      <c r="T165" s="33" t="s">
        <v>41</v>
      </c>
      <c r="W165" s="1" t="s">
        <v>42</v>
      </c>
    </row>
    <row r="166" spans="1:23">
      <c r="A166" s="14" t="s">
        <v>301</v>
      </c>
      <c r="B166" s="14" t="s">
        <v>302</v>
      </c>
      <c r="C166" s="15" t="s">
        <v>94</v>
      </c>
      <c r="D166" s="15">
        <v>1</v>
      </c>
      <c r="E166" s="15"/>
      <c r="F166" s="15"/>
      <c r="G166" s="15"/>
      <c r="H166" s="30">
        <f>+SUM(Tabla13[[#This Row],[PRIMER TRIMESTRE]:[CUARTO TRIMESTRE]])</f>
        <v>1</v>
      </c>
      <c r="I166" s="31">
        <v>3000</v>
      </c>
      <c r="J166" s="31">
        <f>+Tabla13[[#This Row],[CANTIDAD TOTAL]]*Tabla13[[#This Row],[PRECIO UNITARIO ESTIMADO]]</f>
        <v>3000</v>
      </c>
      <c r="K166" s="31">
        <f>+SUM(J166:J175)</f>
        <v>465000</v>
      </c>
      <c r="L166" s="14" t="s">
        <v>26</v>
      </c>
      <c r="M166" s="15" t="s">
        <v>27</v>
      </c>
      <c r="N166" s="31"/>
      <c r="O166" s="32" t="s">
        <v>160</v>
      </c>
      <c r="T166" s="33" t="s">
        <v>23</v>
      </c>
      <c r="W166" s="1" t="s">
        <v>26</v>
      </c>
    </row>
    <row r="167" spans="1:23">
      <c r="A167" s="14" t="s">
        <v>301</v>
      </c>
      <c r="B167" s="14" t="s">
        <v>302</v>
      </c>
      <c r="C167" s="15" t="s">
        <v>94</v>
      </c>
      <c r="D167" s="15"/>
      <c r="E167" s="15">
        <v>1</v>
      </c>
      <c r="F167" s="15"/>
      <c r="G167" s="15"/>
      <c r="H167" s="30">
        <f>+SUM(Tabla13[[#This Row],[PRIMER TRIMESTRE]:[CUARTO TRIMESTRE]])</f>
        <v>1</v>
      </c>
      <c r="I167" s="31">
        <v>3000</v>
      </c>
      <c r="J167" s="31">
        <f>+Tabla13[[#This Row],[CANTIDAD TOTAL]]*Tabla13[[#This Row],[PRECIO UNITARIO ESTIMADO]]</f>
        <v>3000</v>
      </c>
      <c r="K167" s="31"/>
      <c r="L167" s="14" t="s">
        <v>26</v>
      </c>
      <c r="M167" s="15" t="s">
        <v>27</v>
      </c>
      <c r="N167" s="31"/>
      <c r="O167" s="32" t="s">
        <v>161</v>
      </c>
      <c r="T167" s="33" t="s">
        <v>59</v>
      </c>
    </row>
    <row r="168" spans="1:23">
      <c r="A168" s="14" t="s">
        <v>301</v>
      </c>
      <c r="B168" s="14" t="s">
        <v>302</v>
      </c>
      <c r="C168" s="15" t="s">
        <v>94</v>
      </c>
      <c r="D168" s="15"/>
      <c r="E168" s="15"/>
      <c r="F168" s="15">
        <v>1</v>
      </c>
      <c r="G168" s="15"/>
      <c r="H168" s="30">
        <f>+SUM(Tabla13[[#This Row],[PRIMER TRIMESTRE]:[CUARTO TRIMESTRE]])</f>
        <v>1</v>
      </c>
      <c r="I168" s="31">
        <v>3000</v>
      </c>
      <c r="J168" s="31">
        <f>+Tabla13[[#This Row],[CANTIDAD TOTAL]]*Tabla13[[#This Row],[PRECIO UNITARIO ESTIMADO]]</f>
        <v>3000</v>
      </c>
      <c r="K168" s="31"/>
      <c r="L168" s="14" t="s">
        <v>26</v>
      </c>
      <c r="M168" s="15" t="s">
        <v>27</v>
      </c>
      <c r="N168" s="31"/>
      <c r="O168" s="32" t="s">
        <v>162</v>
      </c>
      <c r="T168" s="33" t="s">
        <v>61</v>
      </c>
    </row>
    <row r="169" spans="1:23">
      <c r="A169" s="14" t="s">
        <v>301</v>
      </c>
      <c r="B169" s="14" t="s">
        <v>302</v>
      </c>
      <c r="C169" s="15" t="s">
        <v>94</v>
      </c>
      <c r="D169" s="15">
        <v>1</v>
      </c>
      <c r="E169" s="15"/>
      <c r="F169" s="15"/>
      <c r="G169" s="15"/>
      <c r="H169" s="30">
        <f>+SUM(Tabla13[[#This Row],[PRIMER TRIMESTRE]:[CUARTO TRIMESTRE]])</f>
        <v>1</v>
      </c>
      <c r="I169" s="31">
        <v>3000</v>
      </c>
      <c r="J169" s="31">
        <f>+Tabla13[[#This Row],[CANTIDAD TOTAL]]*Tabla13[[#This Row],[PRECIO UNITARIO ESTIMADO]]</f>
        <v>3000</v>
      </c>
      <c r="K169" s="31"/>
      <c r="L169" s="14" t="s">
        <v>26</v>
      </c>
      <c r="M169" s="15" t="s">
        <v>27</v>
      </c>
      <c r="N169" s="31"/>
      <c r="O169" s="32" t="s">
        <v>303</v>
      </c>
      <c r="T169" s="33" t="s">
        <v>63</v>
      </c>
    </row>
    <row r="170" spans="1:23">
      <c r="A170" s="14" t="s">
        <v>301</v>
      </c>
      <c r="B170" s="14" t="s">
        <v>302</v>
      </c>
      <c r="C170" s="15" t="s">
        <v>94</v>
      </c>
      <c r="D170" s="15"/>
      <c r="E170" s="15"/>
      <c r="F170" s="15">
        <v>1</v>
      </c>
      <c r="G170" s="15"/>
      <c r="H170" s="30">
        <f>+SUM(Tabla13[[#This Row],[PRIMER TRIMESTRE]:[CUARTO TRIMESTRE]])</f>
        <v>1</v>
      </c>
      <c r="I170" s="31">
        <v>3000</v>
      </c>
      <c r="J170" s="31">
        <f>+Tabla13[[#This Row],[CANTIDAD TOTAL]]*Tabla13[[#This Row],[PRECIO UNITARIO ESTIMADO]]</f>
        <v>3000</v>
      </c>
      <c r="K170" s="31"/>
      <c r="L170" s="14" t="s">
        <v>26</v>
      </c>
      <c r="M170" s="15" t="s">
        <v>27</v>
      </c>
      <c r="N170" s="31"/>
      <c r="O170" s="32" t="s">
        <v>304</v>
      </c>
      <c r="T170" s="33" t="s">
        <v>66</v>
      </c>
    </row>
    <row r="171" spans="1:23">
      <c r="A171" s="14" t="s">
        <v>301</v>
      </c>
      <c r="B171" s="14" t="s">
        <v>305</v>
      </c>
      <c r="C171" s="15" t="s">
        <v>25</v>
      </c>
      <c r="D171" s="15">
        <v>24</v>
      </c>
      <c r="E171" s="15">
        <v>24</v>
      </c>
      <c r="F171" s="15">
        <v>24</v>
      </c>
      <c r="G171" s="15">
        <v>24</v>
      </c>
      <c r="H171" s="30">
        <f>+SUM(Tabla13[[#This Row],[PRIMER TRIMESTRE]:[CUARTO TRIMESTRE]])</f>
        <v>96</v>
      </c>
      <c r="I171" s="31">
        <v>3000</v>
      </c>
      <c r="J171" s="31">
        <f>+Tabla13[[#This Row],[CANTIDAD TOTAL]]*Tabla13[[#This Row],[PRECIO UNITARIO ESTIMADO]]</f>
        <v>288000</v>
      </c>
      <c r="K171" s="31"/>
      <c r="L171" s="14" t="s">
        <v>42</v>
      </c>
      <c r="M171" s="15" t="s">
        <v>27</v>
      </c>
      <c r="N171" s="31"/>
      <c r="O171" s="32" t="s">
        <v>285</v>
      </c>
      <c r="T171" s="33" t="s">
        <v>70</v>
      </c>
    </row>
    <row r="172" spans="1:23">
      <c r="A172" s="14" t="s">
        <v>301</v>
      </c>
      <c r="B172" s="14" t="s">
        <v>306</v>
      </c>
      <c r="C172" s="15" t="s">
        <v>25</v>
      </c>
      <c r="D172" s="15"/>
      <c r="E172" s="15">
        <v>1</v>
      </c>
      <c r="F172" s="15"/>
      <c r="G172" s="15"/>
      <c r="H172" s="30">
        <f>+SUM(Tabla13[[#This Row],[PRIMER TRIMESTRE]:[CUARTO TRIMESTRE]])</f>
        <v>1</v>
      </c>
      <c r="I172" s="31">
        <v>4000</v>
      </c>
      <c r="J172" s="31">
        <f>+Tabla13[[#This Row],[CANTIDAD TOTAL]]*Tabla13[[#This Row],[PRECIO UNITARIO ESTIMADO]]</f>
        <v>4000</v>
      </c>
      <c r="K172" s="31"/>
      <c r="L172" s="14" t="s">
        <v>26</v>
      </c>
      <c r="M172" s="15" t="s">
        <v>27</v>
      </c>
      <c r="N172" s="31"/>
      <c r="O172" s="32" t="s">
        <v>287</v>
      </c>
      <c r="T172" s="33" t="s">
        <v>74</v>
      </c>
    </row>
    <row r="173" spans="1:23">
      <c r="A173" s="14" t="s">
        <v>301</v>
      </c>
      <c r="B173" s="14" t="s">
        <v>306</v>
      </c>
      <c r="C173" s="15" t="s">
        <v>25</v>
      </c>
      <c r="D173" s="15"/>
      <c r="E173" s="15"/>
      <c r="F173" s="15">
        <v>1</v>
      </c>
      <c r="G173" s="15"/>
      <c r="H173" s="30">
        <f>+SUM(Tabla13[[#This Row],[PRIMER TRIMESTRE]:[CUARTO TRIMESTRE]])</f>
        <v>1</v>
      </c>
      <c r="I173" s="31">
        <v>4000</v>
      </c>
      <c r="J173" s="31">
        <f>+Tabla13[[#This Row],[CANTIDAD TOTAL]]*Tabla13[[#This Row],[PRECIO UNITARIO ESTIMADO]]</f>
        <v>4000</v>
      </c>
      <c r="K173" s="31"/>
      <c r="L173" s="14" t="s">
        <v>26</v>
      </c>
      <c r="M173" s="15" t="s">
        <v>27</v>
      </c>
      <c r="N173" s="31"/>
      <c r="O173" s="32" t="s">
        <v>288</v>
      </c>
      <c r="T173" s="33" t="s">
        <v>76</v>
      </c>
    </row>
    <row r="174" spans="1:23">
      <c r="A174" s="14" t="s">
        <v>301</v>
      </c>
      <c r="B174" s="14" t="s">
        <v>306</v>
      </c>
      <c r="C174" s="15" t="s">
        <v>25</v>
      </c>
      <c r="D174" s="15"/>
      <c r="E174" s="15"/>
      <c r="F174" s="15">
        <v>1</v>
      </c>
      <c r="G174" s="15"/>
      <c r="H174" s="30">
        <f>+SUM(Tabla13[[#This Row],[PRIMER TRIMESTRE]:[CUARTO TRIMESTRE]])</f>
        <v>1</v>
      </c>
      <c r="I174" s="31">
        <v>4000</v>
      </c>
      <c r="J174" s="31">
        <f>+Tabla13[[#This Row],[CANTIDAD TOTAL]]*Tabla13[[#This Row],[PRECIO UNITARIO ESTIMADO]]</f>
        <v>4000</v>
      </c>
      <c r="K174" s="31"/>
      <c r="L174" s="14" t="s">
        <v>26</v>
      </c>
      <c r="M174" s="15" t="s">
        <v>27</v>
      </c>
      <c r="N174" s="31"/>
      <c r="O174" s="32" t="s">
        <v>307</v>
      </c>
      <c r="T174" s="33" t="s">
        <v>80</v>
      </c>
    </row>
    <row r="175" spans="1:23">
      <c r="A175" s="35" t="s">
        <v>301</v>
      </c>
      <c r="B175" s="35" t="s">
        <v>308</v>
      </c>
      <c r="C175" s="37" t="s">
        <v>25</v>
      </c>
      <c r="D175" s="38">
        <v>1</v>
      </c>
      <c r="E175" s="37">
        <v>1</v>
      </c>
      <c r="F175" s="37">
        <v>1</v>
      </c>
      <c r="G175" s="37">
        <v>1</v>
      </c>
      <c r="H175" s="38">
        <f>+SUM(Tabla13[[#This Row],[PRIMER TRIMESTRE]:[CUARTO TRIMESTRE]])</f>
        <v>4</v>
      </c>
      <c r="I175" s="39">
        <f>150000/4</f>
        <v>37500</v>
      </c>
      <c r="J175" s="39">
        <f>+Tabla13[[#This Row],[CANTIDAD TOTAL]]*Tabla13[[#This Row],[PRECIO UNITARIO ESTIMADO]]</f>
        <v>150000</v>
      </c>
      <c r="K175" s="39"/>
      <c r="L175" s="14" t="s">
        <v>26</v>
      </c>
      <c r="M175" s="37" t="s">
        <v>27</v>
      </c>
      <c r="N175" s="39"/>
      <c r="O175" s="40" t="s">
        <v>262</v>
      </c>
      <c r="T175" s="33" t="s">
        <v>166</v>
      </c>
    </row>
    <row r="176" spans="1:23" ht="36">
      <c r="A176" s="14" t="s">
        <v>309</v>
      </c>
      <c r="B176" s="14" t="s">
        <v>310</v>
      </c>
      <c r="C176" s="15" t="s">
        <v>25</v>
      </c>
      <c r="D176" s="15"/>
      <c r="E176" s="15">
        <v>1</v>
      </c>
      <c r="F176" s="15"/>
      <c r="G176" s="15"/>
      <c r="H176" s="30">
        <f>+SUM(Tabla13[[#This Row],[PRIMER TRIMESTRE]:[CUARTO TRIMESTRE]])</f>
        <v>1</v>
      </c>
      <c r="I176" s="31">
        <v>1000000</v>
      </c>
      <c r="J176" s="31">
        <f>+Tabla13[[#This Row],[CANTIDAD TOTAL]]*Tabla13[[#This Row],[PRECIO UNITARIO ESTIMADO]]</f>
        <v>1000000</v>
      </c>
      <c r="K176" s="31">
        <f>+SUM(J176:J177)</f>
        <v>1500000</v>
      </c>
      <c r="L176" s="14" t="s">
        <v>51</v>
      </c>
      <c r="M176" s="15" t="s">
        <v>27</v>
      </c>
      <c r="N176" s="31"/>
      <c r="O176" s="32" t="s">
        <v>36</v>
      </c>
      <c r="T176" s="33" t="s">
        <v>86</v>
      </c>
    </row>
    <row r="177" spans="1:20" ht="33.75" customHeight="1">
      <c r="A177" s="14" t="s">
        <v>309</v>
      </c>
      <c r="B177" s="14" t="s">
        <v>311</v>
      </c>
      <c r="C177" s="15" t="s">
        <v>25</v>
      </c>
      <c r="D177" s="15"/>
      <c r="E177" s="15"/>
      <c r="F177" s="15">
        <v>1</v>
      </c>
      <c r="G177" s="15"/>
      <c r="H177" s="30">
        <f>+SUM(Tabla13[[#This Row],[PRIMER TRIMESTRE]:[CUARTO TRIMESTRE]])</f>
        <v>1</v>
      </c>
      <c r="I177" s="31">
        <v>500000</v>
      </c>
      <c r="J177" s="31">
        <f>+Tabla13[[#This Row],[CANTIDAD TOTAL]]*Tabla13[[#This Row],[PRECIO UNITARIO ESTIMADO]]</f>
        <v>500000</v>
      </c>
      <c r="K177" s="31"/>
      <c r="L177" s="14" t="s">
        <v>42</v>
      </c>
      <c r="M177" s="15" t="s">
        <v>27</v>
      </c>
      <c r="N177" s="31"/>
      <c r="O177" s="32" t="s">
        <v>40</v>
      </c>
      <c r="T177" s="33" t="s">
        <v>88</v>
      </c>
    </row>
    <row r="178" spans="1:20" ht="46.5" customHeight="1">
      <c r="A178" s="14" t="s">
        <v>312</v>
      </c>
      <c r="B178" s="14" t="s">
        <v>313</v>
      </c>
      <c r="C178" s="15" t="s">
        <v>25</v>
      </c>
      <c r="D178" s="15"/>
      <c r="E178" s="15">
        <v>1</v>
      </c>
      <c r="F178" s="15"/>
      <c r="G178" s="15"/>
      <c r="H178" s="30">
        <f>+SUM(Tabla13[[#This Row],[PRIMER TRIMESTRE]:[CUARTO TRIMESTRE]])</f>
        <v>1</v>
      </c>
      <c r="I178" s="31">
        <f>60000*4</f>
        <v>240000</v>
      </c>
      <c r="J178" s="31">
        <f>+Tabla13[[#This Row],[CANTIDAD TOTAL]]*Tabla13[[#This Row],[PRECIO UNITARIO ESTIMADO]]</f>
        <v>240000</v>
      </c>
      <c r="K178" s="31">
        <f>+SUM(J178:J180)</f>
        <v>600000</v>
      </c>
      <c r="L178" s="14" t="s">
        <v>42</v>
      </c>
      <c r="M178" s="15" t="s">
        <v>27</v>
      </c>
      <c r="N178" s="31"/>
      <c r="O178" s="32" t="s">
        <v>314</v>
      </c>
      <c r="T178" s="33" t="s">
        <v>96</v>
      </c>
    </row>
    <row r="179" spans="1:20" ht="28.5" customHeight="1">
      <c r="A179" s="14" t="s">
        <v>312</v>
      </c>
      <c r="B179" s="14" t="s">
        <v>315</v>
      </c>
      <c r="C179" s="15" t="s">
        <v>25</v>
      </c>
      <c r="D179" s="15"/>
      <c r="E179" s="15">
        <v>1</v>
      </c>
      <c r="F179" s="15"/>
      <c r="G179" s="15"/>
      <c r="H179" s="30">
        <f>+SUM(Tabla13[[#This Row],[PRIMER TRIMESTRE]:[CUARTO TRIMESTRE]])</f>
        <v>1</v>
      </c>
      <c r="I179" s="31">
        <f>40000*4</f>
        <v>160000</v>
      </c>
      <c r="J179" s="31">
        <f>+Tabla13[[#This Row],[CANTIDAD TOTAL]]*Tabla13[[#This Row],[PRECIO UNITARIO ESTIMADO]]</f>
        <v>160000</v>
      </c>
      <c r="K179" s="31"/>
      <c r="L179" s="14" t="s">
        <v>42</v>
      </c>
      <c r="M179" s="15" t="s">
        <v>27</v>
      </c>
      <c r="N179" s="31"/>
      <c r="O179" s="32" t="s">
        <v>316</v>
      </c>
      <c r="T179" s="33" t="s">
        <v>177</v>
      </c>
    </row>
    <row r="180" spans="1:20">
      <c r="A180" s="14" t="s">
        <v>312</v>
      </c>
      <c r="B180" s="14" t="s">
        <v>317</v>
      </c>
      <c r="C180" s="15" t="s">
        <v>25</v>
      </c>
      <c r="D180" s="15">
        <v>1</v>
      </c>
      <c r="E180" s="15">
        <v>3</v>
      </c>
      <c r="F180" s="15"/>
      <c r="G180" s="15"/>
      <c r="H180" s="30">
        <f>+SUM(Tabla13[[#This Row],[PRIMER TRIMESTRE]:[CUARTO TRIMESTRE]])</f>
        <v>4</v>
      </c>
      <c r="I180" s="31">
        <v>50000</v>
      </c>
      <c r="J180" s="31">
        <f>+Tabla13[[#This Row],[CANTIDAD TOTAL]]*Tabla13[[#This Row],[PRECIO UNITARIO ESTIMADO]]</f>
        <v>200000</v>
      </c>
      <c r="K180" s="31"/>
      <c r="L180" s="14" t="s">
        <v>42</v>
      </c>
      <c r="M180" s="15" t="s">
        <v>27</v>
      </c>
      <c r="N180" s="31"/>
      <c r="O180" s="32" t="s">
        <v>36</v>
      </c>
      <c r="T180" s="33" t="s">
        <v>98</v>
      </c>
    </row>
    <row r="181" spans="1:20">
      <c r="A181" s="14" t="s">
        <v>318</v>
      </c>
      <c r="B181" s="14" t="s">
        <v>319</v>
      </c>
      <c r="C181" s="15" t="s">
        <v>25</v>
      </c>
      <c r="D181" s="15"/>
      <c r="E181" s="15">
        <v>1</v>
      </c>
      <c r="F181" s="15"/>
      <c r="G181" s="15"/>
      <c r="H181" s="30">
        <f>+SUM(Tabla13[[#This Row],[PRIMER TRIMESTRE]:[CUARTO TRIMESTRE]])</f>
        <v>1</v>
      </c>
      <c r="I181" s="31">
        <v>24000</v>
      </c>
      <c r="J181" s="31">
        <f>+Tabla13[[#This Row],[CANTIDAD TOTAL]]*Tabla13[[#This Row],[PRECIO UNITARIO ESTIMADO]]</f>
        <v>24000</v>
      </c>
      <c r="K181" s="31">
        <f>+SUM(J181:J185)</f>
        <v>78000</v>
      </c>
      <c r="L181" s="14" t="s">
        <v>26</v>
      </c>
      <c r="M181" s="15" t="s">
        <v>27</v>
      </c>
      <c r="N181" s="31"/>
      <c r="O181" s="32" t="s">
        <v>36</v>
      </c>
      <c r="T181" s="33" t="s">
        <v>100</v>
      </c>
    </row>
    <row r="182" spans="1:20" ht="36">
      <c r="A182" s="14" t="s">
        <v>318</v>
      </c>
      <c r="B182" s="14" t="s">
        <v>320</v>
      </c>
      <c r="C182" s="15" t="s">
        <v>25</v>
      </c>
      <c r="D182" s="15"/>
      <c r="E182" s="15"/>
      <c r="F182" s="15">
        <v>1</v>
      </c>
      <c r="G182" s="15">
        <v>1</v>
      </c>
      <c r="H182" s="30">
        <f>+SUM(Tabla13[[#This Row],[PRIMER TRIMESTRE]:[CUARTO TRIMESTRE]])</f>
        <v>2</v>
      </c>
      <c r="I182" s="31">
        <v>12000</v>
      </c>
      <c r="J182" s="31">
        <f>+Tabla13[[#This Row],[CANTIDAD TOTAL]]*Tabla13[[#This Row],[PRECIO UNITARIO ESTIMADO]]</f>
        <v>24000</v>
      </c>
      <c r="K182" s="31"/>
      <c r="L182" s="14" t="s">
        <v>26</v>
      </c>
      <c r="M182" s="15" t="s">
        <v>27</v>
      </c>
      <c r="N182" s="31"/>
      <c r="O182" s="32" t="s">
        <v>40</v>
      </c>
      <c r="T182" s="33" t="s">
        <v>102</v>
      </c>
    </row>
    <row r="183" spans="1:20">
      <c r="A183" s="14" t="s">
        <v>318</v>
      </c>
      <c r="B183" s="14" t="s">
        <v>321</v>
      </c>
      <c r="C183" s="15" t="s">
        <v>25</v>
      </c>
      <c r="D183" s="15">
        <v>1</v>
      </c>
      <c r="E183" s="15"/>
      <c r="F183" s="15"/>
      <c r="G183" s="15"/>
      <c r="H183" s="30">
        <f>+SUM(Tabla13[[#This Row],[PRIMER TRIMESTRE]:[CUARTO TRIMESTRE]])</f>
        <v>1</v>
      </c>
      <c r="I183" s="31">
        <v>10000</v>
      </c>
      <c r="J183" s="31">
        <f>+Tabla13[[#This Row],[CANTIDAD TOTAL]]*Tabla13[[#This Row],[PRECIO UNITARIO ESTIMADO]]</f>
        <v>10000</v>
      </c>
      <c r="K183" s="31"/>
      <c r="L183" s="14" t="s">
        <v>26</v>
      </c>
      <c r="M183" s="15" t="s">
        <v>27</v>
      </c>
      <c r="N183" s="31"/>
      <c r="O183" s="32" t="s">
        <v>296</v>
      </c>
      <c r="T183" s="33" t="s">
        <v>43</v>
      </c>
    </row>
    <row r="184" spans="1:20">
      <c r="A184" s="14" t="s">
        <v>318</v>
      </c>
      <c r="B184" s="14" t="s">
        <v>322</v>
      </c>
      <c r="C184" s="15" t="s">
        <v>25</v>
      </c>
      <c r="D184" s="15"/>
      <c r="E184" s="15">
        <v>1</v>
      </c>
      <c r="F184" s="15"/>
      <c r="G184" s="15"/>
      <c r="H184" s="30">
        <f>+SUM(Tabla13[[#This Row],[PRIMER TRIMESTRE]:[CUARTO TRIMESTRE]])</f>
        <v>1</v>
      </c>
      <c r="I184" s="31">
        <v>10000</v>
      </c>
      <c r="J184" s="31">
        <f>+Tabla13[[#This Row],[CANTIDAD TOTAL]]*Tabla13[[#This Row],[PRECIO UNITARIO ESTIMADO]]</f>
        <v>10000</v>
      </c>
      <c r="K184" s="31"/>
      <c r="L184" s="14" t="s">
        <v>26</v>
      </c>
      <c r="M184" s="15" t="s">
        <v>27</v>
      </c>
      <c r="N184" s="31"/>
      <c r="O184" s="32" t="s">
        <v>298</v>
      </c>
      <c r="T184" s="33" t="s">
        <v>107</v>
      </c>
    </row>
    <row r="185" spans="1:20">
      <c r="A185" s="14" t="s">
        <v>318</v>
      </c>
      <c r="B185" s="14" t="s">
        <v>323</v>
      </c>
      <c r="C185" s="15" t="s">
        <v>25</v>
      </c>
      <c r="D185" s="15"/>
      <c r="E185" s="15"/>
      <c r="F185" s="15">
        <v>1</v>
      </c>
      <c r="G185" s="15"/>
      <c r="H185" s="30">
        <f>+SUM(Tabla13[[#This Row],[PRIMER TRIMESTRE]:[CUARTO TRIMESTRE]])</f>
        <v>1</v>
      </c>
      <c r="I185" s="31">
        <v>10000</v>
      </c>
      <c r="J185" s="31">
        <f>+Tabla13[[#This Row],[CANTIDAD TOTAL]]*Tabla13[[#This Row],[PRECIO UNITARIO ESTIMADO]]</f>
        <v>10000</v>
      </c>
      <c r="K185" s="31"/>
      <c r="L185" s="14" t="s">
        <v>26</v>
      </c>
      <c r="M185" s="15" t="s">
        <v>27</v>
      </c>
      <c r="N185" s="31"/>
      <c r="O185" s="32" t="s">
        <v>300</v>
      </c>
      <c r="T185" s="33" t="s">
        <v>53</v>
      </c>
    </row>
    <row r="186" spans="1:20" ht="77.25" customHeight="1">
      <c r="A186" s="14" t="s">
        <v>324</v>
      </c>
      <c r="B186" s="14" t="s">
        <v>325</v>
      </c>
      <c r="C186" s="15" t="s">
        <v>25</v>
      </c>
      <c r="D186" s="15">
        <v>1</v>
      </c>
      <c r="E186" s="15">
        <v>0</v>
      </c>
      <c r="F186" s="15">
        <v>0</v>
      </c>
      <c r="G186" s="15">
        <v>0</v>
      </c>
      <c r="H186" s="30">
        <f>+SUM(Tabla13[[#This Row],[PRIMER TRIMESTRE]:[CUARTO TRIMESTRE]])</f>
        <v>1</v>
      </c>
      <c r="I186" s="31">
        <v>132000</v>
      </c>
      <c r="J186" s="31">
        <f>+Tabla13[[#This Row],[CANTIDAD TOTAL]]*Tabla13[[#This Row],[PRECIO UNITARIO ESTIMADO]]</f>
        <v>132000</v>
      </c>
      <c r="K186" s="31">
        <f>+SUM(J186:J188)</f>
        <v>664000</v>
      </c>
      <c r="L186" s="14" t="s">
        <v>42</v>
      </c>
      <c r="M186" s="15" t="s">
        <v>27</v>
      </c>
      <c r="N186" s="31"/>
      <c r="O186" s="32" t="s">
        <v>326</v>
      </c>
      <c r="T186" s="33" t="s">
        <v>110</v>
      </c>
    </row>
    <row r="187" spans="1:20" ht="36">
      <c r="A187" s="14" t="s">
        <v>324</v>
      </c>
      <c r="B187" s="14" t="s">
        <v>327</v>
      </c>
      <c r="C187" s="15" t="s">
        <v>25</v>
      </c>
      <c r="D187" s="15">
        <v>1</v>
      </c>
      <c r="E187" s="15">
        <v>0</v>
      </c>
      <c r="F187" s="15">
        <v>0</v>
      </c>
      <c r="G187" s="15">
        <v>0</v>
      </c>
      <c r="H187" s="30">
        <f>+SUM(Tabla13[[#This Row],[PRIMER TRIMESTRE]:[CUARTO TRIMESTRE]])</f>
        <v>1</v>
      </c>
      <c r="I187" s="31">
        <v>132000</v>
      </c>
      <c r="J187" s="31">
        <f>+Tabla13[[#This Row],[CANTIDAD TOTAL]]*Tabla13[[#This Row],[PRECIO UNITARIO ESTIMADO]]</f>
        <v>132000</v>
      </c>
      <c r="K187" s="31"/>
      <c r="L187" s="14" t="s">
        <v>42</v>
      </c>
      <c r="M187" s="15" t="s">
        <v>27</v>
      </c>
      <c r="N187" s="31"/>
      <c r="O187" s="32" t="s">
        <v>328</v>
      </c>
      <c r="T187" s="33" t="s">
        <v>64</v>
      </c>
    </row>
    <row r="188" spans="1:20" s="50" customFormat="1" ht="38.25" customHeight="1">
      <c r="A188" s="14" t="s">
        <v>324</v>
      </c>
      <c r="B188" s="14" t="s">
        <v>329</v>
      </c>
      <c r="C188" s="15" t="s">
        <v>25</v>
      </c>
      <c r="D188" s="15">
        <v>0</v>
      </c>
      <c r="E188" s="15">
        <v>1</v>
      </c>
      <c r="F188" s="15">
        <v>0</v>
      </c>
      <c r="G188" s="15">
        <v>0</v>
      </c>
      <c r="H188" s="30">
        <f>+SUM(Tabla13[[#This Row],[PRIMER TRIMESTRE]:[CUARTO TRIMESTRE]])</f>
        <v>1</v>
      </c>
      <c r="I188" s="31">
        <v>400000</v>
      </c>
      <c r="J188" s="31">
        <f>+Tabla13[[#This Row],[CANTIDAD TOTAL]]*Tabla13[[#This Row],[PRECIO UNITARIO ESTIMADO]]</f>
        <v>400000</v>
      </c>
      <c r="K188" s="31"/>
      <c r="L188" s="14" t="s">
        <v>42</v>
      </c>
      <c r="M188" s="15" t="s">
        <v>27</v>
      </c>
      <c r="N188" s="31"/>
      <c r="O188" s="32" t="s">
        <v>330</v>
      </c>
      <c r="T188" s="33" t="s">
        <v>116</v>
      </c>
    </row>
    <row r="189" spans="1:20" s="50" customFormat="1" ht="38.25" customHeight="1">
      <c r="A189" s="35" t="s">
        <v>331</v>
      </c>
      <c r="B189" s="14" t="s">
        <v>332</v>
      </c>
      <c r="C189" s="15" t="s">
        <v>25</v>
      </c>
      <c r="D189" s="15">
        <v>0</v>
      </c>
      <c r="E189" s="15">
        <v>1</v>
      </c>
      <c r="F189" s="15">
        <v>0</v>
      </c>
      <c r="G189" s="15">
        <v>0</v>
      </c>
      <c r="H189" s="30">
        <f>+SUM(Tabla13[[#This Row],[PRIMER TRIMESTRE]:[CUARTO TRIMESTRE]])</f>
        <v>1</v>
      </c>
      <c r="I189" s="31">
        <v>8800</v>
      </c>
      <c r="J189" s="31">
        <f>+Tabla13[[#This Row],[CANTIDAD TOTAL]]*Tabla13[[#This Row],[PRECIO UNITARIO ESTIMADO]]</f>
        <v>8800</v>
      </c>
      <c r="K189" s="31">
        <f>+SUM(J189:J200)</f>
        <v>1133200</v>
      </c>
      <c r="L189" s="14" t="s">
        <v>26</v>
      </c>
      <c r="M189" s="15" t="s">
        <v>27</v>
      </c>
      <c r="N189" s="31"/>
      <c r="O189" s="32" t="s">
        <v>135</v>
      </c>
      <c r="T189" s="33"/>
    </row>
    <row r="190" spans="1:20" s="50" customFormat="1" ht="21" customHeight="1">
      <c r="A190" s="35" t="s">
        <v>331</v>
      </c>
      <c r="B190" s="14" t="s">
        <v>333</v>
      </c>
      <c r="C190" s="15" t="s">
        <v>25</v>
      </c>
      <c r="D190" s="15">
        <v>1</v>
      </c>
      <c r="E190" s="15">
        <v>0</v>
      </c>
      <c r="F190" s="15">
        <v>0</v>
      </c>
      <c r="G190" s="15">
        <v>0</v>
      </c>
      <c r="H190" s="30">
        <f>+SUM(Tabla13[[#This Row],[PRIMER TRIMESTRE]:[CUARTO TRIMESTRE]])</f>
        <v>1</v>
      </c>
      <c r="I190" s="31">
        <v>2200</v>
      </c>
      <c r="J190" s="31">
        <f>+Tabla13[[#This Row],[CANTIDAD TOTAL]]*Tabla13[[#This Row],[PRECIO UNITARIO ESTIMADO]]</f>
        <v>2200</v>
      </c>
      <c r="K190" s="31"/>
      <c r="L190" s="14" t="s">
        <v>26</v>
      </c>
      <c r="M190" s="15" t="s">
        <v>27</v>
      </c>
      <c r="N190" s="31"/>
      <c r="O190" s="32" t="s">
        <v>135</v>
      </c>
      <c r="T190" s="33" t="s">
        <v>119</v>
      </c>
    </row>
    <row r="191" spans="1:20" ht="26.25" customHeight="1">
      <c r="A191" s="35" t="s">
        <v>331</v>
      </c>
      <c r="B191" s="14" t="s">
        <v>334</v>
      </c>
      <c r="C191" s="15" t="s">
        <v>25</v>
      </c>
      <c r="D191" s="15">
        <v>3</v>
      </c>
      <c r="E191" s="15">
        <v>3</v>
      </c>
      <c r="F191" s="15">
        <v>3</v>
      </c>
      <c r="G191" s="15">
        <v>3</v>
      </c>
      <c r="H191" s="30">
        <f>+SUM(Tabla13[[#This Row],[PRIMER TRIMESTRE]:[CUARTO TRIMESTRE]])</f>
        <v>12</v>
      </c>
      <c r="I191" s="31">
        <v>1500</v>
      </c>
      <c r="J191" s="31">
        <f>+Tabla13[[#This Row],[CANTIDAD TOTAL]]*Tabla13[[#This Row],[PRECIO UNITARIO ESTIMADO]]</f>
        <v>18000</v>
      </c>
      <c r="K191" s="31"/>
      <c r="L191" s="14" t="s">
        <v>26</v>
      </c>
      <c r="M191" s="15" t="s">
        <v>27</v>
      </c>
      <c r="N191" s="31"/>
      <c r="O191" s="32" t="s">
        <v>135</v>
      </c>
      <c r="T191" s="33" t="s">
        <v>124</v>
      </c>
    </row>
    <row r="192" spans="1:20" ht="36">
      <c r="A192" s="35" t="s">
        <v>331</v>
      </c>
      <c r="B192" s="44" t="s">
        <v>335</v>
      </c>
      <c r="C192" s="15" t="s">
        <v>25</v>
      </c>
      <c r="D192" s="15">
        <v>3</v>
      </c>
      <c r="E192" s="15">
        <v>3</v>
      </c>
      <c r="F192" s="15">
        <v>3</v>
      </c>
      <c r="G192" s="15">
        <v>3</v>
      </c>
      <c r="H192" s="30">
        <f>+SUM(Tabla13[[#This Row],[PRIMER TRIMESTRE]:[CUARTO TRIMESTRE]])</f>
        <v>12</v>
      </c>
      <c r="I192" s="31">
        <v>35200</v>
      </c>
      <c r="J192" s="31">
        <f>+Tabla13[[#This Row],[CANTIDAD TOTAL]]*Tabla13[[#This Row],[PRECIO UNITARIO ESTIMADO]]</f>
        <v>422400</v>
      </c>
      <c r="K192" s="31"/>
      <c r="L192" s="14" t="s">
        <v>42</v>
      </c>
      <c r="M192" s="15" t="s">
        <v>27</v>
      </c>
      <c r="N192" s="31"/>
      <c r="O192" s="32" t="s">
        <v>73</v>
      </c>
      <c r="T192" s="33" t="s">
        <v>127</v>
      </c>
    </row>
    <row r="193" spans="1:20">
      <c r="A193" s="35" t="s">
        <v>331</v>
      </c>
      <c r="B193" s="45" t="s">
        <v>336</v>
      </c>
      <c r="C193" s="15" t="s">
        <v>25</v>
      </c>
      <c r="D193" s="46">
        <v>3</v>
      </c>
      <c r="E193" s="46">
        <v>3</v>
      </c>
      <c r="F193" s="46">
        <v>3</v>
      </c>
      <c r="G193" s="46">
        <v>3</v>
      </c>
      <c r="H193" s="47">
        <f>+SUM(Tabla13[[#This Row],[PRIMER TRIMESTRE]:[CUARTO TRIMESTRE]])</f>
        <v>12</v>
      </c>
      <c r="I193" s="48">
        <v>10000</v>
      </c>
      <c r="J193" s="48">
        <f>+H193*I193</f>
        <v>120000</v>
      </c>
      <c r="K193" s="48"/>
      <c r="L193" s="14" t="s">
        <v>26</v>
      </c>
      <c r="M193" s="46"/>
      <c r="N193" s="48"/>
      <c r="O193" s="51"/>
      <c r="T193" s="33" t="s">
        <v>130</v>
      </c>
    </row>
    <row r="194" spans="1:20" ht="36">
      <c r="A194" s="35" t="s">
        <v>331</v>
      </c>
      <c r="B194" s="14" t="s">
        <v>337</v>
      </c>
      <c r="C194" s="15" t="s">
        <v>25</v>
      </c>
      <c r="D194" s="15">
        <v>3</v>
      </c>
      <c r="E194" s="15">
        <v>0</v>
      </c>
      <c r="F194" s="15">
        <v>0</v>
      </c>
      <c r="G194" s="15">
        <v>0</v>
      </c>
      <c r="H194" s="30">
        <f>+SUM(Tabla13[[#This Row],[PRIMER TRIMESTRE]:[CUARTO TRIMESTRE]])</f>
        <v>3</v>
      </c>
      <c r="I194" s="31">
        <v>8800</v>
      </c>
      <c r="J194" s="31">
        <f>+Tabla13[[#This Row],[CANTIDAD TOTAL]]*Tabla13[[#This Row],[PRECIO UNITARIO ESTIMADO]]</f>
        <v>26400</v>
      </c>
      <c r="K194" s="31"/>
      <c r="L194" s="14" t="s">
        <v>26</v>
      </c>
      <c r="M194" s="15" t="s">
        <v>27</v>
      </c>
      <c r="N194" s="31"/>
      <c r="O194" s="32" t="s">
        <v>246</v>
      </c>
      <c r="T194" s="33" t="s">
        <v>133</v>
      </c>
    </row>
    <row r="195" spans="1:20">
      <c r="A195" s="35" t="s">
        <v>331</v>
      </c>
      <c r="B195" s="14" t="s">
        <v>338</v>
      </c>
      <c r="C195" s="15" t="s">
        <v>25</v>
      </c>
      <c r="D195" s="15">
        <v>0</v>
      </c>
      <c r="E195" s="15">
        <v>1</v>
      </c>
      <c r="F195" s="15">
        <v>0</v>
      </c>
      <c r="G195" s="15">
        <v>0</v>
      </c>
      <c r="H195" s="30">
        <f>+SUM(Tabla13[[#This Row],[PRIMER TRIMESTRE]:[CUARTO TRIMESTRE]])</f>
        <v>1</v>
      </c>
      <c r="I195" s="31">
        <v>150000</v>
      </c>
      <c r="J195" s="31">
        <f>+Tabla13[[#This Row],[CANTIDAD TOTAL]]*Tabla13[[#This Row],[PRECIO UNITARIO ESTIMADO]]</f>
        <v>150000</v>
      </c>
      <c r="K195" s="31"/>
      <c r="L195" s="14" t="s">
        <v>42</v>
      </c>
      <c r="M195" s="15" t="s">
        <v>27</v>
      </c>
      <c r="N195" s="31"/>
      <c r="O195" s="32" t="s">
        <v>246</v>
      </c>
      <c r="T195" s="33" t="s">
        <v>136</v>
      </c>
    </row>
    <row r="196" spans="1:20">
      <c r="A196" s="35" t="s">
        <v>331</v>
      </c>
      <c r="B196" s="14" t="s">
        <v>339</v>
      </c>
      <c r="C196" s="15" t="s">
        <v>25</v>
      </c>
      <c r="D196" s="15">
        <v>0</v>
      </c>
      <c r="E196" s="15">
        <v>0</v>
      </c>
      <c r="F196" s="15">
        <v>2</v>
      </c>
      <c r="G196" s="15">
        <v>0</v>
      </c>
      <c r="H196" s="30">
        <f>+SUM(Tabla13[[#This Row],[PRIMER TRIMESTRE]:[CUARTO TRIMESTRE]])</f>
        <v>2</v>
      </c>
      <c r="I196" s="31">
        <v>46200</v>
      </c>
      <c r="J196" s="31">
        <f>+Tabla13[[#This Row],[CANTIDAD TOTAL]]*Tabla13[[#This Row],[PRECIO UNITARIO ESTIMADO]]</f>
        <v>92400</v>
      </c>
      <c r="K196" s="31"/>
      <c r="L196" s="14" t="s">
        <v>42</v>
      </c>
      <c r="M196" s="15" t="s">
        <v>27</v>
      </c>
      <c r="N196" s="31"/>
      <c r="O196" s="32" t="s">
        <v>246</v>
      </c>
      <c r="T196" s="33" t="s">
        <v>138</v>
      </c>
    </row>
    <row r="197" spans="1:20">
      <c r="A197" s="35" t="s">
        <v>331</v>
      </c>
      <c r="B197" s="14" t="s">
        <v>340</v>
      </c>
      <c r="C197" s="15" t="s">
        <v>25</v>
      </c>
      <c r="D197" s="15">
        <v>0</v>
      </c>
      <c r="E197" s="15">
        <v>1</v>
      </c>
      <c r="F197" s="15">
        <v>0</v>
      </c>
      <c r="G197" s="15">
        <v>0</v>
      </c>
      <c r="H197" s="30">
        <f>+SUM(Tabla13[[#This Row],[PRIMER TRIMESTRE]:[CUARTO TRIMESTRE]])</f>
        <v>1</v>
      </c>
      <c r="I197" s="31">
        <v>49500</v>
      </c>
      <c r="J197" s="31">
        <f>+Tabla13[[#This Row],[CANTIDAD TOTAL]]*Tabla13[[#This Row],[PRECIO UNITARIO ESTIMADO]]</f>
        <v>49500</v>
      </c>
      <c r="K197" s="31"/>
      <c r="L197" s="14" t="s">
        <v>26</v>
      </c>
      <c r="M197" s="15" t="s">
        <v>27</v>
      </c>
      <c r="N197" s="31"/>
      <c r="O197" s="32" t="s">
        <v>246</v>
      </c>
      <c r="T197" s="33" t="s">
        <v>140</v>
      </c>
    </row>
    <row r="198" spans="1:20">
      <c r="A198" s="35" t="s">
        <v>331</v>
      </c>
      <c r="B198" s="14" t="s">
        <v>341</v>
      </c>
      <c r="C198" s="15" t="s">
        <v>25</v>
      </c>
      <c r="D198" s="15">
        <v>0</v>
      </c>
      <c r="E198" s="15">
        <v>1</v>
      </c>
      <c r="F198" s="15">
        <v>0</v>
      </c>
      <c r="G198" s="15">
        <v>0</v>
      </c>
      <c r="H198" s="30">
        <f>+SUM(Tabla13[[#This Row],[PRIMER TRIMESTRE]:[CUARTO TRIMESTRE]])</f>
        <v>1</v>
      </c>
      <c r="I198" s="31">
        <v>49500</v>
      </c>
      <c r="J198" s="31">
        <f>+Tabla13[[#This Row],[CANTIDAD TOTAL]]*Tabla13[[#This Row],[PRECIO UNITARIO ESTIMADO]]</f>
        <v>49500</v>
      </c>
      <c r="K198" s="31"/>
      <c r="L198" s="14" t="s">
        <v>26</v>
      </c>
      <c r="M198" s="15" t="s">
        <v>27</v>
      </c>
      <c r="N198" s="31"/>
      <c r="O198" s="32" t="s">
        <v>246</v>
      </c>
      <c r="T198" s="33" t="s">
        <v>142</v>
      </c>
    </row>
    <row r="199" spans="1:20" ht="36">
      <c r="A199" s="14" t="s">
        <v>331</v>
      </c>
      <c r="B199" s="14" t="s">
        <v>342</v>
      </c>
      <c r="C199" s="15" t="s">
        <v>25</v>
      </c>
      <c r="D199" s="15">
        <v>3</v>
      </c>
      <c r="E199" s="15">
        <v>3</v>
      </c>
      <c r="F199" s="15">
        <v>3</v>
      </c>
      <c r="G199" s="15">
        <v>3</v>
      </c>
      <c r="H199" s="30">
        <f>+SUM(Tabla13[[#This Row],[PRIMER TRIMESTRE]:[CUARTO TRIMESTRE]])</f>
        <v>12</v>
      </c>
      <c r="I199" s="31">
        <v>12000</v>
      </c>
      <c r="J199" s="31">
        <f>+Tabla13[[#This Row],[CANTIDAD TOTAL]]*Tabla13[[#This Row],[PRECIO UNITARIO ESTIMADO]]</f>
        <v>144000</v>
      </c>
      <c r="K199" s="31"/>
      <c r="L199" s="14" t="s">
        <v>42</v>
      </c>
      <c r="M199" s="15" t="s">
        <v>27</v>
      </c>
      <c r="N199" s="31"/>
      <c r="O199" s="32" t="s">
        <v>343</v>
      </c>
      <c r="T199" s="33" t="s">
        <v>344</v>
      </c>
    </row>
    <row r="200" spans="1:20">
      <c r="A200" s="14" t="s">
        <v>331</v>
      </c>
      <c r="B200" s="14" t="s">
        <v>345</v>
      </c>
      <c r="C200" s="15" t="s">
        <v>25</v>
      </c>
      <c r="D200" s="15">
        <v>1</v>
      </c>
      <c r="E200" s="15">
        <v>0</v>
      </c>
      <c r="F200" s="15">
        <v>0</v>
      </c>
      <c r="G200" s="15">
        <v>0</v>
      </c>
      <c r="H200" s="30">
        <f>+SUM(Tabla13[[#This Row],[PRIMER TRIMESTRE]:[CUARTO TRIMESTRE]])</f>
        <v>1</v>
      </c>
      <c r="I200" s="31">
        <v>50000</v>
      </c>
      <c r="J200" s="31">
        <f>+Tabla13[[#This Row],[CANTIDAD TOTAL]]*Tabla13[[#This Row],[PRECIO UNITARIO ESTIMADO]]</f>
        <v>50000</v>
      </c>
      <c r="K200" s="31"/>
      <c r="L200" s="14" t="s">
        <v>26</v>
      </c>
      <c r="M200" s="15" t="s">
        <v>27</v>
      </c>
      <c r="N200" s="31"/>
      <c r="O200" s="32" t="s">
        <v>343</v>
      </c>
      <c r="T200" s="33" t="s">
        <v>346</v>
      </c>
    </row>
    <row r="201" spans="1:20" ht="36">
      <c r="A201" s="14" t="s">
        <v>347</v>
      </c>
      <c r="B201" s="14" t="s">
        <v>348</v>
      </c>
      <c r="C201" s="15" t="s">
        <v>25</v>
      </c>
      <c r="D201" s="15"/>
      <c r="E201" s="15">
        <v>1</v>
      </c>
      <c r="F201" s="15">
        <v>1</v>
      </c>
      <c r="G201" s="15"/>
      <c r="H201" s="30">
        <f>+SUM(Tabla13[[#This Row],[PRIMER TRIMESTRE]:[CUARTO TRIMESTRE]])</f>
        <v>2</v>
      </c>
      <c r="I201" s="31">
        <v>45000</v>
      </c>
      <c r="J201" s="31">
        <f>+Tabla13[[#This Row],[CANTIDAD TOTAL]]*Tabla13[[#This Row],[PRECIO UNITARIO ESTIMADO]]</f>
        <v>90000</v>
      </c>
      <c r="K201" s="31">
        <f>+SUM(J201:J204)</f>
        <v>390000</v>
      </c>
      <c r="L201" s="14" t="s">
        <v>42</v>
      </c>
      <c r="M201" s="15" t="s">
        <v>27</v>
      </c>
      <c r="N201" s="31"/>
      <c r="O201" s="32" t="s">
        <v>316</v>
      </c>
      <c r="T201" s="33" t="s">
        <v>349</v>
      </c>
    </row>
    <row r="202" spans="1:20" ht="36">
      <c r="A202" s="14" t="s">
        <v>347</v>
      </c>
      <c r="B202" s="14" t="s">
        <v>350</v>
      </c>
      <c r="C202" s="15" t="s">
        <v>25</v>
      </c>
      <c r="D202" s="15">
        <v>1</v>
      </c>
      <c r="E202" s="15">
        <v>1</v>
      </c>
      <c r="F202" s="15">
        <v>2</v>
      </c>
      <c r="G202" s="15"/>
      <c r="H202" s="30">
        <f>+SUM(Tabla13[[#This Row],[PRIMER TRIMESTRE]:[CUARTO TRIMESTRE]])</f>
        <v>4</v>
      </c>
      <c r="I202" s="31">
        <v>50000</v>
      </c>
      <c r="J202" s="31">
        <f>+Tabla13[[#This Row],[CANTIDAD TOTAL]]*Tabla13[[#This Row],[PRECIO UNITARIO ESTIMADO]]</f>
        <v>200000</v>
      </c>
      <c r="K202" s="31"/>
      <c r="L202" s="14" t="s">
        <v>42</v>
      </c>
      <c r="M202" s="15" t="s">
        <v>27</v>
      </c>
      <c r="N202" s="31"/>
      <c r="O202" s="32" t="s">
        <v>351</v>
      </c>
      <c r="T202" s="33" t="s">
        <v>352</v>
      </c>
    </row>
    <row r="203" spans="1:20">
      <c r="A203" s="14" t="s">
        <v>347</v>
      </c>
      <c r="B203" s="14" t="s">
        <v>353</v>
      </c>
      <c r="C203" s="15" t="s">
        <v>25</v>
      </c>
      <c r="D203" s="15">
        <v>1</v>
      </c>
      <c r="E203" s="15"/>
      <c r="F203" s="15"/>
      <c r="G203" s="15"/>
      <c r="H203" s="30">
        <f>+SUM(Tabla13[[#This Row],[PRIMER TRIMESTRE]:[CUARTO TRIMESTRE]])</f>
        <v>1</v>
      </c>
      <c r="I203" s="31">
        <v>50000</v>
      </c>
      <c r="J203" s="31">
        <f>+Tabla13[[#This Row],[CANTIDAD TOTAL]]*Tabla13[[#This Row],[PRECIO UNITARIO ESTIMADO]]</f>
        <v>50000</v>
      </c>
      <c r="K203" s="31"/>
      <c r="L203" s="14" t="s">
        <v>26</v>
      </c>
      <c r="M203" s="15" t="s">
        <v>27</v>
      </c>
      <c r="N203" s="31"/>
      <c r="O203" s="32" t="s">
        <v>36</v>
      </c>
      <c r="T203" s="33" t="s">
        <v>354</v>
      </c>
    </row>
    <row r="204" spans="1:20">
      <c r="A204" s="14" t="s">
        <v>347</v>
      </c>
      <c r="B204" s="14" t="s">
        <v>353</v>
      </c>
      <c r="C204" s="15" t="s">
        <v>25</v>
      </c>
      <c r="D204" s="15"/>
      <c r="E204" s="15"/>
      <c r="F204" s="15">
        <v>1</v>
      </c>
      <c r="G204" s="15"/>
      <c r="H204" s="30">
        <f>+SUM(Tabla13[[#This Row],[PRIMER TRIMESTRE]:[CUARTO TRIMESTRE]])</f>
        <v>1</v>
      </c>
      <c r="I204" s="31">
        <v>50000</v>
      </c>
      <c r="J204" s="31">
        <f>+Tabla13[[#This Row],[CANTIDAD TOTAL]]*Tabla13[[#This Row],[PRECIO UNITARIO ESTIMADO]]</f>
        <v>50000</v>
      </c>
      <c r="K204" s="31"/>
      <c r="L204" s="14" t="s">
        <v>26</v>
      </c>
      <c r="M204" s="15" t="s">
        <v>27</v>
      </c>
      <c r="N204" s="31"/>
      <c r="O204" s="32" t="s">
        <v>40</v>
      </c>
      <c r="T204" s="33" t="s">
        <v>355</v>
      </c>
    </row>
    <row r="205" spans="1:20" ht="34.5" customHeight="1">
      <c r="A205" s="14" t="s">
        <v>356</v>
      </c>
      <c r="B205" s="14" t="s">
        <v>357</v>
      </c>
      <c r="C205" s="15" t="s">
        <v>25</v>
      </c>
      <c r="D205" s="15">
        <v>6</v>
      </c>
      <c r="E205" s="15"/>
      <c r="F205" s="15"/>
      <c r="G205" s="15"/>
      <c r="H205" s="30">
        <f>+SUM(Tabla13[[#This Row],[PRIMER TRIMESTRE]:[CUARTO TRIMESTRE]])</f>
        <v>6</v>
      </c>
      <c r="I205" s="31">
        <f>3600*2</f>
        <v>7200</v>
      </c>
      <c r="J205" s="31">
        <f>+Tabla13[[#This Row],[CANTIDAD TOTAL]]*Tabla13[[#This Row],[PRECIO UNITARIO ESTIMADO]]</f>
        <v>43200</v>
      </c>
      <c r="K205" s="31">
        <f>+Tabla13[[#This Row],[COSTO TOTAL UNITARIO ESTIMADO]]</f>
        <v>43200</v>
      </c>
      <c r="L205" s="14" t="s">
        <v>26</v>
      </c>
      <c r="M205" s="15" t="s">
        <v>27</v>
      </c>
      <c r="N205" s="31"/>
      <c r="O205" s="32" t="s">
        <v>358</v>
      </c>
      <c r="T205" s="33" t="s">
        <v>359</v>
      </c>
    </row>
    <row r="206" spans="1:20" ht="36">
      <c r="A206" s="14" t="s">
        <v>360</v>
      </c>
      <c r="B206" s="14" t="s">
        <v>361</v>
      </c>
      <c r="C206" s="15" t="s">
        <v>25</v>
      </c>
      <c r="D206" s="15"/>
      <c r="E206" s="15">
        <v>5000</v>
      </c>
      <c r="F206" s="15"/>
      <c r="G206" s="15"/>
      <c r="H206" s="30">
        <f>+SUM(Tabla13[[#This Row],[PRIMER TRIMESTRE]:[CUARTO TRIMESTRE]])</f>
        <v>5000</v>
      </c>
      <c r="I206" s="31">
        <v>10</v>
      </c>
      <c r="J206" s="31">
        <f>+Tabla13[[#This Row],[CANTIDAD TOTAL]]*Tabla13[[#This Row],[PRECIO UNITARIO ESTIMADO]]</f>
        <v>50000</v>
      </c>
      <c r="K206" s="31">
        <f>+SUM(J206:J251)</f>
        <v>1441000</v>
      </c>
      <c r="L206" s="14" t="s">
        <v>26</v>
      </c>
      <c r="M206" s="15" t="s">
        <v>27</v>
      </c>
      <c r="N206" s="31"/>
      <c r="O206" s="32" t="s">
        <v>45</v>
      </c>
      <c r="T206" s="33" t="s">
        <v>362</v>
      </c>
    </row>
    <row r="207" spans="1:20" ht="36">
      <c r="A207" s="14" t="s">
        <v>360</v>
      </c>
      <c r="B207" s="14" t="s">
        <v>361</v>
      </c>
      <c r="C207" s="15" t="s">
        <v>25</v>
      </c>
      <c r="D207" s="15"/>
      <c r="E207" s="15">
        <v>5000</v>
      </c>
      <c r="F207" s="15"/>
      <c r="G207" s="15"/>
      <c r="H207" s="30">
        <f>+SUM(Tabla13[[#This Row],[PRIMER TRIMESTRE]:[CUARTO TRIMESTRE]])</f>
        <v>5000</v>
      </c>
      <c r="I207" s="31">
        <v>10</v>
      </c>
      <c r="J207" s="31">
        <f>+Tabla13[[#This Row],[CANTIDAD TOTAL]]*Tabla13[[#This Row],[PRECIO UNITARIO ESTIMADO]]</f>
        <v>50000</v>
      </c>
      <c r="K207" s="31"/>
      <c r="L207" s="14" t="s">
        <v>26</v>
      </c>
      <c r="M207" s="15" t="s">
        <v>27</v>
      </c>
      <c r="N207" s="31"/>
      <c r="O207" s="32" t="s">
        <v>45</v>
      </c>
      <c r="T207" s="33" t="s">
        <v>363</v>
      </c>
    </row>
    <row r="208" spans="1:20">
      <c r="A208" s="14" t="s">
        <v>360</v>
      </c>
      <c r="B208" s="14" t="s">
        <v>364</v>
      </c>
      <c r="C208" s="15" t="s">
        <v>25</v>
      </c>
      <c r="D208" s="15"/>
      <c r="E208" s="15">
        <v>20000</v>
      </c>
      <c r="F208" s="15"/>
      <c r="G208" s="15"/>
      <c r="H208" s="30">
        <f>+SUM(Tabla13[[#This Row],[PRIMER TRIMESTRE]:[CUARTO TRIMESTRE]])</f>
        <v>20000</v>
      </c>
      <c r="I208" s="31">
        <v>6</v>
      </c>
      <c r="J208" s="31">
        <f>+Tabla13[[#This Row],[CANTIDAD TOTAL]]*Tabla13[[#This Row],[PRECIO UNITARIO ESTIMADO]]</f>
        <v>120000</v>
      </c>
      <c r="K208" s="31"/>
      <c r="L208" s="14" t="s">
        <v>42</v>
      </c>
      <c r="M208" s="15" t="s">
        <v>27</v>
      </c>
      <c r="N208" s="31"/>
      <c r="O208" s="32" t="s">
        <v>45</v>
      </c>
      <c r="T208" s="33" t="s">
        <v>365</v>
      </c>
    </row>
    <row r="209" spans="1:23">
      <c r="A209" s="14" t="s">
        <v>360</v>
      </c>
      <c r="B209" s="14" t="s">
        <v>364</v>
      </c>
      <c r="C209" s="15" t="s">
        <v>25</v>
      </c>
      <c r="D209" s="15"/>
      <c r="E209" s="15">
        <v>5000</v>
      </c>
      <c r="F209" s="15"/>
      <c r="G209" s="15"/>
      <c r="H209" s="30">
        <f>+SUM(Tabla13[[#This Row],[PRIMER TRIMESTRE]:[CUARTO TRIMESTRE]])</f>
        <v>5000</v>
      </c>
      <c r="I209" s="31">
        <v>6</v>
      </c>
      <c r="J209" s="31">
        <f>+Tabla13[[#This Row],[CANTIDAD TOTAL]]*Tabla13[[#This Row],[PRECIO UNITARIO ESTIMADO]]</f>
        <v>30000</v>
      </c>
      <c r="K209" s="31"/>
      <c r="L209" s="14" t="s">
        <v>26</v>
      </c>
      <c r="M209" s="15" t="s">
        <v>27</v>
      </c>
      <c r="N209" s="31"/>
      <c r="O209" s="32" t="s">
        <v>45</v>
      </c>
      <c r="T209" s="33" t="s">
        <v>366</v>
      </c>
    </row>
    <row r="210" spans="1:23">
      <c r="A210" s="14" t="s">
        <v>360</v>
      </c>
      <c r="B210" s="14" t="s">
        <v>364</v>
      </c>
      <c r="C210" s="15" t="s">
        <v>25</v>
      </c>
      <c r="D210" s="15"/>
      <c r="E210" s="15">
        <v>5000</v>
      </c>
      <c r="F210" s="15"/>
      <c r="G210" s="15"/>
      <c r="H210" s="30">
        <f>+SUM(Tabla13[[#This Row],[PRIMER TRIMESTRE]:[CUARTO TRIMESTRE]])</f>
        <v>5000</v>
      </c>
      <c r="I210" s="31">
        <v>6</v>
      </c>
      <c r="J210" s="31">
        <f>+Tabla13[[#This Row],[CANTIDAD TOTAL]]*Tabla13[[#This Row],[PRECIO UNITARIO ESTIMADO]]</f>
        <v>30000</v>
      </c>
      <c r="K210" s="31"/>
      <c r="L210" s="14" t="s">
        <v>26</v>
      </c>
      <c r="M210" s="15" t="s">
        <v>27</v>
      </c>
      <c r="N210" s="31"/>
      <c r="O210" s="32" t="s">
        <v>45</v>
      </c>
      <c r="T210" s="33" t="s">
        <v>367</v>
      </c>
    </row>
    <row r="211" spans="1:23">
      <c r="A211" s="14" t="s">
        <v>360</v>
      </c>
      <c r="B211" s="14" t="s">
        <v>364</v>
      </c>
      <c r="C211" s="15" t="s">
        <v>25</v>
      </c>
      <c r="D211" s="15"/>
      <c r="E211" s="15">
        <v>10000</v>
      </c>
      <c r="F211" s="15"/>
      <c r="G211" s="15"/>
      <c r="H211" s="30">
        <f>+SUM(Tabla13[[#This Row],[PRIMER TRIMESTRE]:[CUARTO TRIMESTRE]])</f>
        <v>10000</v>
      </c>
      <c r="I211" s="31">
        <v>6</v>
      </c>
      <c r="J211" s="31">
        <f>+Tabla13[[#This Row],[CANTIDAD TOTAL]]*Tabla13[[#This Row],[PRECIO UNITARIO ESTIMADO]]</f>
        <v>60000</v>
      </c>
      <c r="K211" s="31"/>
      <c r="L211" s="14" t="s">
        <v>26</v>
      </c>
      <c r="M211" s="15" t="s">
        <v>27</v>
      </c>
      <c r="N211" s="31"/>
      <c r="O211" s="32" t="s">
        <v>45</v>
      </c>
      <c r="T211" s="33" t="s">
        <v>368</v>
      </c>
    </row>
    <row r="212" spans="1:23">
      <c r="A212" s="14" t="s">
        <v>360</v>
      </c>
      <c r="B212" s="14" t="s">
        <v>369</v>
      </c>
      <c r="C212" s="15" t="s">
        <v>25</v>
      </c>
      <c r="D212" s="15">
        <v>500</v>
      </c>
      <c r="E212" s="15"/>
      <c r="F212" s="15"/>
      <c r="G212" s="15"/>
      <c r="H212" s="30">
        <f>+SUM(Tabla13[[#This Row],[PRIMER TRIMESTRE]:[CUARTO TRIMESTRE]])</f>
        <v>500</v>
      </c>
      <c r="I212" s="31">
        <v>50</v>
      </c>
      <c r="J212" s="31">
        <f>+Tabla13[[#This Row],[CANTIDAD TOTAL]]*Tabla13[[#This Row],[PRECIO UNITARIO ESTIMADO]]</f>
        <v>25000</v>
      </c>
      <c r="K212" s="31"/>
      <c r="L212" s="14" t="s">
        <v>26</v>
      </c>
      <c r="M212" s="15" t="s">
        <v>27</v>
      </c>
      <c r="N212" s="31"/>
      <c r="O212" s="32" t="s">
        <v>45</v>
      </c>
      <c r="T212" s="33" t="s">
        <v>370</v>
      </c>
    </row>
    <row r="213" spans="1:23" ht="36" customHeight="1">
      <c r="A213" s="14" t="s">
        <v>360</v>
      </c>
      <c r="B213" s="14" t="s">
        <v>371</v>
      </c>
      <c r="C213" s="15" t="s">
        <v>25</v>
      </c>
      <c r="D213" s="15"/>
      <c r="E213" s="15">
        <v>100</v>
      </c>
      <c r="F213" s="15"/>
      <c r="G213" s="15"/>
      <c r="H213" s="30">
        <f>+SUM(Tabla13[[#This Row],[PRIMER TRIMESTRE]:[CUARTO TRIMESTRE]])</f>
        <v>100</v>
      </c>
      <c r="I213" s="31">
        <v>20</v>
      </c>
      <c r="J213" s="31">
        <f>+Tabla13[[#This Row],[CANTIDAD TOTAL]]*Tabla13[[#This Row],[PRECIO UNITARIO ESTIMADO]]</f>
        <v>2000</v>
      </c>
      <c r="K213" s="31"/>
      <c r="L213" s="14" t="s">
        <v>26</v>
      </c>
      <c r="M213" s="15" t="s">
        <v>27</v>
      </c>
      <c r="N213" s="31"/>
      <c r="O213" s="32" t="s">
        <v>45</v>
      </c>
      <c r="T213" s="33" t="s">
        <v>67</v>
      </c>
    </row>
    <row r="214" spans="1:23">
      <c r="A214" s="14" t="s">
        <v>360</v>
      </c>
      <c r="B214" s="14" t="s">
        <v>372</v>
      </c>
      <c r="C214" s="15" t="s">
        <v>25</v>
      </c>
      <c r="D214" s="15"/>
      <c r="E214" s="15">
        <v>500</v>
      </c>
      <c r="F214" s="15"/>
      <c r="G214" s="15"/>
      <c r="H214" s="30">
        <f>+SUM(Tabla13[[#This Row],[PRIMER TRIMESTRE]:[CUARTO TRIMESTRE]])</f>
        <v>500</v>
      </c>
      <c r="I214" s="31">
        <v>100</v>
      </c>
      <c r="J214" s="31">
        <f>+Tabla13[[#This Row],[CANTIDAD TOTAL]]*Tabla13[[#This Row],[PRECIO UNITARIO ESTIMADO]]</f>
        <v>50000</v>
      </c>
      <c r="K214" s="31"/>
      <c r="L214" s="14" t="s">
        <v>26</v>
      </c>
      <c r="M214" s="15" t="s">
        <v>27</v>
      </c>
      <c r="N214" s="31"/>
      <c r="O214" s="32" t="s">
        <v>45</v>
      </c>
      <c r="T214" s="33" t="s">
        <v>29</v>
      </c>
      <c r="W214" s="1" t="s">
        <v>30</v>
      </c>
    </row>
    <row r="215" spans="1:23">
      <c r="A215" s="14" t="s">
        <v>360</v>
      </c>
      <c r="B215" s="14" t="s">
        <v>373</v>
      </c>
      <c r="C215" s="15" t="s">
        <v>25</v>
      </c>
      <c r="D215" s="15"/>
      <c r="E215" s="15"/>
      <c r="F215" s="15">
        <v>1</v>
      </c>
      <c r="G215" s="15"/>
      <c r="H215" s="30">
        <f>+SUM(Tabla13[[#This Row],[PRIMER TRIMESTRE]:[CUARTO TRIMESTRE]])</f>
        <v>1</v>
      </c>
      <c r="I215" s="31">
        <v>50000</v>
      </c>
      <c r="J215" s="31">
        <f>+Tabla13[[#This Row],[CANTIDAD TOTAL]]*Tabla13[[#This Row],[PRECIO UNITARIO ESTIMADO]]</f>
        <v>50000</v>
      </c>
      <c r="K215" s="31"/>
      <c r="L215" s="14" t="s">
        <v>26</v>
      </c>
      <c r="M215" s="15" t="s">
        <v>27</v>
      </c>
      <c r="N215" s="31"/>
      <c r="O215" s="32" t="s">
        <v>45</v>
      </c>
      <c r="T215" s="33" t="s">
        <v>33</v>
      </c>
      <c r="W215" s="1" t="s">
        <v>34</v>
      </c>
    </row>
    <row r="216" spans="1:23">
      <c r="A216" s="14" t="s">
        <v>360</v>
      </c>
      <c r="B216" s="14" t="s">
        <v>374</v>
      </c>
      <c r="C216" s="15" t="s">
        <v>25</v>
      </c>
      <c r="D216" s="15">
        <v>1</v>
      </c>
      <c r="E216" s="15">
        <v>1</v>
      </c>
      <c r="F216" s="15">
        <v>1</v>
      </c>
      <c r="G216" s="15">
        <v>1</v>
      </c>
      <c r="H216" s="30">
        <f>+SUM(Tabla13[[#This Row],[PRIMER TRIMESTRE]:[CUARTO TRIMESTRE]])</f>
        <v>4</v>
      </c>
      <c r="I216" s="31">
        <v>1000</v>
      </c>
      <c r="J216" s="31">
        <f>+Tabla13[[#This Row],[CANTIDAD TOTAL]]*Tabla13[[#This Row],[PRECIO UNITARIO ESTIMADO]]</f>
        <v>4000</v>
      </c>
      <c r="K216" s="31"/>
      <c r="L216" s="14" t="s">
        <v>26</v>
      </c>
      <c r="M216" s="15" t="s">
        <v>27</v>
      </c>
      <c r="N216" s="31"/>
      <c r="O216" s="32" t="s">
        <v>375</v>
      </c>
      <c r="T216" s="33" t="s">
        <v>37</v>
      </c>
      <c r="W216" s="1" t="s">
        <v>38</v>
      </c>
    </row>
    <row r="217" spans="1:23">
      <c r="A217" s="14" t="s">
        <v>360</v>
      </c>
      <c r="B217" s="14" t="s">
        <v>374</v>
      </c>
      <c r="C217" s="15" t="s">
        <v>25</v>
      </c>
      <c r="D217" s="15"/>
      <c r="E217" s="15">
        <v>1</v>
      </c>
      <c r="F217" s="15"/>
      <c r="G217" s="15">
        <v>1</v>
      </c>
      <c r="H217" s="30">
        <f>+SUM(Tabla13[[#This Row],[PRIMER TRIMESTRE]:[CUARTO TRIMESTRE]])</f>
        <v>2</v>
      </c>
      <c r="I217" s="31">
        <v>1000</v>
      </c>
      <c r="J217" s="31">
        <f>+Tabla13[[#This Row],[CANTIDAD TOTAL]]*Tabla13[[#This Row],[PRECIO UNITARIO ESTIMADO]]</f>
        <v>2000</v>
      </c>
      <c r="K217" s="31"/>
      <c r="L217" s="14" t="s">
        <v>26</v>
      </c>
      <c r="M217" s="15" t="s">
        <v>27</v>
      </c>
      <c r="N217" s="31"/>
      <c r="O217" s="32" t="s">
        <v>55</v>
      </c>
      <c r="T217" s="33"/>
    </row>
    <row r="218" spans="1:23">
      <c r="A218" s="14" t="s">
        <v>360</v>
      </c>
      <c r="B218" s="14" t="s">
        <v>376</v>
      </c>
      <c r="C218" s="15" t="s">
        <v>270</v>
      </c>
      <c r="D218" s="15"/>
      <c r="E218" s="15">
        <v>2</v>
      </c>
      <c r="F218" s="15"/>
      <c r="G218" s="15"/>
      <c r="H218" s="30">
        <f>+SUM(Tabla13[[#This Row],[PRIMER TRIMESTRE]:[CUARTO TRIMESTRE]])</f>
        <v>2</v>
      </c>
      <c r="I218" s="31">
        <v>2000</v>
      </c>
      <c r="J218" s="31">
        <f>+Tabla13[[#This Row],[CANTIDAD TOTAL]]*Tabla13[[#This Row],[PRECIO UNITARIO ESTIMADO]]</f>
        <v>4000</v>
      </c>
      <c r="K218" s="31"/>
      <c r="L218" s="14" t="s">
        <v>26</v>
      </c>
      <c r="M218" s="15" t="s">
        <v>27</v>
      </c>
      <c r="N218" s="31"/>
      <c r="O218" s="32" t="s">
        <v>377</v>
      </c>
      <c r="T218" s="33" t="s">
        <v>23</v>
      </c>
      <c r="W218" s="1" t="s">
        <v>26</v>
      </c>
    </row>
    <row r="219" spans="1:23">
      <c r="A219" s="14" t="s">
        <v>360</v>
      </c>
      <c r="B219" s="14" t="s">
        <v>378</v>
      </c>
      <c r="C219" s="15" t="s">
        <v>25</v>
      </c>
      <c r="D219" s="15"/>
      <c r="E219" s="15"/>
      <c r="F219" s="15">
        <v>1</v>
      </c>
      <c r="G219" s="15">
        <v>1</v>
      </c>
      <c r="H219" s="30">
        <f>+SUM(Tabla13[[#This Row],[PRIMER TRIMESTRE]:[CUARTO TRIMESTRE]])</f>
        <v>2</v>
      </c>
      <c r="I219" s="31">
        <v>1000</v>
      </c>
      <c r="J219" s="31">
        <f>+Tabla13[[#This Row],[CANTIDAD TOTAL]]*Tabla13[[#This Row],[PRECIO UNITARIO ESTIMADO]]</f>
        <v>2000</v>
      </c>
      <c r="K219" s="31"/>
      <c r="L219" s="14" t="s">
        <v>26</v>
      </c>
      <c r="M219" s="15" t="s">
        <v>27</v>
      </c>
      <c r="N219" s="31"/>
      <c r="O219" s="32" t="s">
        <v>379</v>
      </c>
      <c r="T219" s="33" t="s">
        <v>59</v>
      </c>
    </row>
    <row r="220" spans="1:23">
      <c r="A220" s="14" t="s">
        <v>360</v>
      </c>
      <c r="B220" s="14" t="s">
        <v>380</v>
      </c>
      <c r="C220" s="15" t="s">
        <v>25</v>
      </c>
      <c r="D220" s="15"/>
      <c r="E220" s="15"/>
      <c r="F220" s="15"/>
      <c r="G220" s="15">
        <v>1</v>
      </c>
      <c r="H220" s="30">
        <f>+SUM(Tabla13[[#This Row],[PRIMER TRIMESTRE]:[CUARTO TRIMESTRE]])</f>
        <v>1</v>
      </c>
      <c r="I220" s="31">
        <v>10000</v>
      </c>
      <c r="J220" s="31">
        <f>+Tabla13[[#This Row],[CANTIDAD TOTAL]]*Tabla13[[#This Row],[PRECIO UNITARIO ESTIMADO]]</f>
        <v>10000</v>
      </c>
      <c r="K220" s="31"/>
      <c r="L220" s="14" t="s">
        <v>26</v>
      </c>
      <c r="M220" s="15" t="s">
        <v>27</v>
      </c>
      <c r="N220" s="31"/>
      <c r="O220" s="32" t="s">
        <v>381</v>
      </c>
      <c r="T220" s="33" t="s">
        <v>61</v>
      </c>
    </row>
    <row r="221" spans="1:23">
      <c r="A221" s="14" t="s">
        <v>360</v>
      </c>
      <c r="B221" s="14" t="s">
        <v>382</v>
      </c>
      <c r="C221" s="15" t="s">
        <v>25</v>
      </c>
      <c r="D221" s="15"/>
      <c r="E221" s="15">
        <v>10000</v>
      </c>
      <c r="F221" s="15"/>
      <c r="G221" s="15"/>
      <c r="H221" s="30">
        <f>+SUM(Tabla13[[#This Row],[PRIMER TRIMESTRE]:[CUARTO TRIMESTRE]])</f>
        <v>10000</v>
      </c>
      <c r="I221" s="31">
        <v>1</v>
      </c>
      <c r="J221" s="31">
        <f>+Tabla13[[#This Row],[CANTIDAD TOTAL]]*Tabla13[[#This Row],[PRECIO UNITARIO ESTIMADO]]</f>
        <v>10000</v>
      </c>
      <c r="K221" s="31"/>
      <c r="L221" s="14" t="s">
        <v>26</v>
      </c>
      <c r="M221" s="15" t="s">
        <v>27</v>
      </c>
      <c r="N221" s="31"/>
      <c r="O221" s="32" t="s">
        <v>383</v>
      </c>
      <c r="T221" s="33" t="s">
        <v>63</v>
      </c>
    </row>
    <row r="222" spans="1:23">
      <c r="A222" s="14" t="s">
        <v>360</v>
      </c>
      <c r="B222" s="14" t="s">
        <v>384</v>
      </c>
      <c r="C222" s="15" t="s">
        <v>94</v>
      </c>
      <c r="D222" s="15"/>
      <c r="E222" s="15"/>
      <c r="F222" s="15"/>
      <c r="G222" s="15">
        <v>1</v>
      </c>
      <c r="H222" s="30">
        <f>+SUM(Tabla13[[#This Row],[PRIMER TRIMESTRE]:[CUARTO TRIMESTRE]])</f>
        <v>1</v>
      </c>
      <c r="I222" s="31">
        <v>10000</v>
      </c>
      <c r="J222" s="31">
        <f>+Tabla13[[#This Row],[CANTIDAD TOTAL]]*Tabla13[[#This Row],[PRECIO UNITARIO ESTIMADO]]</f>
        <v>10000</v>
      </c>
      <c r="K222" s="31"/>
      <c r="L222" s="14" t="s">
        <v>26</v>
      </c>
      <c r="M222" s="15" t="s">
        <v>27</v>
      </c>
      <c r="N222" s="31"/>
      <c r="O222" s="32" t="s">
        <v>283</v>
      </c>
      <c r="T222" s="33" t="s">
        <v>66</v>
      </c>
    </row>
    <row r="223" spans="1:23">
      <c r="A223" s="14" t="s">
        <v>360</v>
      </c>
      <c r="B223" s="14" t="s">
        <v>385</v>
      </c>
      <c r="C223" s="15" t="s">
        <v>94</v>
      </c>
      <c r="D223" s="15">
        <v>3000</v>
      </c>
      <c r="E223" s="15"/>
      <c r="F223" s="15"/>
      <c r="G223" s="15"/>
      <c r="H223" s="30">
        <f>+SUM(Tabla13[[#This Row],[PRIMER TRIMESTRE]:[CUARTO TRIMESTRE]])</f>
        <v>3000</v>
      </c>
      <c r="I223" s="31">
        <v>10</v>
      </c>
      <c r="J223" s="31">
        <f>+Tabla13[[#This Row],[CANTIDAD TOTAL]]*Tabla13[[#This Row],[PRECIO UNITARIO ESTIMADO]]</f>
        <v>30000</v>
      </c>
      <c r="K223" s="31"/>
      <c r="L223" s="14" t="s">
        <v>26</v>
      </c>
      <c r="M223" s="15" t="s">
        <v>27</v>
      </c>
      <c r="N223" s="31"/>
      <c r="O223" s="32" t="s">
        <v>386</v>
      </c>
      <c r="T223" s="33" t="s">
        <v>70</v>
      </c>
    </row>
    <row r="224" spans="1:23">
      <c r="A224" s="14" t="s">
        <v>360</v>
      </c>
      <c r="B224" s="14" t="s">
        <v>387</v>
      </c>
      <c r="C224" s="15" t="s">
        <v>94</v>
      </c>
      <c r="D224" s="15">
        <v>1</v>
      </c>
      <c r="E224" s="15"/>
      <c r="F224" s="15"/>
      <c r="G224" s="15"/>
      <c r="H224" s="30">
        <f>+SUM(Tabla13[[#This Row],[PRIMER TRIMESTRE]:[CUARTO TRIMESTRE]])</f>
        <v>1</v>
      </c>
      <c r="I224" s="31">
        <v>1000</v>
      </c>
      <c r="J224" s="31">
        <f>+Tabla13[[#This Row],[CANTIDAD TOTAL]]*Tabla13[[#This Row],[PRECIO UNITARIO ESTIMADO]]</f>
        <v>1000</v>
      </c>
      <c r="K224" s="31"/>
      <c r="L224" s="14" t="s">
        <v>26</v>
      </c>
      <c r="M224" s="15" t="s">
        <v>27</v>
      </c>
      <c r="N224" s="31"/>
      <c r="O224" s="32" t="s">
        <v>160</v>
      </c>
      <c r="T224" s="33" t="s">
        <v>74</v>
      </c>
    </row>
    <row r="225" spans="1:20">
      <c r="A225" s="14" t="s">
        <v>360</v>
      </c>
      <c r="B225" s="14" t="s">
        <v>387</v>
      </c>
      <c r="C225" s="15" t="s">
        <v>94</v>
      </c>
      <c r="D225" s="15"/>
      <c r="E225" s="15">
        <v>1</v>
      </c>
      <c r="F225" s="15"/>
      <c r="G225" s="15"/>
      <c r="H225" s="30">
        <f>+SUM(Tabla13[[#This Row],[PRIMER TRIMESTRE]:[CUARTO TRIMESTRE]])</f>
        <v>1</v>
      </c>
      <c r="I225" s="31">
        <v>1000</v>
      </c>
      <c r="J225" s="31">
        <f>+Tabla13[[#This Row],[CANTIDAD TOTAL]]*Tabla13[[#This Row],[PRECIO UNITARIO ESTIMADO]]</f>
        <v>1000</v>
      </c>
      <c r="K225" s="31"/>
      <c r="L225" s="14" t="s">
        <v>26</v>
      </c>
      <c r="M225" s="15" t="s">
        <v>27</v>
      </c>
      <c r="N225" s="31"/>
      <c r="O225" s="32" t="s">
        <v>161</v>
      </c>
      <c r="T225" s="33" t="s">
        <v>76</v>
      </c>
    </row>
    <row r="226" spans="1:20">
      <c r="A226" s="14" t="s">
        <v>360</v>
      </c>
      <c r="B226" s="14" t="s">
        <v>387</v>
      </c>
      <c r="C226" s="15" t="s">
        <v>94</v>
      </c>
      <c r="D226" s="15"/>
      <c r="E226" s="15"/>
      <c r="F226" s="15">
        <v>1</v>
      </c>
      <c r="G226" s="15"/>
      <c r="H226" s="30">
        <f>+SUM(Tabla13[[#This Row],[PRIMER TRIMESTRE]:[CUARTO TRIMESTRE]])</f>
        <v>1</v>
      </c>
      <c r="I226" s="31">
        <v>1000</v>
      </c>
      <c r="J226" s="31">
        <f>+Tabla13[[#This Row],[CANTIDAD TOTAL]]*Tabla13[[#This Row],[PRECIO UNITARIO ESTIMADO]]</f>
        <v>1000</v>
      </c>
      <c r="K226" s="31"/>
      <c r="L226" s="14" t="s">
        <v>26</v>
      </c>
      <c r="M226" s="15" t="s">
        <v>27</v>
      </c>
      <c r="N226" s="31"/>
      <c r="O226" s="32" t="s">
        <v>162</v>
      </c>
      <c r="T226" s="33" t="s">
        <v>80</v>
      </c>
    </row>
    <row r="227" spans="1:20">
      <c r="A227" s="1" t="s">
        <v>360</v>
      </c>
      <c r="B227" s="1" t="s">
        <v>388</v>
      </c>
      <c r="C227" s="2" t="s">
        <v>94</v>
      </c>
      <c r="E227" s="2">
        <v>1</v>
      </c>
      <c r="H227" s="30">
        <f>+SUM(Tabla13[[#This Row],[PRIMER TRIMESTRE]:[CUARTO TRIMESTRE]])</f>
        <v>1</v>
      </c>
      <c r="I227" s="52">
        <v>4000</v>
      </c>
      <c r="J227" s="31">
        <f>+Tabla13[[#This Row],[CANTIDAD TOTAL]]*Tabla13[[#This Row],[PRECIO UNITARIO ESTIMADO]]</f>
        <v>4000</v>
      </c>
      <c r="K227" s="52"/>
      <c r="L227" s="14" t="s">
        <v>26</v>
      </c>
      <c r="M227" s="2" t="s">
        <v>27</v>
      </c>
      <c r="N227" s="52"/>
      <c r="O227" s="3" t="s">
        <v>303</v>
      </c>
      <c r="T227" s="33" t="s">
        <v>166</v>
      </c>
    </row>
    <row r="228" spans="1:20">
      <c r="A228" s="14" t="s">
        <v>360</v>
      </c>
      <c r="B228" s="14" t="s">
        <v>387</v>
      </c>
      <c r="C228" s="15" t="s">
        <v>94</v>
      </c>
      <c r="D228" s="15">
        <v>1</v>
      </c>
      <c r="E228" s="15"/>
      <c r="F228" s="15"/>
      <c r="G228" s="15"/>
      <c r="H228" s="30">
        <f>+SUM(Tabla13[[#This Row],[PRIMER TRIMESTRE]:[CUARTO TRIMESTRE]])</f>
        <v>1</v>
      </c>
      <c r="I228" s="31">
        <v>4000</v>
      </c>
      <c r="J228" s="31">
        <f>+Tabla13[[#This Row],[CANTIDAD TOTAL]]*Tabla13[[#This Row],[PRECIO UNITARIO ESTIMADO]]</f>
        <v>4000</v>
      </c>
      <c r="K228" s="31"/>
      <c r="L228" s="14" t="s">
        <v>26</v>
      </c>
      <c r="M228" s="15" t="s">
        <v>27</v>
      </c>
      <c r="N228" s="31"/>
      <c r="O228" s="32" t="s">
        <v>303</v>
      </c>
      <c r="T228" s="33" t="s">
        <v>168</v>
      </c>
    </row>
    <row r="229" spans="1:20">
      <c r="A229" s="14" t="s">
        <v>360</v>
      </c>
      <c r="B229" s="1" t="s">
        <v>387</v>
      </c>
      <c r="C229" s="15" t="s">
        <v>94</v>
      </c>
      <c r="D229" s="15"/>
      <c r="E229" s="15"/>
      <c r="F229" s="15"/>
      <c r="G229" s="15">
        <v>1</v>
      </c>
      <c r="H229" s="30">
        <f>+SUM(Tabla13[[#This Row],[PRIMER TRIMESTRE]:[CUARTO TRIMESTRE]])</f>
        <v>1</v>
      </c>
      <c r="I229" s="31">
        <v>4000</v>
      </c>
      <c r="J229" s="31">
        <f>+Tabla13[[#This Row],[CANTIDAD TOTAL]]*Tabla13[[#This Row],[PRECIO UNITARIO ESTIMADO]]</f>
        <v>4000</v>
      </c>
      <c r="K229" s="31"/>
      <c r="L229" s="14" t="s">
        <v>26</v>
      </c>
      <c r="M229" s="15" t="s">
        <v>27</v>
      </c>
      <c r="N229" s="31"/>
      <c r="O229" s="32" t="s">
        <v>304</v>
      </c>
      <c r="T229" s="33" t="s">
        <v>82</v>
      </c>
    </row>
    <row r="230" spans="1:20">
      <c r="A230" s="14" t="s">
        <v>360</v>
      </c>
      <c r="B230" s="14" t="s">
        <v>388</v>
      </c>
      <c r="C230" s="15" t="s">
        <v>94</v>
      </c>
      <c r="D230" s="15"/>
      <c r="E230" s="15"/>
      <c r="F230" s="15">
        <v>1</v>
      </c>
      <c r="G230" s="15"/>
      <c r="H230" s="30">
        <f>+SUM(Tabla13[[#This Row],[PRIMER TRIMESTRE]:[CUARTO TRIMESTRE]])</f>
        <v>1</v>
      </c>
      <c r="I230" s="31">
        <v>4000</v>
      </c>
      <c r="J230" s="31">
        <f>+Tabla13[[#This Row],[CANTIDAD TOTAL]]*Tabla13[[#This Row],[PRECIO UNITARIO ESTIMADO]]</f>
        <v>4000</v>
      </c>
      <c r="K230" s="31"/>
      <c r="L230" s="14" t="s">
        <v>26</v>
      </c>
      <c r="M230" s="15" t="s">
        <v>27</v>
      </c>
      <c r="N230" s="31"/>
      <c r="O230" s="32" t="s">
        <v>304</v>
      </c>
      <c r="T230" s="33" t="s">
        <v>86</v>
      </c>
    </row>
    <row r="231" spans="1:20">
      <c r="A231" s="14" t="s">
        <v>360</v>
      </c>
      <c r="B231" s="14" t="s">
        <v>389</v>
      </c>
      <c r="C231" s="15" t="s">
        <v>94</v>
      </c>
      <c r="D231" s="15"/>
      <c r="E231" s="15"/>
      <c r="F231" s="15">
        <v>1</v>
      </c>
      <c r="G231" s="15"/>
      <c r="H231" s="30">
        <f>+SUM(Tabla13[[#This Row],[PRIMER TRIMESTRE]:[CUARTO TRIMESTRE]])</f>
        <v>1</v>
      </c>
      <c r="I231" s="31">
        <v>5000</v>
      </c>
      <c r="J231" s="31">
        <f>+Tabla13[[#This Row],[CANTIDAD TOTAL]]*Tabla13[[#This Row],[PRECIO UNITARIO ESTIMADO]]</f>
        <v>5000</v>
      </c>
      <c r="K231" s="31"/>
      <c r="L231" s="14" t="s">
        <v>26</v>
      </c>
      <c r="M231" s="15" t="s">
        <v>27</v>
      </c>
      <c r="N231" s="31"/>
      <c r="O231" s="32" t="s">
        <v>390</v>
      </c>
      <c r="T231" s="33" t="s">
        <v>88</v>
      </c>
    </row>
    <row r="232" spans="1:20">
      <c r="A232" s="14" t="s">
        <v>360</v>
      </c>
      <c r="B232" s="14" t="s">
        <v>391</v>
      </c>
      <c r="C232" s="15" t="s">
        <v>94</v>
      </c>
      <c r="D232" s="15">
        <v>1000</v>
      </c>
      <c r="E232" s="15"/>
      <c r="F232" s="15"/>
      <c r="G232" s="15"/>
      <c r="H232" s="30">
        <f>+SUM(Tabla13[[#This Row],[PRIMER TRIMESTRE]:[CUARTO TRIMESTRE]])</f>
        <v>1000</v>
      </c>
      <c r="I232" s="31">
        <v>100</v>
      </c>
      <c r="J232" s="31">
        <f>+Tabla13[[#This Row],[CANTIDAD TOTAL]]*Tabla13[[#This Row],[PRECIO UNITARIO ESTIMADO]]</f>
        <v>100000</v>
      </c>
      <c r="K232" s="31"/>
      <c r="L232" s="14" t="s">
        <v>42</v>
      </c>
      <c r="M232" s="15" t="s">
        <v>27</v>
      </c>
      <c r="N232" s="31"/>
      <c r="O232" s="32" t="s">
        <v>95</v>
      </c>
      <c r="T232" s="33" t="s">
        <v>91</v>
      </c>
    </row>
    <row r="233" spans="1:20">
      <c r="A233" s="14" t="s">
        <v>360</v>
      </c>
      <c r="B233" s="14" t="s">
        <v>392</v>
      </c>
      <c r="C233" s="15" t="s">
        <v>94</v>
      </c>
      <c r="D233" s="15">
        <v>3000</v>
      </c>
      <c r="E233" s="15"/>
      <c r="F233" s="15"/>
      <c r="G233" s="15"/>
      <c r="H233" s="30">
        <f>+SUM(Tabla13[[#This Row],[PRIMER TRIMESTRE]:[CUARTO TRIMESTRE]])</f>
        <v>3000</v>
      </c>
      <c r="I233" s="31">
        <v>10</v>
      </c>
      <c r="J233" s="31">
        <f>+Tabla13[[#This Row],[CANTIDAD TOTAL]]*Tabla13[[#This Row],[PRECIO UNITARIO ESTIMADO]]</f>
        <v>30000</v>
      </c>
      <c r="K233" s="31"/>
      <c r="L233" s="14" t="s">
        <v>26</v>
      </c>
      <c r="M233" s="15" t="s">
        <v>27</v>
      </c>
      <c r="N233" s="31"/>
      <c r="O233" s="32" t="s">
        <v>95</v>
      </c>
      <c r="T233" s="33" t="s">
        <v>96</v>
      </c>
    </row>
    <row r="234" spans="1:20" ht="36">
      <c r="A234" s="14" t="s">
        <v>360</v>
      </c>
      <c r="B234" s="14" t="s">
        <v>393</v>
      </c>
      <c r="C234" s="15" t="s">
        <v>94</v>
      </c>
      <c r="D234" s="15"/>
      <c r="E234" s="15"/>
      <c r="F234" s="15">
        <v>1</v>
      </c>
      <c r="G234" s="15"/>
      <c r="H234" s="30">
        <f>+SUM(Tabla13[[#This Row],[PRIMER TRIMESTRE]:[CUARTO TRIMESTRE]])</f>
        <v>1</v>
      </c>
      <c r="I234" s="31">
        <v>2000</v>
      </c>
      <c r="J234" s="31">
        <f>+Tabla13[[#This Row],[CANTIDAD TOTAL]]*Tabla13[[#This Row],[PRECIO UNITARIO ESTIMADO]]</f>
        <v>2000</v>
      </c>
      <c r="K234" s="31"/>
      <c r="L234" s="14" t="s">
        <v>26</v>
      </c>
      <c r="M234" s="15" t="s">
        <v>27</v>
      </c>
      <c r="N234" s="31"/>
      <c r="O234" s="32" t="s">
        <v>394</v>
      </c>
      <c r="T234" s="33" t="s">
        <v>175</v>
      </c>
    </row>
    <row r="235" spans="1:20">
      <c r="A235" s="14" t="s">
        <v>360</v>
      </c>
      <c r="B235" s="14" t="s">
        <v>395</v>
      </c>
      <c r="C235" s="15" t="s">
        <v>25</v>
      </c>
      <c r="D235" s="15">
        <v>1</v>
      </c>
      <c r="E235" s="15"/>
      <c r="F235" s="15"/>
      <c r="G235" s="15"/>
      <c r="H235" s="30">
        <f>+SUM(Tabla13[[#This Row],[PRIMER TRIMESTRE]:[CUARTO TRIMESTRE]])</f>
        <v>1</v>
      </c>
      <c r="I235" s="31">
        <v>2000</v>
      </c>
      <c r="J235" s="31">
        <f>+Tabla13[[#This Row],[CANTIDAD TOTAL]]*Tabla13[[#This Row],[PRECIO UNITARIO ESTIMADO]]</f>
        <v>2000</v>
      </c>
      <c r="K235" s="31"/>
      <c r="L235" s="14" t="s">
        <v>26</v>
      </c>
      <c r="M235" s="15" t="s">
        <v>27</v>
      </c>
      <c r="N235" s="31"/>
      <c r="O235" s="32" t="s">
        <v>396</v>
      </c>
      <c r="T235" s="33" t="s">
        <v>177</v>
      </c>
    </row>
    <row r="236" spans="1:20">
      <c r="A236" s="14" t="s">
        <v>360</v>
      </c>
      <c r="B236" s="14" t="s">
        <v>397</v>
      </c>
      <c r="C236" s="15" t="s">
        <v>25</v>
      </c>
      <c r="D236" s="15"/>
      <c r="E236" s="15"/>
      <c r="F236" s="15">
        <v>1</v>
      </c>
      <c r="G236" s="15"/>
      <c r="H236" s="30">
        <f>+SUM(Tabla13[[#This Row],[PRIMER TRIMESTRE]:[CUARTO TRIMESTRE]])</f>
        <v>1</v>
      </c>
      <c r="I236" s="31">
        <v>2000</v>
      </c>
      <c r="J236" s="31">
        <f>+Tabla13[[#This Row],[CANTIDAD TOTAL]]*Tabla13[[#This Row],[PRECIO UNITARIO ESTIMADO]]</f>
        <v>2000</v>
      </c>
      <c r="K236" s="31"/>
      <c r="L236" s="14" t="s">
        <v>26</v>
      </c>
      <c r="M236" s="15" t="s">
        <v>27</v>
      </c>
      <c r="N236" s="31"/>
      <c r="O236" s="32" t="s">
        <v>307</v>
      </c>
      <c r="T236" s="33" t="s">
        <v>98</v>
      </c>
    </row>
    <row r="237" spans="1:20" ht="36">
      <c r="A237" s="14" t="s">
        <v>360</v>
      </c>
      <c r="B237" s="14" t="s">
        <v>398</v>
      </c>
      <c r="C237" s="15" t="s">
        <v>25</v>
      </c>
      <c r="D237" s="15"/>
      <c r="E237" s="15"/>
      <c r="F237" s="15"/>
      <c r="G237" s="15">
        <v>100</v>
      </c>
      <c r="H237" s="30">
        <f>+SUM(Tabla13[[#This Row],[PRIMER TRIMESTRE]:[CUARTO TRIMESTRE]])</f>
        <v>100</v>
      </c>
      <c r="I237" s="31">
        <v>30</v>
      </c>
      <c r="J237" s="31">
        <f>+Tabla13[[#This Row],[CANTIDAD TOTAL]]*Tabla13[[#This Row],[PRECIO UNITARIO ESTIMADO]]</f>
        <v>3000</v>
      </c>
      <c r="K237" s="31"/>
      <c r="L237" s="14" t="s">
        <v>26</v>
      </c>
      <c r="M237" s="15" t="s">
        <v>27</v>
      </c>
      <c r="N237" s="31"/>
      <c r="O237" s="32" t="s">
        <v>399</v>
      </c>
      <c r="T237" s="33" t="s">
        <v>102</v>
      </c>
    </row>
    <row r="238" spans="1:20">
      <c r="A238" s="14" t="s">
        <v>360</v>
      </c>
      <c r="B238" s="14" t="s">
        <v>400</v>
      </c>
      <c r="C238" s="15" t="s">
        <v>25</v>
      </c>
      <c r="D238" s="15"/>
      <c r="E238" s="15">
        <v>1</v>
      </c>
      <c r="F238" s="15"/>
      <c r="G238" s="15"/>
      <c r="H238" s="30">
        <f>+SUM(Tabla13[[#This Row],[PRIMER TRIMESTRE]:[CUARTO TRIMESTRE]])</f>
        <v>1</v>
      </c>
      <c r="I238" s="31">
        <v>1000</v>
      </c>
      <c r="J238" s="31">
        <f>+Tabla13[[#This Row],[CANTIDAD TOTAL]]*Tabla13[[#This Row],[PRECIO UNITARIO ESTIMADO]]</f>
        <v>1000</v>
      </c>
      <c r="K238" s="31"/>
      <c r="L238" s="14" t="s">
        <v>26</v>
      </c>
      <c r="M238" s="15" t="s">
        <v>27</v>
      </c>
      <c r="N238" s="31"/>
      <c r="O238" s="32" t="s">
        <v>401</v>
      </c>
      <c r="T238" s="33" t="s">
        <v>104</v>
      </c>
    </row>
    <row r="239" spans="1:20">
      <c r="A239" s="14" t="s">
        <v>360</v>
      </c>
      <c r="B239" s="14" t="s">
        <v>400</v>
      </c>
      <c r="C239" s="15" t="s">
        <v>25</v>
      </c>
      <c r="D239" s="15"/>
      <c r="E239" s="15"/>
      <c r="F239" s="15">
        <v>1</v>
      </c>
      <c r="G239" s="15"/>
      <c r="H239" s="30">
        <f>+SUM(Tabla13[[#This Row],[PRIMER TRIMESTRE]:[CUARTO TRIMESTRE]])</f>
        <v>1</v>
      </c>
      <c r="I239" s="31">
        <v>1000</v>
      </c>
      <c r="J239" s="31">
        <f>+Tabla13[[#This Row],[CANTIDAD TOTAL]]*Tabla13[[#This Row],[PRECIO UNITARIO ESTIMADO]]</f>
        <v>1000</v>
      </c>
      <c r="K239" s="31"/>
      <c r="L239" s="14" t="s">
        <v>26</v>
      </c>
      <c r="M239" s="15" t="s">
        <v>27</v>
      </c>
      <c r="N239" s="31"/>
      <c r="O239" s="32" t="s">
        <v>402</v>
      </c>
      <c r="T239" s="33" t="s">
        <v>43</v>
      </c>
    </row>
    <row r="240" spans="1:20">
      <c r="A240" s="14" t="s">
        <v>360</v>
      </c>
      <c r="B240" s="14" t="s">
        <v>400</v>
      </c>
      <c r="C240" s="15" t="s">
        <v>25</v>
      </c>
      <c r="D240" s="15"/>
      <c r="E240" s="15"/>
      <c r="F240" s="15"/>
      <c r="G240" s="15">
        <v>1</v>
      </c>
      <c r="H240" s="30">
        <f>+SUM(Tabla13[[#This Row],[PRIMER TRIMESTRE]:[CUARTO TRIMESTRE]])</f>
        <v>1</v>
      </c>
      <c r="I240" s="31">
        <v>1000</v>
      </c>
      <c r="J240" s="31">
        <f>+Tabla13[[#This Row],[CANTIDAD TOTAL]]*Tabla13[[#This Row],[PRECIO UNITARIO ESTIMADO]]</f>
        <v>1000</v>
      </c>
      <c r="K240" s="31"/>
      <c r="L240" s="14" t="s">
        <v>26</v>
      </c>
      <c r="M240" s="15" t="s">
        <v>27</v>
      </c>
      <c r="N240" s="31"/>
      <c r="O240" s="32" t="s">
        <v>403</v>
      </c>
      <c r="T240" s="33" t="s">
        <v>107</v>
      </c>
    </row>
    <row r="241" spans="1:20">
      <c r="A241" s="14" t="s">
        <v>360</v>
      </c>
      <c r="B241" s="14" t="s">
        <v>404</v>
      </c>
      <c r="C241" s="15" t="s">
        <v>25</v>
      </c>
      <c r="D241" s="15"/>
      <c r="E241" s="15"/>
      <c r="F241" s="15">
        <v>1</v>
      </c>
      <c r="G241" s="15"/>
      <c r="H241" s="30">
        <f>+SUM(Tabla13[[#This Row],[PRIMER TRIMESTRE]:[CUARTO TRIMESTRE]])</f>
        <v>1</v>
      </c>
      <c r="I241" s="31">
        <v>5000</v>
      </c>
      <c r="J241" s="31">
        <f>+Tabla13[[#This Row],[CANTIDAD TOTAL]]*Tabla13[[#This Row],[PRECIO UNITARIO ESTIMADO]]</f>
        <v>5000</v>
      </c>
      <c r="K241" s="31"/>
      <c r="L241" s="14" t="s">
        <v>26</v>
      </c>
      <c r="M241" s="15" t="s">
        <v>27</v>
      </c>
      <c r="N241" s="31"/>
      <c r="O241" s="32" t="s">
        <v>405</v>
      </c>
      <c r="T241" s="33" t="s">
        <v>53</v>
      </c>
    </row>
    <row r="242" spans="1:20" ht="36">
      <c r="A242" s="53" t="s">
        <v>360</v>
      </c>
      <c r="B242" s="53" t="s">
        <v>406</v>
      </c>
      <c r="C242" s="15" t="s">
        <v>25</v>
      </c>
      <c r="D242" s="15"/>
      <c r="E242" s="15"/>
      <c r="F242" s="15"/>
      <c r="G242" s="15">
        <v>1</v>
      </c>
      <c r="H242" s="30">
        <f>+SUM(Tabla13[[#This Row],[PRIMER TRIMESTRE]:[CUARTO TRIMESTRE]])</f>
        <v>1</v>
      </c>
      <c r="I242" s="31">
        <v>3000</v>
      </c>
      <c r="J242" s="31">
        <f>+Tabla13[[#This Row],[CANTIDAD TOTAL]]*Tabla13[[#This Row],[PRECIO UNITARIO ESTIMADO]]</f>
        <v>3000</v>
      </c>
      <c r="K242" s="31"/>
      <c r="L242" s="14" t="s">
        <v>26</v>
      </c>
      <c r="M242" s="15" t="s">
        <v>27</v>
      </c>
      <c r="N242" s="31"/>
      <c r="O242" s="32" t="s">
        <v>407</v>
      </c>
      <c r="T242" s="33" t="s">
        <v>110</v>
      </c>
    </row>
    <row r="243" spans="1:20">
      <c r="A243" s="14" t="s">
        <v>360</v>
      </c>
      <c r="B243" s="14" t="s">
        <v>408</v>
      </c>
      <c r="C243" s="15" t="s">
        <v>25</v>
      </c>
      <c r="D243" s="15">
        <v>0</v>
      </c>
      <c r="E243" s="15">
        <v>0</v>
      </c>
      <c r="F243" s="15">
        <v>1000</v>
      </c>
      <c r="G243" s="15">
        <v>0</v>
      </c>
      <c r="H243" s="30">
        <f>+SUM(Tabla13[[#This Row],[PRIMER TRIMESTRE]:[CUARTO TRIMESTRE]])</f>
        <v>1000</v>
      </c>
      <c r="I243" s="31">
        <v>30</v>
      </c>
      <c r="J243" s="31">
        <f>+Tabla13[[#This Row],[CANTIDAD TOTAL]]*Tabla13[[#This Row],[PRECIO UNITARIO ESTIMADO]]</f>
        <v>30000</v>
      </c>
      <c r="K243" s="31"/>
      <c r="L243" s="14" t="s">
        <v>26</v>
      </c>
      <c r="M243" s="15" t="s">
        <v>27</v>
      </c>
      <c r="N243" s="31"/>
      <c r="O243" s="32" t="s">
        <v>409</v>
      </c>
      <c r="T243" s="33" t="s">
        <v>64</v>
      </c>
    </row>
    <row r="244" spans="1:20">
      <c r="A244" s="14" t="s">
        <v>360</v>
      </c>
      <c r="B244" s="14" t="s">
        <v>410</v>
      </c>
      <c r="C244" s="15" t="s">
        <v>25</v>
      </c>
      <c r="D244" s="15">
        <v>0</v>
      </c>
      <c r="E244" s="15">
        <v>0</v>
      </c>
      <c r="F244" s="15">
        <v>2000</v>
      </c>
      <c r="G244" s="15">
        <v>0</v>
      </c>
      <c r="H244" s="30">
        <f>+SUM(Tabla13[[#This Row],[PRIMER TRIMESTRE]:[CUARTO TRIMESTRE]])</f>
        <v>2000</v>
      </c>
      <c r="I244" s="31">
        <v>15</v>
      </c>
      <c r="J244" s="31">
        <f>+Tabla13[[#This Row],[CANTIDAD TOTAL]]*Tabla13[[#This Row],[PRECIO UNITARIO ESTIMADO]]</f>
        <v>30000</v>
      </c>
      <c r="K244" s="31"/>
      <c r="L244" s="14" t="s">
        <v>26</v>
      </c>
      <c r="M244" s="15" t="s">
        <v>27</v>
      </c>
      <c r="N244" s="31"/>
      <c r="O244" s="32" t="s">
        <v>411</v>
      </c>
      <c r="T244" s="33" t="s">
        <v>116</v>
      </c>
    </row>
    <row r="245" spans="1:20" ht="36">
      <c r="A245" s="14" t="s">
        <v>360</v>
      </c>
      <c r="B245" s="14" t="s">
        <v>412</v>
      </c>
      <c r="C245" s="15" t="s">
        <v>25</v>
      </c>
      <c r="D245" s="15">
        <v>0</v>
      </c>
      <c r="E245" s="15">
        <v>0</v>
      </c>
      <c r="F245" s="15">
        <v>0</v>
      </c>
      <c r="G245" s="15">
        <v>1500</v>
      </c>
      <c r="H245" s="30">
        <f>+SUM(Tabla13[[#This Row],[PRIMER TRIMESTRE]:[CUARTO TRIMESTRE]])</f>
        <v>1500</v>
      </c>
      <c r="I245" s="31">
        <v>30</v>
      </c>
      <c r="J245" s="31">
        <f>+Tabla13[[#This Row],[CANTIDAD TOTAL]]*Tabla13[[#This Row],[PRECIO UNITARIO ESTIMADO]]</f>
        <v>45000</v>
      </c>
      <c r="K245" s="31"/>
      <c r="L245" s="14" t="s">
        <v>26</v>
      </c>
      <c r="M245" s="15" t="s">
        <v>27</v>
      </c>
      <c r="N245" s="31"/>
      <c r="O245" s="32" t="s">
        <v>413</v>
      </c>
      <c r="T245" s="33" t="s">
        <v>119</v>
      </c>
    </row>
    <row r="246" spans="1:20" ht="36">
      <c r="A246" s="14" t="s">
        <v>360</v>
      </c>
      <c r="B246" s="14" t="s">
        <v>414</v>
      </c>
      <c r="C246" s="15" t="s">
        <v>25</v>
      </c>
      <c r="D246" s="15">
        <v>1</v>
      </c>
      <c r="E246" s="15">
        <v>1</v>
      </c>
      <c r="F246" s="15">
        <v>1</v>
      </c>
      <c r="G246" s="15">
        <v>1</v>
      </c>
      <c r="H246" s="30">
        <f>+SUM(Tabla13[[#This Row],[PRIMER TRIMESTRE]:[CUARTO TRIMESTRE]])</f>
        <v>4</v>
      </c>
      <c r="I246" s="31">
        <f>300000/4</f>
        <v>75000</v>
      </c>
      <c r="J246" s="31">
        <f>+Tabla13[[#This Row],[CANTIDAD TOTAL]]*Tabla13[[#This Row],[PRECIO UNITARIO ESTIMADO]]</f>
        <v>300000</v>
      </c>
      <c r="K246" s="31"/>
      <c r="L246" s="14" t="s">
        <v>42</v>
      </c>
      <c r="M246" s="15" t="s">
        <v>27</v>
      </c>
      <c r="N246" s="31"/>
      <c r="O246" s="32" t="s">
        <v>415</v>
      </c>
      <c r="T246" s="33" t="s">
        <v>121</v>
      </c>
    </row>
    <row r="247" spans="1:20">
      <c r="A247" s="14" t="s">
        <v>360</v>
      </c>
      <c r="B247" s="14" t="s">
        <v>416</v>
      </c>
      <c r="C247" s="15" t="s">
        <v>25</v>
      </c>
      <c r="D247" s="15"/>
      <c r="E247" s="15">
        <v>1</v>
      </c>
      <c r="F247" s="15"/>
      <c r="G247" s="15"/>
      <c r="H247" s="30">
        <f>+SUM(Tabla13[[#This Row],[PRIMER TRIMESTRE]:[CUARTO TRIMESTRE]])</f>
        <v>1</v>
      </c>
      <c r="I247" s="31">
        <v>10000</v>
      </c>
      <c r="J247" s="31">
        <f>+Tabla13[[#This Row],[CANTIDAD TOTAL]]*Tabla13[[#This Row],[PRECIO UNITARIO ESTIMADO]]</f>
        <v>10000</v>
      </c>
      <c r="K247" s="31"/>
      <c r="L247" s="14" t="s">
        <v>26</v>
      </c>
      <c r="M247" s="15" t="s">
        <v>27</v>
      </c>
      <c r="N247" s="31"/>
      <c r="O247" s="32" t="s">
        <v>36</v>
      </c>
      <c r="T247" s="33" t="s">
        <v>124</v>
      </c>
    </row>
    <row r="248" spans="1:20" ht="36">
      <c r="A248" s="14" t="s">
        <v>360</v>
      </c>
      <c r="B248" s="14" t="s">
        <v>417</v>
      </c>
      <c r="C248" s="15" t="s">
        <v>25</v>
      </c>
      <c r="D248" s="15"/>
      <c r="E248" s="15"/>
      <c r="F248" s="15">
        <v>1000</v>
      </c>
      <c r="G248" s="15"/>
      <c r="H248" s="30">
        <f>+SUM(Tabla13[[#This Row],[PRIMER TRIMESTRE]:[CUARTO TRIMESTRE]])</f>
        <v>1000</v>
      </c>
      <c r="I248" s="31">
        <v>250</v>
      </c>
      <c r="J248" s="31">
        <f>+Tabla13[[#This Row],[CANTIDAD TOTAL]]*Tabla13[[#This Row],[PRECIO UNITARIO ESTIMADO]]</f>
        <v>250000</v>
      </c>
      <c r="K248" s="31"/>
      <c r="L248" s="14" t="s">
        <v>42</v>
      </c>
      <c r="M248" s="15" t="s">
        <v>27</v>
      </c>
      <c r="N248" s="31"/>
      <c r="O248" s="32" t="s">
        <v>418</v>
      </c>
      <c r="T248" s="33" t="s">
        <v>119</v>
      </c>
    </row>
    <row r="249" spans="1:20">
      <c r="A249" s="14" t="s">
        <v>360</v>
      </c>
      <c r="B249" s="14" t="s">
        <v>419</v>
      </c>
      <c r="C249" s="15" t="s">
        <v>25</v>
      </c>
      <c r="D249" s="15"/>
      <c r="E249" s="15"/>
      <c r="F249" s="15">
        <v>1</v>
      </c>
      <c r="G249" s="15"/>
      <c r="H249" s="30">
        <f>+SUM(Tabla13[[#This Row],[PRIMER TRIMESTRE]:[CUARTO TRIMESTRE]])</f>
        <v>1</v>
      </c>
      <c r="I249" s="31">
        <v>3000</v>
      </c>
      <c r="J249" s="31">
        <f>+Tabla13[[#This Row],[CANTIDAD TOTAL]]*Tabla13[[#This Row],[PRECIO UNITARIO ESTIMADO]]</f>
        <v>3000</v>
      </c>
      <c r="K249" s="31"/>
      <c r="L249" s="14" t="s">
        <v>26</v>
      </c>
      <c r="M249" s="15" t="s">
        <v>27</v>
      </c>
      <c r="N249" s="31"/>
      <c r="O249" s="32" t="s">
        <v>40</v>
      </c>
      <c r="T249" s="33" t="s">
        <v>121</v>
      </c>
    </row>
    <row r="250" spans="1:20">
      <c r="A250" s="14" t="s">
        <v>360</v>
      </c>
      <c r="B250" s="14" t="s">
        <v>420</v>
      </c>
      <c r="C250" s="15" t="s">
        <v>25</v>
      </c>
      <c r="D250" s="15"/>
      <c r="E250" s="15"/>
      <c r="F250" s="15">
        <v>1</v>
      </c>
      <c r="G250" s="15">
        <v>1</v>
      </c>
      <c r="H250" s="30">
        <f>+SUM(Tabla13[[#This Row],[PRIMER TRIMESTRE]:[CUARTO TRIMESTRE]])</f>
        <v>2</v>
      </c>
      <c r="I250" s="31">
        <v>5000</v>
      </c>
      <c r="J250" s="31">
        <f>+Tabla13[[#This Row],[CANTIDAD TOTAL]]*Tabla13[[#This Row],[PRECIO UNITARIO ESTIMADO]]</f>
        <v>10000</v>
      </c>
      <c r="K250" s="31"/>
      <c r="L250" s="14" t="s">
        <v>26</v>
      </c>
      <c r="M250" s="15" t="s">
        <v>27</v>
      </c>
      <c r="N250" s="31"/>
      <c r="O250" s="32" t="s">
        <v>40</v>
      </c>
      <c r="T250" s="33" t="s">
        <v>124</v>
      </c>
    </row>
    <row r="251" spans="1:20" ht="36">
      <c r="A251" s="14" t="s">
        <v>360</v>
      </c>
      <c r="B251" s="14" t="s">
        <v>421</v>
      </c>
      <c r="C251" s="15" t="s">
        <v>25</v>
      </c>
      <c r="D251" s="15">
        <v>1</v>
      </c>
      <c r="E251" s="15"/>
      <c r="F251" s="15"/>
      <c r="G251" s="15"/>
      <c r="H251" s="30">
        <f>+SUM(Tabla13[[#This Row],[PRIMER TRIMESTRE]:[CUARTO TRIMESTRE]])</f>
        <v>1</v>
      </c>
      <c r="I251" s="31">
        <v>50000</v>
      </c>
      <c r="J251" s="31">
        <f>+Tabla13[[#This Row],[CANTIDAD TOTAL]]*Tabla13[[#This Row],[PRECIO UNITARIO ESTIMADO]]</f>
        <v>50000</v>
      </c>
      <c r="K251" s="31"/>
      <c r="L251" s="14" t="s">
        <v>26</v>
      </c>
      <c r="M251" s="15" t="s">
        <v>27</v>
      </c>
      <c r="N251" s="31"/>
      <c r="O251" s="32" t="s">
        <v>422</v>
      </c>
      <c r="T251" s="33" t="s">
        <v>119</v>
      </c>
    </row>
    <row r="252" spans="1:20" ht="36">
      <c r="A252" s="14" t="s">
        <v>423</v>
      </c>
      <c r="B252" s="14" t="s">
        <v>424</v>
      </c>
      <c r="C252" s="15" t="s">
        <v>25</v>
      </c>
      <c r="D252" s="15">
        <v>1</v>
      </c>
      <c r="E252" s="15">
        <v>1</v>
      </c>
      <c r="F252" s="15">
        <v>1</v>
      </c>
      <c r="G252" s="15">
        <v>1</v>
      </c>
      <c r="H252" s="30">
        <f>+SUM(Tabla13[[#This Row],[PRIMER TRIMESTRE]:[CUARTO TRIMESTRE]])</f>
        <v>4</v>
      </c>
      <c r="I252" s="31">
        <v>175000</v>
      </c>
      <c r="J252" s="31">
        <f>+Tabla13[[#This Row],[CANTIDAD TOTAL]]*Tabla13[[#This Row],[PRECIO UNITARIO ESTIMADO]]</f>
        <v>700000</v>
      </c>
      <c r="K252" s="31">
        <f>+Tabla13[[#This Row],[COSTO TOTAL UNITARIO ESTIMADO]]</f>
        <v>700000</v>
      </c>
      <c r="L252" s="14" t="s">
        <v>51</v>
      </c>
      <c r="M252" s="15" t="s">
        <v>27</v>
      </c>
      <c r="N252" s="31"/>
      <c r="O252" s="32" t="s">
        <v>425</v>
      </c>
      <c r="T252" s="33" t="s">
        <v>121</v>
      </c>
    </row>
    <row r="253" spans="1:20">
      <c r="A253" s="14" t="s">
        <v>426</v>
      </c>
      <c r="B253" s="14" t="s">
        <v>427</v>
      </c>
      <c r="C253" s="15" t="s">
        <v>25</v>
      </c>
      <c r="D253" s="15">
        <v>50</v>
      </c>
      <c r="E253" s="15">
        <v>50</v>
      </c>
      <c r="F253" s="15">
        <v>100</v>
      </c>
      <c r="G253" s="15">
        <v>50</v>
      </c>
      <c r="H253" s="30">
        <f>+SUM(Tabla13[[#This Row],[PRIMER TRIMESTRE]:[CUARTO TRIMESTRE]])</f>
        <v>250</v>
      </c>
      <c r="I253" s="31">
        <v>250</v>
      </c>
      <c r="J253" s="31">
        <f>+Tabla13[[#This Row],[CANTIDAD TOTAL]]*Tabla13[[#This Row],[PRECIO UNITARIO ESTIMADO]]</f>
        <v>62500</v>
      </c>
      <c r="K253" s="31">
        <f>+SUM(J253:J310)</f>
        <v>2382500</v>
      </c>
      <c r="L253" s="14" t="s">
        <v>26</v>
      </c>
      <c r="M253" s="15" t="s">
        <v>27</v>
      </c>
      <c r="N253" s="31"/>
      <c r="O253" s="32" t="s">
        <v>428</v>
      </c>
      <c r="T253" s="33" t="s">
        <v>124</v>
      </c>
    </row>
    <row r="254" spans="1:20">
      <c r="A254" s="14" t="s">
        <v>426</v>
      </c>
      <c r="B254" s="14" t="s">
        <v>429</v>
      </c>
      <c r="C254" s="15" t="s">
        <v>25</v>
      </c>
      <c r="D254" s="15"/>
      <c r="E254" s="15">
        <v>40</v>
      </c>
      <c r="F254" s="15"/>
      <c r="G254" s="15"/>
      <c r="H254" s="30">
        <f>+SUM(Tabla13[[#This Row],[PRIMER TRIMESTRE]:[CUARTO TRIMESTRE]])</f>
        <v>40</v>
      </c>
      <c r="I254" s="31">
        <v>350</v>
      </c>
      <c r="J254" s="31">
        <f>+Tabla13[[#This Row],[CANTIDAD TOTAL]]*Tabla13[[#This Row],[PRECIO UNITARIO ESTIMADO]]</f>
        <v>14000</v>
      </c>
      <c r="K254" s="31"/>
      <c r="L254" s="14" t="s">
        <v>26</v>
      </c>
      <c r="M254" s="15" t="s">
        <v>27</v>
      </c>
      <c r="N254" s="31"/>
      <c r="O254" s="32" t="s">
        <v>430</v>
      </c>
      <c r="T254" s="33" t="s">
        <v>142</v>
      </c>
    </row>
    <row r="255" spans="1:20" s="54" customFormat="1">
      <c r="A255" s="14" t="s">
        <v>426</v>
      </c>
      <c r="B255" s="14" t="s">
        <v>431</v>
      </c>
      <c r="C255" s="15" t="s">
        <v>25</v>
      </c>
      <c r="D255" s="15">
        <v>100</v>
      </c>
      <c r="E255" s="15"/>
      <c r="F255" s="15"/>
      <c r="G255" s="15"/>
      <c r="H255" s="30">
        <f>+SUM(Tabla13[[#This Row],[PRIMER TRIMESTRE]:[CUARTO TRIMESTRE]])</f>
        <v>100</v>
      </c>
      <c r="I255" s="31">
        <v>250</v>
      </c>
      <c r="J255" s="31">
        <f>+Tabla13[[#This Row],[CANTIDAD TOTAL]]*Tabla13[[#This Row],[PRECIO UNITARIO ESTIMADO]]</f>
        <v>25000</v>
      </c>
      <c r="K255" s="31"/>
      <c r="L255" s="14" t="s">
        <v>26</v>
      </c>
      <c r="M255" s="15" t="s">
        <v>27</v>
      </c>
      <c r="N255" s="31"/>
      <c r="O255" s="32" t="s">
        <v>432</v>
      </c>
      <c r="T255" s="55"/>
    </row>
    <row r="256" spans="1:20" s="54" customFormat="1">
      <c r="A256" s="14" t="s">
        <v>426</v>
      </c>
      <c r="B256" s="14" t="s">
        <v>433</v>
      </c>
      <c r="C256" s="15" t="s">
        <v>25</v>
      </c>
      <c r="D256" s="15"/>
      <c r="E256" s="15">
        <v>85</v>
      </c>
      <c r="F256" s="15">
        <v>85</v>
      </c>
      <c r="G256" s="15"/>
      <c r="H256" s="30">
        <f>+SUM(Tabla13[[#This Row],[PRIMER TRIMESTRE]:[CUARTO TRIMESTRE]])</f>
        <v>170</v>
      </c>
      <c r="I256" s="31">
        <v>350</v>
      </c>
      <c r="J256" s="31">
        <f>+Tabla13[[#This Row],[CANTIDAD TOTAL]]*Tabla13[[#This Row],[PRECIO UNITARIO ESTIMADO]]</f>
        <v>59500</v>
      </c>
      <c r="K256" s="31"/>
      <c r="L256" s="14" t="s">
        <v>26</v>
      </c>
      <c r="M256" s="15" t="s">
        <v>27</v>
      </c>
      <c r="N256" s="31"/>
      <c r="O256" s="32" t="s">
        <v>281</v>
      </c>
      <c r="T256" s="55"/>
    </row>
    <row r="257" spans="1:20" s="54" customFormat="1">
      <c r="A257" s="14" t="s">
        <v>426</v>
      </c>
      <c r="B257" s="14" t="s">
        <v>434</v>
      </c>
      <c r="C257" s="15" t="s">
        <v>25</v>
      </c>
      <c r="D257" s="15">
        <v>280</v>
      </c>
      <c r="E257" s="15">
        <v>280</v>
      </c>
      <c r="F257" s="15">
        <v>280</v>
      </c>
      <c r="G257" s="15">
        <v>280</v>
      </c>
      <c r="H257" s="30">
        <f>+SUM(Tabla13[[#This Row],[PRIMER TRIMESTRE]:[CUARTO TRIMESTRE]])</f>
        <v>1120</v>
      </c>
      <c r="I257" s="31">
        <v>250</v>
      </c>
      <c r="J257" s="31">
        <f>+Tabla13[[#This Row],[CANTIDAD TOTAL]]*Tabla13[[#This Row],[PRECIO UNITARIO ESTIMADO]]</f>
        <v>280000</v>
      </c>
      <c r="K257" s="31"/>
      <c r="L257" s="14" t="s">
        <v>42</v>
      </c>
      <c r="M257" s="15" t="s">
        <v>27</v>
      </c>
      <c r="N257" s="31"/>
      <c r="O257" s="32" t="s">
        <v>375</v>
      </c>
      <c r="T257" s="55"/>
    </row>
    <row r="258" spans="1:20" s="54" customFormat="1">
      <c r="A258" s="14" t="s">
        <v>426</v>
      </c>
      <c r="B258" s="14" t="s">
        <v>435</v>
      </c>
      <c r="C258" s="15" t="s">
        <v>25</v>
      </c>
      <c r="D258" s="15"/>
      <c r="E258" s="15">
        <v>50</v>
      </c>
      <c r="F258" s="15"/>
      <c r="G258" s="15">
        <v>50</v>
      </c>
      <c r="H258" s="30">
        <f>+SUM(Tabla13[[#This Row],[PRIMER TRIMESTRE]:[CUARTO TRIMESTRE]])</f>
        <v>100</v>
      </c>
      <c r="I258" s="31">
        <v>600</v>
      </c>
      <c r="J258" s="31">
        <f>+Tabla13[[#This Row],[CANTIDAD TOTAL]]*Tabla13[[#This Row],[PRECIO UNITARIO ESTIMADO]]</f>
        <v>60000</v>
      </c>
      <c r="K258" s="31"/>
      <c r="L258" s="14" t="s">
        <v>26</v>
      </c>
      <c r="M258" s="15" t="s">
        <v>27</v>
      </c>
      <c r="N258" s="31"/>
      <c r="O258" s="32" t="s">
        <v>55</v>
      </c>
      <c r="T258" s="55"/>
    </row>
    <row r="259" spans="1:20" s="54" customFormat="1">
      <c r="A259" s="14" t="s">
        <v>426</v>
      </c>
      <c r="B259" s="14" t="s">
        <v>436</v>
      </c>
      <c r="C259" s="15" t="s">
        <v>270</v>
      </c>
      <c r="D259" s="15"/>
      <c r="E259" s="15"/>
      <c r="F259" s="15"/>
      <c r="G259" s="15">
        <v>250</v>
      </c>
      <c r="H259" s="30">
        <f>+SUM(Tabla13[[#This Row],[PRIMER TRIMESTRE]:[CUARTO TRIMESTRE]])</f>
        <v>250</v>
      </c>
      <c r="I259" s="31">
        <v>250</v>
      </c>
      <c r="J259" s="31">
        <f>+Tabla13[[#This Row],[CANTIDAD TOTAL]]*Tabla13[[#This Row],[PRECIO UNITARIO ESTIMADO]]</f>
        <v>62500</v>
      </c>
      <c r="K259" s="31"/>
      <c r="L259" s="14" t="s">
        <v>26</v>
      </c>
      <c r="M259" s="15" t="s">
        <v>27</v>
      </c>
      <c r="N259" s="31"/>
      <c r="O259" s="32" t="s">
        <v>271</v>
      </c>
      <c r="T259" s="55"/>
    </row>
    <row r="260" spans="1:20" s="54" customFormat="1">
      <c r="A260" s="14" t="s">
        <v>426</v>
      </c>
      <c r="B260" s="14" t="s">
        <v>437</v>
      </c>
      <c r="C260" s="15" t="s">
        <v>270</v>
      </c>
      <c r="D260" s="15">
        <v>70</v>
      </c>
      <c r="E260" s="15">
        <v>35</v>
      </c>
      <c r="F260" s="15">
        <v>105</v>
      </c>
      <c r="G260" s="15">
        <v>140</v>
      </c>
      <c r="H260" s="30">
        <f>+SUM(Tabla13[[#This Row],[PRIMER TRIMESTRE]:[CUARTO TRIMESTRE]])</f>
        <v>350</v>
      </c>
      <c r="I260" s="31">
        <v>200</v>
      </c>
      <c r="J260" s="31">
        <f>+Tabla13[[#This Row],[CANTIDAD TOTAL]]*Tabla13[[#This Row],[PRECIO UNITARIO ESTIMADO]]</f>
        <v>70000</v>
      </c>
      <c r="K260" s="31"/>
      <c r="L260" s="14" t="s">
        <v>26</v>
      </c>
      <c r="M260" s="15" t="s">
        <v>27</v>
      </c>
      <c r="N260" s="31"/>
      <c r="O260" s="32" t="s">
        <v>438</v>
      </c>
      <c r="T260" s="55"/>
    </row>
    <row r="261" spans="1:20" s="54" customFormat="1">
      <c r="A261" s="14" t="s">
        <v>426</v>
      </c>
      <c r="B261" s="14" t="s">
        <v>439</v>
      </c>
      <c r="C261" s="15" t="s">
        <v>270</v>
      </c>
      <c r="D261" s="15"/>
      <c r="E261" s="15">
        <v>100</v>
      </c>
      <c r="F261" s="15"/>
      <c r="G261" s="15"/>
      <c r="H261" s="30">
        <f>+SUM(Tabla13[[#This Row],[PRIMER TRIMESTRE]:[CUARTO TRIMESTRE]])</f>
        <v>100</v>
      </c>
      <c r="I261" s="31">
        <v>250</v>
      </c>
      <c r="J261" s="31">
        <f>+Tabla13[[#This Row],[CANTIDAD TOTAL]]*Tabla13[[#This Row],[PRECIO UNITARIO ESTIMADO]]</f>
        <v>25000</v>
      </c>
      <c r="K261" s="31"/>
      <c r="L261" s="14" t="s">
        <v>26</v>
      </c>
      <c r="M261" s="15" t="s">
        <v>27</v>
      </c>
      <c r="N261" s="31"/>
      <c r="O261" s="32" t="s">
        <v>377</v>
      </c>
      <c r="T261" s="55"/>
    </row>
    <row r="262" spans="1:20" s="54" customFormat="1">
      <c r="A262" s="14" t="s">
        <v>426</v>
      </c>
      <c r="B262" s="14" t="s">
        <v>439</v>
      </c>
      <c r="C262" s="15" t="s">
        <v>270</v>
      </c>
      <c r="D262" s="15"/>
      <c r="E262" s="15"/>
      <c r="F262" s="15">
        <v>50</v>
      </c>
      <c r="G262" s="15">
        <v>50</v>
      </c>
      <c r="H262" s="30">
        <f>+SUM(Tabla13[[#This Row],[PRIMER TRIMESTRE]:[CUARTO TRIMESTRE]])</f>
        <v>100</v>
      </c>
      <c r="I262" s="31">
        <v>250</v>
      </c>
      <c r="J262" s="31">
        <f>+Tabla13[[#This Row],[CANTIDAD TOTAL]]*Tabla13[[#This Row],[PRECIO UNITARIO ESTIMADO]]</f>
        <v>25000</v>
      </c>
      <c r="K262" s="31"/>
      <c r="L262" s="14" t="s">
        <v>26</v>
      </c>
      <c r="M262" s="15" t="s">
        <v>27</v>
      </c>
      <c r="N262" s="31"/>
      <c r="O262" s="32" t="s">
        <v>379</v>
      </c>
      <c r="T262" s="55"/>
    </row>
    <row r="263" spans="1:20" s="54" customFormat="1">
      <c r="A263" s="14" t="s">
        <v>426</v>
      </c>
      <c r="B263" s="14" t="s">
        <v>440</v>
      </c>
      <c r="C263" s="15" t="s">
        <v>25</v>
      </c>
      <c r="D263" s="15">
        <v>50</v>
      </c>
      <c r="E263" s="15">
        <v>50</v>
      </c>
      <c r="F263" s="15">
        <v>50</v>
      </c>
      <c r="G263" s="15"/>
      <c r="H263" s="30">
        <f>+SUM(Tabla13[[#This Row],[PRIMER TRIMESTRE]:[CUARTO TRIMESTRE]])</f>
        <v>150</v>
      </c>
      <c r="I263" s="31">
        <v>250</v>
      </c>
      <c r="J263" s="31">
        <f>+Tabla13[[#This Row],[CANTIDAD TOTAL]]*Tabla13[[#This Row],[PRECIO UNITARIO ESTIMADO]]</f>
        <v>37500</v>
      </c>
      <c r="K263" s="31"/>
      <c r="L263" s="14" t="s">
        <v>26</v>
      </c>
      <c r="M263" s="15" t="s">
        <v>27</v>
      </c>
      <c r="N263" s="31"/>
      <c r="O263" s="32" t="s">
        <v>441</v>
      </c>
      <c r="T263" s="55"/>
    </row>
    <row r="264" spans="1:20" s="54" customFormat="1">
      <c r="A264" s="14" t="s">
        <v>426</v>
      </c>
      <c r="B264" s="14" t="s">
        <v>436</v>
      </c>
      <c r="C264" s="15" t="s">
        <v>25</v>
      </c>
      <c r="D264" s="15"/>
      <c r="E264" s="15">
        <v>200</v>
      </c>
      <c r="F264" s="15"/>
      <c r="G264" s="15"/>
      <c r="H264" s="30">
        <f>+SUM(Tabla13[[#This Row],[PRIMER TRIMESTRE]:[CUARTO TRIMESTRE]])</f>
        <v>200</v>
      </c>
      <c r="I264" s="31">
        <v>250</v>
      </c>
      <c r="J264" s="31">
        <f>+Tabla13[[#This Row],[CANTIDAD TOTAL]]*Tabla13[[#This Row],[PRECIO UNITARIO ESTIMADO]]</f>
        <v>50000</v>
      </c>
      <c r="K264" s="31"/>
      <c r="L264" s="14" t="s">
        <v>26</v>
      </c>
      <c r="M264" s="15" t="s">
        <v>27</v>
      </c>
      <c r="N264" s="31"/>
      <c r="O264" s="32" t="s">
        <v>28</v>
      </c>
      <c r="T264" s="55"/>
    </row>
    <row r="265" spans="1:20" s="54" customFormat="1">
      <c r="A265" s="14" t="s">
        <v>426</v>
      </c>
      <c r="B265" s="14" t="s">
        <v>442</v>
      </c>
      <c r="C265" s="15" t="s">
        <v>25</v>
      </c>
      <c r="D265" s="15"/>
      <c r="E265" s="15"/>
      <c r="F265" s="15"/>
      <c r="G265" s="15">
        <v>200</v>
      </c>
      <c r="H265" s="30">
        <f>+SUM(Tabla13[[#This Row],[PRIMER TRIMESTRE]:[CUARTO TRIMESTRE]])</f>
        <v>200</v>
      </c>
      <c r="I265" s="31">
        <v>250</v>
      </c>
      <c r="J265" s="31">
        <f>+Tabla13[[#This Row],[CANTIDAD TOTAL]]*Tabla13[[#This Row],[PRECIO UNITARIO ESTIMADO]]</f>
        <v>50000</v>
      </c>
      <c r="K265" s="31"/>
      <c r="L265" s="14" t="s">
        <v>26</v>
      </c>
      <c r="M265" s="15" t="s">
        <v>27</v>
      </c>
      <c r="N265" s="31"/>
      <c r="O265" s="32" t="s">
        <v>381</v>
      </c>
      <c r="T265" s="55"/>
    </row>
    <row r="266" spans="1:20" s="54" customFormat="1">
      <c r="A266" s="14" t="s">
        <v>426</v>
      </c>
      <c r="B266" s="14" t="s">
        <v>433</v>
      </c>
      <c r="C266" s="15" t="s">
        <v>25</v>
      </c>
      <c r="D266" s="15"/>
      <c r="E266" s="15">
        <v>80</v>
      </c>
      <c r="F266" s="15"/>
      <c r="G266" s="15"/>
      <c r="H266" s="30">
        <f>+SUM(Tabla13[[#This Row],[PRIMER TRIMESTRE]:[CUARTO TRIMESTRE]])</f>
        <v>80</v>
      </c>
      <c r="I266" s="31">
        <v>250</v>
      </c>
      <c r="J266" s="31">
        <f>+Tabla13[[#This Row],[CANTIDAD TOTAL]]*Tabla13[[#This Row],[PRECIO UNITARIO ESTIMADO]]</f>
        <v>20000</v>
      </c>
      <c r="K266" s="31"/>
      <c r="L266" s="14" t="s">
        <v>26</v>
      </c>
      <c r="M266" s="15" t="s">
        <v>27</v>
      </c>
      <c r="N266" s="31"/>
      <c r="O266" s="32" t="s">
        <v>383</v>
      </c>
      <c r="T266" s="55"/>
    </row>
    <row r="267" spans="1:20" s="54" customFormat="1">
      <c r="A267" s="14" t="s">
        <v>426</v>
      </c>
      <c r="B267" s="14" t="s">
        <v>429</v>
      </c>
      <c r="C267" s="15" t="s">
        <v>25</v>
      </c>
      <c r="D267" s="15"/>
      <c r="E267" s="15"/>
      <c r="F267" s="15"/>
      <c r="G267" s="15">
        <v>100</v>
      </c>
      <c r="H267" s="30">
        <f>+SUM(Tabla13[[#This Row],[PRIMER TRIMESTRE]:[CUARTO TRIMESTRE]])</f>
        <v>100</v>
      </c>
      <c r="I267" s="31">
        <v>250</v>
      </c>
      <c r="J267" s="31">
        <f>+Tabla13[[#This Row],[CANTIDAD TOTAL]]*Tabla13[[#This Row],[PRECIO UNITARIO ESTIMADO]]</f>
        <v>25000</v>
      </c>
      <c r="K267" s="31"/>
      <c r="L267" s="14" t="s">
        <v>26</v>
      </c>
      <c r="M267" s="15" t="s">
        <v>27</v>
      </c>
      <c r="N267" s="31"/>
      <c r="O267" s="32" t="s">
        <v>443</v>
      </c>
      <c r="T267" s="55"/>
    </row>
    <row r="268" spans="1:20" s="54" customFormat="1">
      <c r="A268" s="14" t="s">
        <v>426</v>
      </c>
      <c r="B268" s="14" t="s">
        <v>444</v>
      </c>
      <c r="C268" s="15" t="s">
        <v>25</v>
      </c>
      <c r="D268" s="15">
        <v>20</v>
      </c>
      <c r="E268" s="15">
        <v>20</v>
      </c>
      <c r="F268" s="15"/>
      <c r="G268" s="15"/>
      <c r="H268" s="30">
        <f>+SUM(Tabla13[[#This Row],[PRIMER TRIMESTRE]:[CUARTO TRIMESTRE]])</f>
        <v>40</v>
      </c>
      <c r="I268" s="31">
        <v>250</v>
      </c>
      <c r="J268" s="31">
        <f>+Tabla13[[#This Row],[CANTIDAD TOTAL]]*Tabla13[[#This Row],[PRECIO UNITARIO ESTIMADO]]</f>
        <v>10000</v>
      </c>
      <c r="K268" s="31"/>
      <c r="L268" s="14" t="s">
        <v>26</v>
      </c>
      <c r="M268" s="15" t="s">
        <v>27</v>
      </c>
      <c r="N268" s="31"/>
      <c r="O268" s="32" t="s">
        <v>445</v>
      </c>
      <c r="T268" s="55"/>
    </row>
    <row r="269" spans="1:20" s="54" customFormat="1">
      <c r="A269" s="14" t="s">
        <v>426</v>
      </c>
      <c r="B269" s="14" t="s">
        <v>446</v>
      </c>
      <c r="C269" s="15" t="s">
        <v>25</v>
      </c>
      <c r="D269" s="15">
        <v>50</v>
      </c>
      <c r="E269" s="15">
        <v>50</v>
      </c>
      <c r="F269" s="15"/>
      <c r="G269" s="15"/>
      <c r="H269" s="30">
        <f>+SUM(Tabla13[[#This Row],[PRIMER TRIMESTRE]:[CUARTO TRIMESTRE]])</f>
        <v>100</v>
      </c>
      <c r="I269" s="31">
        <v>250</v>
      </c>
      <c r="J269" s="31">
        <f>+Tabla13[[#This Row],[CANTIDAD TOTAL]]*Tabla13[[#This Row],[PRECIO UNITARIO ESTIMADO]]</f>
        <v>25000</v>
      </c>
      <c r="K269" s="31"/>
      <c r="L269" s="14" t="s">
        <v>26</v>
      </c>
      <c r="M269" s="15" t="s">
        <v>27</v>
      </c>
      <c r="N269" s="31"/>
      <c r="O269" s="32" t="s">
        <v>447</v>
      </c>
      <c r="T269" s="55"/>
    </row>
    <row r="270" spans="1:20" s="54" customFormat="1">
      <c r="A270" s="14" t="s">
        <v>426</v>
      </c>
      <c r="B270" s="14" t="s">
        <v>448</v>
      </c>
      <c r="C270" s="15" t="s">
        <v>94</v>
      </c>
      <c r="D270" s="15"/>
      <c r="E270" s="15">
        <v>20</v>
      </c>
      <c r="F270" s="15"/>
      <c r="G270" s="15"/>
      <c r="H270" s="30">
        <f>+SUM(Tabla13[[#This Row],[PRIMER TRIMESTRE]:[CUARTO TRIMESTRE]])</f>
        <v>20</v>
      </c>
      <c r="I270" s="31">
        <v>250</v>
      </c>
      <c r="J270" s="31">
        <f>+Tabla13[[#This Row],[CANTIDAD TOTAL]]*Tabla13[[#This Row],[PRECIO UNITARIO ESTIMADO]]</f>
        <v>5000</v>
      </c>
      <c r="K270" s="31"/>
      <c r="L270" s="14" t="s">
        <v>26</v>
      </c>
      <c r="M270" s="15" t="s">
        <v>27</v>
      </c>
      <c r="N270" s="31"/>
      <c r="O270" s="32" t="s">
        <v>449</v>
      </c>
      <c r="T270" s="55"/>
    </row>
    <row r="271" spans="1:20" s="54" customFormat="1">
      <c r="A271" s="14" t="s">
        <v>426</v>
      </c>
      <c r="B271" s="14" t="s">
        <v>448</v>
      </c>
      <c r="C271" s="15" t="s">
        <v>94</v>
      </c>
      <c r="D271" s="15"/>
      <c r="E271" s="15"/>
      <c r="F271" s="15"/>
      <c r="G271" s="15">
        <v>20</v>
      </c>
      <c r="H271" s="30">
        <f>+SUM(Tabla13[[#This Row],[PRIMER TRIMESTRE]:[CUARTO TRIMESTRE]])</f>
        <v>20</v>
      </c>
      <c r="I271" s="31">
        <v>250</v>
      </c>
      <c r="J271" s="31">
        <f>+Tabla13[[#This Row],[CANTIDAD TOTAL]]*Tabla13[[#This Row],[PRECIO UNITARIO ESTIMADO]]</f>
        <v>5000</v>
      </c>
      <c r="K271" s="31"/>
      <c r="L271" s="14" t="s">
        <v>26</v>
      </c>
      <c r="M271" s="15" t="s">
        <v>27</v>
      </c>
      <c r="N271" s="31"/>
      <c r="O271" s="32" t="s">
        <v>450</v>
      </c>
      <c r="T271" s="55"/>
    </row>
    <row r="272" spans="1:20" s="54" customFormat="1">
      <c r="A272" s="14" t="s">
        <v>426</v>
      </c>
      <c r="B272" s="14" t="s">
        <v>451</v>
      </c>
      <c r="C272" s="15" t="s">
        <v>94</v>
      </c>
      <c r="D272" s="15"/>
      <c r="E272" s="15">
        <v>40</v>
      </c>
      <c r="F272" s="15"/>
      <c r="G272" s="15"/>
      <c r="H272" s="30">
        <f>+SUM(Tabla13[[#This Row],[PRIMER TRIMESTRE]:[CUARTO TRIMESTRE]])</f>
        <v>40</v>
      </c>
      <c r="I272" s="31">
        <v>350</v>
      </c>
      <c r="J272" s="31">
        <f>+Tabla13[[#This Row],[CANTIDAD TOTAL]]*Tabla13[[#This Row],[PRECIO UNITARIO ESTIMADO]]</f>
        <v>14000</v>
      </c>
      <c r="K272" s="31"/>
      <c r="L272" s="14" t="s">
        <v>26</v>
      </c>
      <c r="M272" s="15" t="s">
        <v>27</v>
      </c>
      <c r="N272" s="31"/>
      <c r="O272" s="32" t="s">
        <v>452</v>
      </c>
      <c r="T272" s="55"/>
    </row>
    <row r="273" spans="1:20" s="54" customFormat="1">
      <c r="A273" s="14" t="s">
        <v>426</v>
      </c>
      <c r="B273" s="14" t="s">
        <v>451</v>
      </c>
      <c r="C273" s="15" t="s">
        <v>94</v>
      </c>
      <c r="D273" s="15"/>
      <c r="E273" s="15"/>
      <c r="F273" s="15">
        <v>40</v>
      </c>
      <c r="G273" s="15"/>
      <c r="H273" s="30">
        <f>+SUM(Tabla13[[#This Row],[PRIMER TRIMESTRE]:[CUARTO TRIMESTRE]])</f>
        <v>40</v>
      </c>
      <c r="I273" s="31">
        <v>350</v>
      </c>
      <c r="J273" s="31">
        <f>+Tabla13[[#This Row],[CANTIDAD TOTAL]]*Tabla13[[#This Row],[PRECIO UNITARIO ESTIMADO]]</f>
        <v>14000</v>
      </c>
      <c r="K273" s="31"/>
      <c r="L273" s="14" t="s">
        <v>26</v>
      </c>
      <c r="M273" s="15" t="s">
        <v>27</v>
      </c>
      <c r="N273" s="31"/>
      <c r="O273" s="32" t="s">
        <v>453</v>
      </c>
      <c r="T273" s="55"/>
    </row>
    <row r="274" spans="1:20" s="54" customFormat="1">
      <c r="A274" s="14" t="s">
        <v>426</v>
      </c>
      <c r="B274" s="14" t="s">
        <v>454</v>
      </c>
      <c r="C274" s="15" t="s">
        <v>94</v>
      </c>
      <c r="D274" s="15"/>
      <c r="E274" s="15">
        <v>50</v>
      </c>
      <c r="F274" s="15"/>
      <c r="G274" s="15"/>
      <c r="H274" s="30">
        <f>+SUM(Tabla13[[#This Row],[PRIMER TRIMESTRE]:[CUARTO TRIMESTRE]])</f>
        <v>50</v>
      </c>
      <c r="I274" s="31">
        <v>250</v>
      </c>
      <c r="J274" s="31">
        <f>+Tabla13[[#This Row],[CANTIDAD TOTAL]]*Tabla13[[#This Row],[PRECIO UNITARIO ESTIMADO]]</f>
        <v>12500</v>
      </c>
      <c r="K274" s="31"/>
      <c r="L274" s="14" t="s">
        <v>26</v>
      </c>
      <c r="M274" s="15" t="s">
        <v>27</v>
      </c>
      <c r="N274" s="31"/>
      <c r="O274" s="32" t="s">
        <v>455</v>
      </c>
      <c r="T274" s="55"/>
    </row>
    <row r="275" spans="1:20" s="54" customFormat="1">
      <c r="A275" s="14" t="s">
        <v>426</v>
      </c>
      <c r="B275" s="14" t="s">
        <v>456</v>
      </c>
      <c r="C275" s="15" t="s">
        <v>94</v>
      </c>
      <c r="D275" s="15"/>
      <c r="E275" s="15"/>
      <c r="F275" s="15"/>
      <c r="G275" s="15">
        <v>100</v>
      </c>
      <c r="H275" s="30">
        <f>+SUM(Tabla13[[#This Row],[PRIMER TRIMESTRE]:[CUARTO TRIMESTRE]])</f>
        <v>100</v>
      </c>
      <c r="I275" s="31">
        <v>1200</v>
      </c>
      <c r="J275" s="31">
        <f>+Tabla13[[#This Row],[CANTIDAD TOTAL]]*Tabla13[[#This Row],[PRECIO UNITARIO ESTIMADO]]</f>
        <v>120000</v>
      </c>
      <c r="K275" s="31"/>
      <c r="L275" s="14" t="s">
        <v>26</v>
      </c>
      <c r="M275" s="15" t="s">
        <v>27</v>
      </c>
      <c r="N275" s="31"/>
      <c r="O275" s="32" t="s">
        <v>283</v>
      </c>
      <c r="T275" s="55"/>
    </row>
    <row r="276" spans="1:20" s="54" customFormat="1">
      <c r="A276" s="14" t="s">
        <v>426</v>
      </c>
      <c r="B276" s="14" t="s">
        <v>457</v>
      </c>
      <c r="C276" s="15" t="s">
        <v>94</v>
      </c>
      <c r="D276" s="15">
        <v>80</v>
      </c>
      <c r="E276" s="15"/>
      <c r="F276" s="15"/>
      <c r="G276" s="15"/>
      <c r="H276" s="30">
        <f>+SUM(Tabla13[[#This Row],[PRIMER TRIMESTRE]:[CUARTO TRIMESTRE]])</f>
        <v>80</v>
      </c>
      <c r="I276" s="31">
        <v>350</v>
      </c>
      <c r="J276" s="31">
        <f>+Tabla13[[#This Row],[CANTIDAD TOTAL]]*Tabla13[[#This Row],[PRECIO UNITARIO ESTIMADO]]</f>
        <v>28000</v>
      </c>
      <c r="K276" s="31"/>
      <c r="L276" s="14" t="s">
        <v>26</v>
      </c>
      <c r="M276" s="15" t="s">
        <v>27</v>
      </c>
      <c r="N276" s="31"/>
      <c r="O276" s="32" t="s">
        <v>160</v>
      </c>
      <c r="T276" s="55"/>
    </row>
    <row r="277" spans="1:20" s="54" customFormat="1">
      <c r="A277" s="14" t="s">
        <v>426</v>
      </c>
      <c r="B277" s="14" t="s">
        <v>458</v>
      </c>
      <c r="C277" s="15" t="s">
        <v>94</v>
      </c>
      <c r="D277" s="15"/>
      <c r="E277" s="15">
        <v>80</v>
      </c>
      <c r="F277" s="15"/>
      <c r="G277" s="15"/>
      <c r="H277" s="30">
        <f>+SUM(Tabla13[[#This Row],[PRIMER TRIMESTRE]:[CUARTO TRIMESTRE]])</f>
        <v>80</v>
      </c>
      <c r="I277" s="31">
        <v>350</v>
      </c>
      <c r="J277" s="31">
        <f>+Tabla13[[#This Row],[CANTIDAD TOTAL]]*Tabla13[[#This Row],[PRECIO UNITARIO ESTIMADO]]</f>
        <v>28000</v>
      </c>
      <c r="K277" s="31"/>
      <c r="L277" s="14" t="s">
        <v>26</v>
      </c>
      <c r="M277" s="15" t="s">
        <v>27</v>
      </c>
      <c r="N277" s="31"/>
      <c r="O277" s="32" t="s">
        <v>161</v>
      </c>
      <c r="T277" s="55"/>
    </row>
    <row r="278" spans="1:20" s="54" customFormat="1">
      <c r="A278" s="14" t="s">
        <v>426</v>
      </c>
      <c r="B278" s="14" t="s">
        <v>459</v>
      </c>
      <c r="C278" s="15" t="s">
        <v>94</v>
      </c>
      <c r="D278" s="15"/>
      <c r="E278" s="15"/>
      <c r="F278" s="15">
        <v>80</v>
      </c>
      <c r="G278" s="15"/>
      <c r="H278" s="30">
        <f>+SUM(Tabla13[[#This Row],[PRIMER TRIMESTRE]:[CUARTO TRIMESTRE]])</f>
        <v>80</v>
      </c>
      <c r="I278" s="31">
        <v>350</v>
      </c>
      <c r="J278" s="31">
        <f>+Tabla13[[#This Row],[CANTIDAD TOTAL]]*Tabla13[[#This Row],[PRECIO UNITARIO ESTIMADO]]</f>
        <v>28000</v>
      </c>
      <c r="K278" s="31"/>
      <c r="L278" s="14" t="s">
        <v>26</v>
      </c>
      <c r="M278" s="15" t="s">
        <v>27</v>
      </c>
      <c r="N278" s="31"/>
      <c r="O278" s="32" t="s">
        <v>162</v>
      </c>
      <c r="T278" s="55"/>
    </row>
    <row r="279" spans="1:20" s="54" customFormat="1" ht="36">
      <c r="A279" s="14" t="s">
        <v>426</v>
      </c>
      <c r="B279" s="14" t="s">
        <v>460</v>
      </c>
      <c r="C279" s="15" t="s">
        <v>94</v>
      </c>
      <c r="D279" s="15"/>
      <c r="E279" s="15">
        <v>100</v>
      </c>
      <c r="F279" s="15"/>
      <c r="G279" s="15"/>
      <c r="H279" s="30">
        <f>+SUM(Tabla13[[#This Row],[PRIMER TRIMESTRE]:[CUARTO TRIMESTRE]])</f>
        <v>100</v>
      </c>
      <c r="I279" s="31">
        <v>250</v>
      </c>
      <c r="J279" s="31">
        <f>+Tabla13[[#This Row],[CANTIDAD TOTAL]]*Tabla13[[#This Row],[PRECIO UNITARIO ESTIMADO]]</f>
        <v>25000</v>
      </c>
      <c r="K279" s="31"/>
      <c r="L279" s="14" t="s">
        <v>26</v>
      </c>
      <c r="M279" s="15" t="s">
        <v>27</v>
      </c>
      <c r="N279" s="31"/>
      <c r="O279" s="32" t="s">
        <v>303</v>
      </c>
      <c r="T279" s="55"/>
    </row>
    <row r="280" spans="1:20" s="54" customFormat="1" ht="36">
      <c r="A280" s="14" t="s">
        <v>426</v>
      </c>
      <c r="B280" s="14" t="s">
        <v>461</v>
      </c>
      <c r="C280" s="15" t="s">
        <v>94</v>
      </c>
      <c r="D280" s="15">
        <v>100</v>
      </c>
      <c r="E280" s="15"/>
      <c r="F280" s="15"/>
      <c r="G280" s="15"/>
      <c r="H280" s="30">
        <f>+SUM(Tabla13[[#This Row],[PRIMER TRIMESTRE]:[CUARTO TRIMESTRE]])</f>
        <v>100</v>
      </c>
      <c r="I280" s="31">
        <v>350</v>
      </c>
      <c r="J280" s="31">
        <f>+Tabla13[[#This Row],[CANTIDAD TOTAL]]*Tabla13[[#This Row],[PRECIO UNITARIO ESTIMADO]]</f>
        <v>35000</v>
      </c>
      <c r="K280" s="31"/>
      <c r="L280" s="14" t="s">
        <v>26</v>
      </c>
      <c r="M280" s="15" t="s">
        <v>27</v>
      </c>
      <c r="N280" s="31"/>
      <c r="O280" s="32" t="s">
        <v>303</v>
      </c>
      <c r="T280" s="55"/>
    </row>
    <row r="281" spans="1:20" s="54" customFormat="1" ht="36">
      <c r="A281" s="14" t="s">
        <v>426</v>
      </c>
      <c r="B281" s="14" t="s">
        <v>460</v>
      </c>
      <c r="C281" s="15" t="s">
        <v>94</v>
      </c>
      <c r="D281" s="15"/>
      <c r="E281" s="15"/>
      <c r="F281" s="15"/>
      <c r="G281" s="15">
        <v>100</v>
      </c>
      <c r="H281" s="30">
        <f>+SUM(Tabla13[[#This Row],[PRIMER TRIMESTRE]:[CUARTO TRIMESTRE]])</f>
        <v>100</v>
      </c>
      <c r="I281" s="31">
        <v>250</v>
      </c>
      <c r="J281" s="31">
        <f>+Tabla13[[#This Row],[CANTIDAD TOTAL]]*Tabla13[[#This Row],[PRECIO UNITARIO ESTIMADO]]</f>
        <v>25000</v>
      </c>
      <c r="K281" s="31"/>
      <c r="L281" s="14" t="s">
        <v>26</v>
      </c>
      <c r="M281" s="15" t="s">
        <v>27</v>
      </c>
      <c r="N281" s="31"/>
      <c r="O281" s="32" t="s">
        <v>304</v>
      </c>
      <c r="T281" s="55"/>
    </row>
    <row r="282" spans="1:20" s="54" customFormat="1" ht="36">
      <c r="A282" s="14" t="s">
        <v>426</v>
      </c>
      <c r="B282" s="14" t="s">
        <v>462</v>
      </c>
      <c r="C282" s="15" t="s">
        <v>94</v>
      </c>
      <c r="D282" s="15"/>
      <c r="E282" s="15"/>
      <c r="F282" s="15">
        <v>100</v>
      </c>
      <c r="G282" s="15"/>
      <c r="H282" s="30">
        <f>+SUM(Tabla13[[#This Row],[PRIMER TRIMESTRE]:[CUARTO TRIMESTRE]])</f>
        <v>100</v>
      </c>
      <c r="I282" s="31">
        <v>350</v>
      </c>
      <c r="J282" s="31">
        <f>+Tabla13[[#This Row],[CANTIDAD TOTAL]]*Tabla13[[#This Row],[PRECIO UNITARIO ESTIMADO]]</f>
        <v>35000</v>
      </c>
      <c r="K282" s="31"/>
      <c r="L282" s="14" t="s">
        <v>26</v>
      </c>
      <c r="M282" s="15" t="s">
        <v>27</v>
      </c>
      <c r="N282" s="31"/>
      <c r="O282" s="32" t="s">
        <v>304</v>
      </c>
      <c r="T282" s="55"/>
    </row>
    <row r="283" spans="1:20" s="54" customFormat="1">
      <c r="A283" s="14" t="s">
        <v>426</v>
      </c>
      <c r="B283" s="14" t="s">
        <v>463</v>
      </c>
      <c r="C283" s="15" t="s">
        <v>94</v>
      </c>
      <c r="D283" s="15"/>
      <c r="E283" s="15"/>
      <c r="F283" s="15">
        <v>100</v>
      </c>
      <c r="G283" s="15"/>
      <c r="H283" s="30">
        <f>+SUM(Tabla13[[#This Row],[PRIMER TRIMESTRE]:[CUARTO TRIMESTRE]])</f>
        <v>100</v>
      </c>
      <c r="I283" s="31">
        <v>250</v>
      </c>
      <c r="J283" s="31">
        <f>+Tabla13[[#This Row],[CANTIDAD TOTAL]]*Tabla13[[#This Row],[PRECIO UNITARIO ESTIMADO]]</f>
        <v>25000</v>
      </c>
      <c r="K283" s="31"/>
      <c r="L283" s="14" t="s">
        <v>26</v>
      </c>
      <c r="M283" s="15" t="s">
        <v>27</v>
      </c>
      <c r="N283" s="31"/>
      <c r="O283" s="32" t="s">
        <v>390</v>
      </c>
      <c r="T283" s="55"/>
    </row>
    <row r="284" spans="1:20" s="54" customFormat="1">
      <c r="A284" s="14" t="s">
        <v>426</v>
      </c>
      <c r="B284" s="14" t="s">
        <v>464</v>
      </c>
      <c r="C284" s="15" t="s">
        <v>94</v>
      </c>
      <c r="D284" s="15"/>
      <c r="E284" s="15">
        <v>90</v>
      </c>
      <c r="F284" s="15"/>
      <c r="G284" s="15"/>
      <c r="H284" s="30">
        <f>+SUM(Tabla13[[#This Row],[PRIMER TRIMESTRE]:[CUARTO TRIMESTRE]])</f>
        <v>90</v>
      </c>
      <c r="I284" s="31">
        <v>250</v>
      </c>
      <c r="J284" s="31">
        <f>+Tabla13[[#This Row],[CANTIDAD TOTAL]]*Tabla13[[#This Row],[PRECIO UNITARIO ESTIMADO]]</f>
        <v>22500</v>
      </c>
      <c r="K284" s="31"/>
      <c r="L284" s="14" t="s">
        <v>26</v>
      </c>
      <c r="M284" s="15" t="s">
        <v>27</v>
      </c>
      <c r="N284" s="31"/>
      <c r="O284" s="32" t="s">
        <v>465</v>
      </c>
      <c r="T284" s="55"/>
    </row>
    <row r="285" spans="1:20" s="54" customFormat="1">
      <c r="A285" s="14" t="s">
        <v>426</v>
      </c>
      <c r="B285" s="14" t="s">
        <v>466</v>
      </c>
      <c r="C285" s="15" t="s">
        <v>94</v>
      </c>
      <c r="D285" s="15"/>
      <c r="E285" s="15"/>
      <c r="F285" s="15">
        <v>40</v>
      </c>
      <c r="G285" s="15"/>
      <c r="H285" s="30">
        <f>+SUM(Tabla13[[#This Row],[PRIMER TRIMESTRE]:[CUARTO TRIMESTRE]])</f>
        <v>40</v>
      </c>
      <c r="I285" s="31">
        <v>350</v>
      </c>
      <c r="J285" s="31">
        <f>+Tabla13[[#This Row],[CANTIDAD TOTAL]]*Tabla13[[#This Row],[PRECIO UNITARIO ESTIMADO]]</f>
        <v>14000</v>
      </c>
      <c r="K285" s="31"/>
      <c r="L285" s="14" t="s">
        <v>26</v>
      </c>
      <c r="M285" s="15" t="s">
        <v>27</v>
      </c>
      <c r="N285" s="31"/>
      <c r="O285" s="32" t="s">
        <v>394</v>
      </c>
      <c r="T285" s="55"/>
    </row>
    <row r="286" spans="1:20" s="54" customFormat="1">
      <c r="A286" s="14" t="s">
        <v>426</v>
      </c>
      <c r="B286" s="14" t="s">
        <v>467</v>
      </c>
      <c r="C286" s="15" t="s">
        <v>25</v>
      </c>
      <c r="D286" s="15"/>
      <c r="E286" s="15">
        <v>80</v>
      </c>
      <c r="F286" s="15"/>
      <c r="G286" s="15"/>
      <c r="H286" s="30">
        <f>+SUM(Tabla13[[#This Row],[PRIMER TRIMESTRE]:[CUARTO TRIMESTRE]])</f>
        <v>80</v>
      </c>
      <c r="I286" s="31">
        <v>200</v>
      </c>
      <c r="J286" s="31">
        <f>+Tabla13[[#This Row],[CANTIDAD TOTAL]]*Tabla13[[#This Row],[PRECIO UNITARIO ESTIMADO]]</f>
        <v>16000</v>
      </c>
      <c r="K286" s="31"/>
      <c r="L286" s="14" t="s">
        <v>26</v>
      </c>
      <c r="M286" s="15" t="s">
        <v>27</v>
      </c>
      <c r="N286" s="31"/>
      <c r="O286" s="32" t="s">
        <v>287</v>
      </c>
      <c r="T286" s="55"/>
    </row>
    <row r="287" spans="1:20" s="54" customFormat="1">
      <c r="A287" s="14" t="s">
        <v>426</v>
      </c>
      <c r="B287" s="14" t="s">
        <v>468</v>
      </c>
      <c r="C287" s="15" t="s">
        <v>25</v>
      </c>
      <c r="D287" s="15"/>
      <c r="E287" s="15"/>
      <c r="F287" s="15">
        <v>80</v>
      </c>
      <c r="G287" s="15"/>
      <c r="H287" s="30">
        <f>+SUM(Tabla13[[#This Row],[PRIMER TRIMESTRE]:[CUARTO TRIMESTRE]])</f>
        <v>80</v>
      </c>
      <c r="I287" s="31">
        <v>200</v>
      </c>
      <c r="J287" s="31">
        <f>+Tabla13[[#This Row],[CANTIDAD TOTAL]]*Tabla13[[#This Row],[PRECIO UNITARIO ESTIMADO]]</f>
        <v>16000</v>
      </c>
      <c r="K287" s="31"/>
      <c r="L287" s="14" t="s">
        <v>26</v>
      </c>
      <c r="M287" s="15" t="s">
        <v>27</v>
      </c>
      <c r="N287" s="31"/>
      <c r="O287" s="32" t="s">
        <v>288</v>
      </c>
      <c r="T287" s="55"/>
    </row>
    <row r="288" spans="1:20" s="54" customFormat="1">
      <c r="A288" s="14" t="s">
        <v>426</v>
      </c>
      <c r="B288" s="14" t="s">
        <v>469</v>
      </c>
      <c r="C288" s="15" t="s">
        <v>25</v>
      </c>
      <c r="D288" s="15"/>
      <c r="E288" s="15">
        <v>100</v>
      </c>
      <c r="F288" s="15"/>
      <c r="G288" s="15">
        <v>100</v>
      </c>
      <c r="H288" s="30">
        <f>+SUM(Tabla13[[#This Row],[PRIMER TRIMESTRE]:[CUARTO TRIMESTRE]])</f>
        <v>200</v>
      </c>
      <c r="I288" s="31">
        <v>200</v>
      </c>
      <c r="J288" s="31">
        <f>+Tabla13[[#This Row],[CANTIDAD TOTAL]]*Tabla13[[#This Row],[PRECIO UNITARIO ESTIMADO]]</f>
        <v>40000</v>
      </c>
      <c r="K288" s="31"/>
      <c r="L288" s="14" t="s">
        <v>26</v>
      </c>
      <c r="M288" s="15" t="s">
        <v>27</v>
      </c>
      <c r="N288" s="31"/>
      <c r="O288" s="32" t="s">
        <v>470</v>
      </c>
      <c r="T288" s="55"/>
    </row>
    <row r="289" spans="1:20" s="54" customFormat="1">
      <c r="A289" s="14" t="s">
        <v>426</v>
      </c>
      <c r="B289" s="14" t="s">
        <v>471</v>
      </c>
      <c r="C289" s="15" t="s">
        <v>25</v>
      </c>
      <c r="D289" s="15"/>
      <c r="E289" s="15"/>
      <c r="F289" s="15">
        <v>100</v>
      </c>
      <c r="G289" s="15"/>
      <c r="H289" s="30">
        <f>+SUM(Tabla13[[#This Row],[PRIMER TRIMESTRE]:[CUARTO TRIMESTRE]])</f>
        <v>100</v>
      </c>
      <c r="I289" s="31">
        <v>350</v>
      </c>
      <c r="J289" s="31">
        <f>+Tabla13[[#This Row],[CANTIDAD TOTAL]]*Tabla13[[#This Row],[PRECIO UNITARIO ESTIMADO]]</f>
        <v>35000</v>
      </c>
      <c r="K289" s="31"/>
      <c r="L289" s="14" t="s">
        <v>26</v>
      </c>
      <c r="M289" s="15" t="s">
        <v>27</v>
      </c>
      <c r="N289" s="31"/>
      <c r="O289" s="32" t="s">
        <v>273</v>
      </c>
      <c r="T289" s="55"/>
    </row>
    <row r="290" spans="1:20" s="54" customFormat="1">
      <c r="A290" s="14" t="s">
        <v>426</v>
      </c>
      <c r="B290" s="14" t="s">
        <v>472</v>
      </c>
      <c r="C290" s="15" t="s">
        <v>25</v>
      </c>
      <c r="D290" s="15">
        <v>440</v>
      </c>
      <c r="E290" s="15"/>
      <c r="F290" s="15"/>
      <c r="G290" s="15"/>
      <c r="H290" s="30">
        <f>+SUM(Tabla13[[#This Row],[PRIMER TRIMESTRE]:[CUARTO TRIMESTRE]])</f>
        <v>440</v>
      </c>
      <c r="I290" s="31">
        <v>250</v>
      </c>
      <c r="J290" s="31">
        <f>+Tabla13[[#This Row],[CANTIDAD TOTAL]]*Tabla13[[#This Row],[PRECIO UNITARIO ESTIMADO]]</f>
        <v>110000</v>
      </c>
      <c r="K290" s="31"/>
      <c r="L290" s="14" t="s">
        <v>42</v>
      </c>
      <c r="M290" s="15" t="s">
        <v>27</v>
      </c>
      <c r="N290" s="31"/>
      <c r="O290" s="32" t="s">
        <v>396</v>
      </c>
      <c r="T290" s="55"/>
    </row>
    <row r="291" spans="1:20" s="54" customFormat="1">
      <c r="A291" s="14" t="s">
        <v>426</v>
      </c>
      <c r="B291" s="14" t="s">
        <v>473</v>
      </c>
      <c r="C291" s="15" t="s">
        <v>25</v>
      </c>
      <c r="D291" s="15"/>
      <c r="E291" s="15"/>
      <c r="F291" s="15">
        <v>440</v>
      </c>
      <c r="G291" s="15"/>
      <c r="H291" s="30">
        <f>+SUM(Tabla13[[#This Row],[PRIMER TRIMESTRE]:[CUARTO TRIMESTRE]])</f>
        <v>440</v>
      </c>
      <c r="I291" s="31">
        <v>250</v>
      </c>
      <c r="J291" s="31">
        <f>+Tabla13[[#This Row],[CANTIDAD TOTAL]]*Tabla13[[#This Row],[PRECIO UNITARIO ESTIMADO]]</f>
        <v>110000</v>
      </c>
      <c r="K291" s="31"/>
      <c r="L291" s="14" t="s">
        <v>42</v>
      </c>
      <c r="M291" s="15" t="s">
        <v>27</v>
      </c>
      <c r="N291" s="31"/>
      <c r="O291" s="32" t="s">
        <v>307</v>
      </c>
      <c r="T291" s="55"/>
    </row>
    <row r="292" spans="1:20" s="54" customFormat="1">
      <c r="A292" s="14" t="s">
        <v>426</v>
      </c>
      <c r="B292" s="14" t="s">
        <v>474</v>
      </c>
      <c r="C292" s="15" t="s">
        <v>25</v>
      </c>
      <c r="D292" s="15"/>
      <c r="E292" s="15"/>
      <c r="F292" s="15"/>
      <c r="G292" s="15">
        <v>80</v>
      </c>
      <c r="H292" s="30">
        <f>+SUM(Tabla13[[#This Row],[PRIMER TRIMESTRE]:[CUARTO TRIMESTRE]])</f>
        <v>80</v>
      </c>
      <c r="I292" s="31">
        <v>250</v>
      </c>
      <c r="J292" s="31">
        <f>+Tabla13[[#This Row],[CANTIDAD TOTAL]]*Tabla13[[#This Row],[PRECIO UNITARIO ESTIMADO]]</f>
        <v>20000</v>
      </c>
      <c r="K292" s="31"/>
      <c r="L292" s="14" t="s">
        <v>26</v>
      </c>
      <c r="M292" s="15" t="s">
        <v>27</v>
      </c>
      <c r="N292" s="31"/>
      <c r="O292" s="32" t="s">
        <v>475</v>
      </c>
      <c r="T292" s="55"/>
    </row>
    <row r="293" spans="1:20" s="54" customFormat="1">
      <c r="A293" s="14" t="s">
        <v>426</v>
      </c>
      <c r="B293" s="14" t="s">
        <v>476</v>
      </c>
      <c r="C293" s="15" t="s">
        <v>25</v>
      </c>
      <c r="D293" s="15"/>
      <c r="E293" s="15">
        <v>50</v>
      </c>
      <c r="F293" s="15"/>
      <c r="G293" s="15"/>
      <c r="H293" s="30">
        <f>+SUM(Tabla13[[#This Row],[PRIMER TRIMESTRE]:[CUARTO TRIMESTRE]])</f>
        <v>50</v>
      </c>
      <c r="I293" s="31">
        <v>250</v>
      </c>
      <c r="J293" s="31">
        <f>+Tabla13[[#This Row],[CANTIDAD TOTAL]]*Tabla13[[#This Row],[PRECIO UNITARIO ESTIMADO]]</f>
        <v>12500</v>
      </c>
      <c r="K293" s="31"/>
      <c r="L293" s="14" t="s">
        <v>26</v>
      </c>
      <c r="M293" s="15" t="s">
        <v>27</v>
      </c>
      <c r="N293" s="31"/>
      <c r="O293" s="32" t="s">
        <v>477</v>
      </c>
      <c r="T293" s="55"/>
    </row>
    <row r="294" spans="1:20" s="54" customFormat="1">
      <c r="A294" s="14" t="s">
        <v>426</v>
      </c>
      <c r="B294" s="14" t="s">
        <v>478</v>
      </c>
      <c r="C294" s="15" t="s">
        <v>25</v>
      </c>
      <c r="D294" s="15"/>
      <c r="E294" s="15"/>
      <c r="F294" s="15"/>
      <c r="G294" s="15">
        <v>100</v>
      </c>
      <c r="H294" s="30">
        <f>+SUM(Tabla13[[#This Row],[PRIMER TRIMESTRE]:[CUARTO TRIMESTRE]])</f>
        <v>100</v>
      </c>
      <c r="I294" s="31">
        <v>250</v>
      </c>
      <c r="J294" s="31">
        <f>+Tabla13[[#This Row],[CANTIDAD TOTAL]]*Tabla13[[#This Row],[PRECIO UNITARIO ESTIMADO]]</f>
        <v>25000</v>
      </c>
      <c r="K294" s="31"/>
      <c r="L294" s="14" t="s">
        <v>26</v>
      </c>
      <c r="M294" s="15" t="s">
        <v>27</v>
      </c>
      <c r="N294" s="31"/>
      <c r="O294" s="32" t="s">
        <v>479</v>
      </c>
      <c r="T294" s="55"/>
    </row>
    <row r="295" spans="1:20" s="54" customFormat="1">
      <c r="A295" s="14" t="s">
        <v>426</v>
      </c>
      <c r="B295" s="14" t="s">
        <v>480</v>
      </c>
      <c r="C295" s="15" t="s">
        <v>25</v>
      </c>
      <c r="D295" s="15"/>
      <c r="E295" s="15">
        <v>40</v>
      </c>
      <c r="F295" s="15"/>
      <c r="G295" s="15"/>
      <c r="H295" s="30">
        <f>+SUM(Tabla13[[#This Row],[PRIMER TRIMESTRE]:[CUARTO TRIMESTRE]])</f>
        <v>40</v>
      </c>
      <c r="I295" s="31">
        <v>250</v>
      </c>
      <c r="J295" s="31">
        <f>+Tabla13[[#This Row],[CANTIDAD TOTAL]]*Tabla13[[#This Row],[PRECIO UNITARIO ESTIMADO]]</f>
        <v>10000</v>
      </c>
      <c r="K295" s="31"/>
      <c r="L295" s="14" t="s">
        <v>26</v>
      </c>
      <c r="M295" s="15" t="s">
        <v>27</v>
      </c>
      <c r="N295" s="31"/>
      <c r="O295" s="32" t="s">
        <v>401</v>
      </c>
      <c r="T295" s="55"/>
    </row>
    <row r="296" spans="1:20" s="54" customFormat="1">
      <c r="A296" s="14" t="s">
        <v>426</v>
      </c>
      <c r="B296" s="14" t="s">
        <v>481</v>
      </c>
      <c r="C296" s="15" t="s">
        <v>25</v>
      </c>
      <c r="D296" s="15"/>
      <c r="E296" s="15"/>
      <c r="F296" s="15">
        <v>40</v>
      </c>
      <c r="G296" s="15"/>
      <c r="H296" s="30">
        <f>+SUM(Tabla13[[#This Row],[PRIMER TRIMESTRE]:[CUARTO TRIMESTRE]])</f>
        <v>40</v>
      </c>
      <c r="I296" s="31">
        <v>250</v>
      </c>
      <c r="J296" s="31">
        <f>+Tabla13[[#This Row],[CANTIDAD TOTAL]]*Tabla13[[#This Row],[PRECIO UNITARIO ESTIMADO]]</f>
        <v>10000</v>
      </c>
      <c r="K296" s="31"/>
      <c r="L296" s="14" t="s">
        <v>26</v>
      </c>
      <c r="M296" s="15" t="s">
        <v>27</v>
      </c>
      <c r="N296" s="31"/>
      <c r="O296" s="32" t="s">
        <v>402</v>
      </c>
      <c r="T296" s="55"/>
    </row>
    <row r="297" spans="1:20" s="54" customFormat="1">
      <c r="A297" s="14" t="s">
        <v>426</v>
      </c>
      <c r="B297" s="14" t="s">
        <v>482</v>
      </c>
      <c r="C297" s="15" t="s">
        <v>25</v>
      </c>
      <c r="D297" s="15"/>
      <c r="E297" s="15"/>
      <c r="F297" s="15"/>
      <c r="G297" s="15">
        <v>40</v>
      </c>
      <c r="H297" s="30">
        <f>+SUM(Tabla13[[#This Row],[PRIMER TRIMESTRE]:[CUARTO TRIMESTRE]])</f>
        <v>40</v>
      </c>
      <c r="I297" s="31">
        <v>250</v>
      </c>
      <c r="J297" s="31">
        <f>+Tabla13[[#This Row],[CANTIDAD TOTAL]]*Tabla13[[#This Row],[PRECIO UNITARIO ESTIMADO]]</f>
        <v>10000</v>
      </c>
      <c r="K297" s="31"/>
      <c r="L297" s="14" t="s">
        <v>26</v>
      </c>
      <c r="M297" s="15" t="s">
        <v>27</v>
      </c>
      <c r="N297" s="31"/>
      <c r="O297" s="32" t="s">
        <v>403</v>
      </c>
      <c r="T297" s="55"/>
    </row>
    <row r="298" spans="1:20" s="54" customFormat="1">
      <c r="A298" s="14" t="s">
        <v>426</v>
      </c>
      <c r="B298" s="14" t="s">
        <v>483</v>
      </c>
      <c r="C298" s="15" t="s">
        <v>25</v>
      </c>
      <c r="D298" s="15">
        <v>100</v>
      </c>
      <c r="E298" s="15"/>
      <c r="F298" s="15"/>
      <c r="G298" s="15"/>
      <c r="H298" s="30">
        <f>+SUM(Tabla13[[#This Row],[PRIMER TRIMESTRE]:[CUARTO TRIMESTRE]])</f>
        <v>100</v>
      </c>
      <c r="I298" s="31">
        <v>200</v>
      </c>
      <c r="J298" s="31">
        <f>+Tabla13[[#This Row],[CANTIDAD TOTAL]]*Tabla13[[#This Row],[PRECIO UNITARIO ESTIMADO]]</f>
        <v>20000</v>
      </c>
      <c r="K298" s="31"/>
      <c r="L298" s="14" t="s">
        <v>26</v>
      </c>
      <c r="M298" s="15" t="s">
        <v>27</v>
      </c>
      <c r="N298" s="31"/>
      <c r="O298" s="32" t="s">
        <v>484</v>
      </c>
      <c r="T298" s="55"/>
    </row>
    <row r="299" spans="1:20" s="54" customFormat="1">
      <c r="A299" s="14" t="s">
        <v>426</v>
      </c>
      <c r="B299" s="14" t="s">
        <v>485</v>
      </c>
      <c r="C299" s="15" t="s">
        <v>25</v>
      </c>
      <c r="D299" s="15"/>
      <c r="E299" s="15"/>
      <c r="F299" s="15">
        <v>100</v>
      </c>
      <c r="G299" s="15"/>
      <c r="H299" s="30">
        <f>+SUM(Tabla13[[#This Row],[PRIMER TRIMESTRE]:[CUARTO TRIMESTRE]])</f>
        <v>100</v>
      </c>
      <c r="I299" s="31">
        <v>250</v>
      </c>
      <c r="J299" s="31">
        <f>+Tabla13[[#This Row],[CANTIDAD TOTAL]]*Tabla13[[#This Row],[PRECIO UNITARIO ESTIMADO]]</f>
        <v>25000</v>
      </c>
      <c r="K299" s="31"/>
      <c r="L299" s="14" t="s">
        <v>26</v>
      </c>
      <c r="M299" s="15" t="s">
        <v>27</v>
      </c>
      <c r="N299" s="31"/>
      <c r="O299" s="32" t="s">
        <v>405</v>
      </c>
      <c r="T299" s="55"/>
    </row>
    <row r="300" spans="1:20" s="54" customFormat="1">
      <c r="A300" s="14" t="s">
        <v>426</v>
      </c>
      <c r="B300" s="14" t="s">
        <v>486</v>
      </c>
      <c r="C300" s="15" t="s">
        <v>25</v>
      </c>
      <c r="D300" s="15"/>
      <c r="E300" s="15">
        <v>40</v>
      </c>
      <c r="F300" s="15"/>
      <c r="G300" s="15"/>
      <c r="H300" s="30">
        <f>+SUM(Tabla13[[#This Row],[PRIMER TRIMESTRE]:[CUARTO TRIMESTRE]])</f>
        <v>40</v>
      </c>
      <c r="I300" s="31">
        <v>250</v>
      </c>
      <c r="J300" s="31">
        <f>+Tabla13[[#This Row],[CANTIDAD TOTAL]]*Tabla13[[#This Row],[PRECIO UNITARIO ESTIMADO]]</f>
        <v>10000</v>
      </c>
      <c r="K300" s="31"/>
      <c r="L300" s="14" t="s">
        <v>26</v>
      </c>
      <c r="M300" s="15" t="s">
        <v>27</v>
      </c>
      <c r="N300" s="31"/>
      <c r="O300" s="32" t="s">
        <v>487</v>
      </c>
      <c r="T300" s="55"/>
    </row>
    <row r="301" spans="1:20" s="54" customFormat="1" ht="36">
      <c r="A301" s="34" t="s">
        <v>426</v>
      </c>
      <c r="B301" s="14" t="s">
        <v>488</v>
      </c>
      <c r="C301" s="15" t="s">
        <v>25</v>
      </c>
      <c r="D301" s="15"/>
      <c r="E301" s="15">
        <v>1</v>
      </c>
      <c r="F301" s="15">
        <v>1</v>
      </c>
      <c r="G301" s="15">
        <v>1</v>
      </c>
      <c r="H301" s="30">
        <f>+SUM(Tabla13[[#This Row],[PRIMER TRIMESTRE]:[CUARTO TRIMESTRE]])</f>
        <v>3</v>
      </c>
      <c r="I301" s="31">
        <f>50000/3</f>
        <v>16666.666666666668</v>
      </c>
      <c r="J301" s="31">
        <f>+Tabla13[[#This Row],[CANTIDAD TOTAL]]*Tabla13[[#This Row],[PRECIO UNITARIO ESTIMADO]]</f>
        <v>50000</v>
      </c>
      <c r="K301" s="31"/>
      <c r="L301" s="14" t="s">
        <v>26</v>
      </c>
      <c r="M301" s="15" t="s">
        <v>27</v>
      </c>
      <c r="N301" s="31"/>
      <c r="O301" s="32" t="s">
        <v>32</v>
      </c>
      <c r="T301" s="55"/>
    </row>
    <row r="302" spans="1:20" s="54" customFormat="1">
      <c r="A302" s="53" t="s">
        <v>426</v>
      </c>
      <c r="B302" s="53" t="s">
        <v>489</v>
      </c>
      <c r="C302" s="15" t="s">
        <v>25</v>
      </c>
      <c r="D302" s="15"/>
      <c r="E302" s="15"/>
      <c r="F302" s="15">
        <v>30</v>
      </c>
      <c r="G302" s="15"/>
      <c r="H302" s="30">
        <f>+SUM(Tabla13[[#This Row],[PRIMER TRIMESTRE]:[CUARTO TRIMESTRE]])</f>
        <v>30</v>
      </c>
      <c r="I302" s="31">
        <v>350</v>
      </c>
      <c r="J302" s="31">
        <f>+Tabla13[[#This Row],[CANTIDAD TOTAL]]*Tabla13[[#This Row],[PRECIO UNITARIO ESTIMADO]]</f>
        <v>10500</v>
      </c>
      <c r="K302" s="31"/>
      <c r="L302" s="14" t="s">
        <v>26</v>
      </c>
      <c r="M302" s="15" t="s">
        <v>27</v>
      </c>
      <c r="N302" s="31"/>
      <c r="O302" s="32" t="s">
        <v>490</v>
      </c>
      <c r="T302" s="55"/>
    </row>
    <row r="303" spans="1:20" s="54" customFormat="1">
      <c r="A303" s="53" t="s">
        <v>426</v>
      </c>
      <c r="B303" s="53" t="s">
        <v>491</v>
      </c>
      <c r="C303" s="15" t="s">
        <v>25</v>
      </c>
      <c r="D303" s="15"/>
      <c r="E303" s="15"/>
      <c r="F303" s="15"/>
      <c r="G303" s="15">
        <v>50</v>
      </c>
      <c r="H303" s="30">
        <f>+SUM(Tabla13[[#This Row],[PRIMER TRIMESTRE]:[CUARTO TRIMESTRE]])</f>
        <v>50</v>
      </c>
      <c r="I303" s="31">
        <v>550</v>
      </c>
      <c r="J303" s="31">
        <f>+Tabla13[[#This Row],[CANTIDAD TOTAL]]*Tabla13[[#This Row],[PRECIO UNITARIO ESTIMADO]]</f>
        <v>27500</v>
      </c>
      <c r="K303" s="31"/>
      <c r="L303" s="14" t="s">
        <v>26</v>
      </c>
      <c r="M303" s="15" t="s">
        <v>27</v>
      </c>
      <c r="N303" s="31"/>
      <c r="O303" s="32" t="s">
        <v>407</v>
      </c>
      <c r="T303" s="55"/>
    </row>
    <row r="304" spans="1:20" s="54" customFormat="1">
      <c r="A304" s="53" t="s">
        <v>426</v>
      </c>
      <c r="B304" s="53" t="s">
        <v>492</v>
      </c>
      <c r="C304" s="15" t="s">
        <v>25</v>
      </c>
      <c r="D304" s="15"/>
      <c r="E304" s="15"/>
      <c r="F304" s="15">
        <v>120</v>
      </c>
      <c r="G304" s="15"/>
      <c r="H304" s="30">
        <f>+SUM(Tabla13[[#This Row],[PRIMER TRIMESTRE]:[CUARTO TRIMESTRE]])</f>
        <v>120</v>
      </c>
      <c r="I304" s="31">
        <v>250</v>
      </c>
      <c r="J304" s="31">
        <f>+Tabla13[[#This Row],[CANTIDAD TOTAL]]*Tabla13[[#This Row],[PRECIO UNITARIO ESTIMADO]]</f>
        <v>30000</v>
      </c>
      <c r="K304" s="31"/>
      <c r="L304" s="14" t="s">
        <v>26</v>
      </c>
      <c r="M304" s="15" t="s">
        <v>27</v>
      </c>
      <c r="N304" s="31"/>
      <c r="O304" s="32" t="s">
        <v>493</v>
      </c>
      <c r="T304" s="55"/>
    </row>
    <row r="305" spans="1:20" s="54" customFormat="1">
      <c r="A305" s="14" t="s">
        <v>426</v>
      </c>
      <c r="B305" s="14" t="s">
        <v>494</v>
      </c>
      <c r="C305" s="15" t="s">
        <v>25</v>
      </c>
      <c r="D305" s="15">
        <v>80</v>
      </c>
      <c r="E305" s="15"/>
      <c r="F305" s="15"/>
      <c r="G305" s="15"/>
      <c r="H305" s="30">
        <f>+SUM(Tabla13[[#This Row],[PRIMER TRIMESTRE]:[CUARTO TRIMESTRE]])</f>
        <v>80</v>
      </c>
      <c r="I305" s="31">
        <v>650</v>
      </c>
      <c r="J305" s="31">
        <f>+Tabla13[[#This Row],[CANTIDAD TOTAL]]*Tabla13[[#This Row],[PRECIO UNITARIO ESTIMADO]]</f>
        <v>52000</v>
      </c>
      <c r="K305" s="31"/>
      <c r="L305" s="14" t="s">
        <v>26</v>
      </c>
      <c r="M305" s="15" t="s">
        <v>27</v>
      </c>
      <c r="N305" s="31"/>
      <c r="O305" s="32" t="s">
        <v>255</v>
      </c>
      <c r="T305" s="55"/>
    </row>
    <row r="306" spans="1:20" s="54" customFormat="1">
      <c r="A306" s="14" t="s">
        <v>426</v>
      </c>
      <c r="B306" s="14" t="s">
        <v>495</v>
      </c>
      <c r="C306" s="15" t="s">
        <v>25</v>
      </c>
      <c r="D306" s="15"/>
      <c r="E306" s="15">
        <v>400</v>
      </c>
      <c r="F306" s="15"/>
      <c r="G306" s="15"/>
      <c r="H306" s="30">
        <f>+SUM(Tabla13[[#This Row],[PRIMER TRIMESTRE]:[CUARTO TRIMESTRE]])</f>
        <v>400</v>
      </c>
      <c r="I306" s="31">
        <v>550</v>
      </c>
      <c r="J306" s="31">
        <f>+Tabla13[[#This Row],[CANTIDAD TOTAL]]*Tabla13[[#This Row],[PRECIO UNITARIO ESTIMADO]]</f>
        <v>220000</v>
      </c>
      <c r="K306" s="31"/>
      <c r="L306" s="14" t="s">
        <v>42</v>
      </c>
      <c r="M306" s="15" t="s">
        <v>27</v>
      </c>
      <c r="N306" s="31"/>
      <c r="O306" s="32" t="s">
        <v>36</v>
      </c>
      <c r="T306" s="55"/>
    </row>
    <row r="307" spans="1:20" s="54" customFormat="1">
      <c r="A307" s="14" t="s">
        <v>426</v>
      </c>
      <c r="B307" s="14" t="s">
        <v>496</v>
      </c>
      <c r="C307" s="15" t="s">
        <v>25</v>
      </c>
      <c r="D307" s="15"/>
      <c r="E307" s="15"/>
      <c r="F307" s="15">
        <v>30</v>
      </c>
      <c r="G307" s="15">
        <v>30</v>
      </c>
      <c r="H307" s="30">
        <f>+SUM(Tabla13[[#This Row],[PRIMER TRIMESTRE]:[CUARTO TRIMESTRE]])</f>
        <v>60</v>
      </c>
      <c r="I307" s="31">
        <v>350</v>
      </c>
      <c r="J307" s="31">
        <f>+Tabla13[[#This Row],[CANTIDAD TOTAL]]*Tabla13[[#This Row],[PRECIO UNITARIO ESTIMADO]]</f>
        <v>21000</v>
      </c>
      <c r="K307" s="31"/>
      <c r="L307" s="14" t="s">
        <v>26</v>
      </c>
      <c r="M307" s="15" t="s">
        <v>27</v>
      </c>
      <c r="N307" s="31"/>
      <c r="O307" s="32" t="s">
        <v>40</v>
      </c>
      <c r="T307" s="55"/>
    </row>
    <row r="308" spans="1:20" s="54" customFormat="1">
      <c r="A308" s="14" t="s">
        <v>426</v>
      </c>
      <c r="B308" s="14" t="s">
        <v>497</v>
      </c>
      <c r="C308" s="15" t="s">
        <v>25</v>
      </c>
      <c r="D308" s="15">
        <v>100</v>
      </c>
      <c r="E308" s="15"/>
      <c r="F308" s="15"/>
      <c r="G308" s="15"/>
      <c r="H308" s="30">
        <f>+SUM(Tabla13[[#This Row],[PRIMER TRIMESTRE]:[CUARTO TRIMESTRE]])</f>
        <v>100</v>
      </c>
      <c r="I308" s="31">
        <v>550</v>
      </c>
      <c r="J308" s="31">
        <f>+Tabla13[[#This Row],[CANTIDAD TOTAL]]*Tabla13[[#This Row],[PRECIO UNITARIO ESTIMADO]]</f>
        <v>55000</v>
      </c>
      <c r="K308" s="31"/>
      <c r="L308" s="14" t="s">
        <v>26</v>
      </c>
      <c r="M308" s="15" t="s">
        <v>27</v>
      </c>
      <c r="N308" s="31"/>
      <c r="O308" s="32" t="s">
        <v>296</v>
      </c>
      <c r="T308" s="55"/>
    </row>
    <row r="309" spans="1:20" s="54" customFormat="1">
      <c r="A309" s="14" t="s">
        <v>426</v>
      </c>
      <c r="B309" s="14" t="s">
        <v>498</v>
      </c>
      <c r="C309" s="15" t="s">
        <v>25</v>
      </c>
      <c r="D309" s="15"/>
      <c r="E309" s="15">
        <v>100</v>
      </c>
      <c r="F309" s="15"/>
      <c r="G309" s="15"/>
      <c r="H309" s="30">
        <f>+SUM(Tabla13[[#This Row],[PRIMER TRIMESTRE]:[CUARTO TRIMESTRE]])</f>
        <v>100</v>
      </c>
      <c r="I309" s="31">
        <v>550</v>
      </c>
      <c r="J309" s="31">
        <f>+Tabla13[[#This Row],[CANTIDAD TOTAL]]*Tabla13[[#This Row],[PRECIO UNITARIO ESTIMADO]]</f>
        <v>55000</v>
      </c>
      <c r="K309" s="31"/>
      <c r="L309" s="14" t="s">
        <v>26</v>
      </c>
      <c r="M309" s="15" t="s">
        <v>27</v>
      </c>
      <c r="N309" s="31"/>
      <c r="O309" s="32" t="s">
        <v>298</v>
      </c>
      <c r="T309" s="55"/>
    </row>
    <row r="310" spans="1:20" s="54" customFormat="1">
      <c r="A310" s="14" t="s">
        <v>426</v>
      </c>
      <c r="B310" s="14" t="s">
        <v>499</v>
      </c>
      <c r="C310" s="15" t="s">
        <v>25</v>
      </c>
      <c r="D310" s="15"/>
      <c r="E310" s="15"/>
      <c r="F310" s="15">
        <v>100</v>
      </c>
      <c r="G310" s="15"/>
      <c r="H310" s="30">
        <f>+SUM(Tabla13[[#This Row],[PRIMER TRIMESTRE]:[CUARTO TRIMESTRE]])</f>
        <v>100</v>
      </c>
      <c r="I310" s="31">
        <v>550</v>
      </c>
      <c r="J310" s="31">
        <f>+Tabla13[[#This Row],[CANTIDAD TOTAL]]*Tabla13[[#This Row],[PRECIO UNITARIO ESTIMADO]]</f>
        <v>55000</v>
      </c>
      <c r="K310" s="31"/>
      <c r="L310" s="14" t="s">
        <v>26</v>
      </c>
      <c r="M310" s="15" t="s">
        <v>27</v>
      </c>
      <c r="N310" s="31"/>
      <c r="O310" s="32" t="s">
        <v>300</v>
      </c>
      <c r="T310" s="55"/>
    </row>
    <row r="311" spans="1:20" s="54" customFormat="1">
      <c r="A311" s="14" t="s">
        <v>500</v>
      </c>
      <c r="B311" s="14" t="s">
        <v>501</v>
      </c>
      <c r="C311" s="15" t="s">
        <v>25</v>
      </c>
      <c r="D311" s="15"/>
      <c r="E311" s="15">
        <v>1</v>
      </c>
      <c r="F311" s="15">
        <v>1</v>
      </c>
      <c r="G311" s="15"/>
      <c r="H311" s="30">
        <f>+SUM(Tabla13[[#This Row],[PRIMER TRIMESTRE]:[CUARTO TRIMESTRE]])</f>
        <v>2</v>
      </c>
      <c r="I311" s="31">
        <v>10000</v>
      </c>
      <c r="J311" s="31">
        <f>+Tabla13[[#This Row],[CANTIDAD TOTAL]]*Tabla13[[#This Row],[PRECIO UNITARIO ESTIMADO]]</f>
        <v>20000</v>
      </c>
      <c r="K311" s="31">
        <f>+SUM(J311:J313)</f>
        <v>42000</v>
      </c>
      <c r="L311" s="14" t="s">
        <v>26</v>
      </c>
      <c r="M311" s="15" t="s">
        <v>27</v>
      </c>
      <c r="N311" s="31"/>
      <c r="O311" s="32" t="s">
        <v>281</v>
      </c>
      <c r="T311" s="55"/>
    </row>
    <row r="312" spans="1:20" s="54" customFormat="1">
      <c r="A312" s="14" t="s">
        <v>500</v>
      </c>
      <c r="B312" s="14" t="s">
        <v>501</v>
      </c>
      <c r="C312" s="15" t="s">
        <v>25</v>
      </c>
      <c r="D312" s="15"/>
      <c r="E312" s="15"/>
      <c r="F312" s="15"/>
      <c r="G312" s="15">
        <v>1</v>
      </c>
      <c r="H312" s="30">
        <f>+SUM(Tabla13[[#This Row],[PRIMER TRIMESTRE]:[CUARTO TRIMESTRE]])</f>
        <v>1</v>
      </c>
      <c r="I312" s="31">
        <v>10000</v>
      </c>
      <c r="J312" s="31">
        <f>+Tabla13[[#This Row],[CANTIDAD TOTAL]]*Tabla13[[#This Row],[PRECIO UNITARIO ESTIMADO]]</f>
        <v>10000</v>
      </c>
      <c r="K312" s="31"/>
      <c r="L312" s="14" t="s">
        <v>26</v>
      </c>
      <c r="M312" s="15" t="s">
        <v>27</v>
      </c>
      <c r="N312" s="31"/>
      <c r="O312" s="32" t="s">
        <v>443</v>
      </c>
      <c r="T312" s="55"/>
    </row>
    <row r="313" spans="1:20" s="54" customFormat="1">
      <c r="A313" s="14" t="s">
        <v>500</v>
      </c>
      <c r="B313" s="14" t="s">
        <v>502</v>
      </c>
      <c r="C313" s="15" t="s">
        <v>94</v>
      </c>
      <c r="D313" s="15"/>
      <c r="E313" s="15"/>
      <c r="F313" s="15"/>
      <c r="G313" s="15">
        <v>2</v>
      </c>
      <c r="H313" s="30">
        <f>+SUM(Tabla13[[#This Row],[PRIMER TRIMESTRE]:[CUARTO TRIMESTRE]])</f>
        <v>2</v>
      </c>
      <c r="I313" s="31">
        <v>6000</v>
      </c>
      <c r="J313" s="31">
        <f>+Tabla13[[#This Row],[CANTIDAD TOTAL]]*Tabla13[[#This Row],[PRECIO UNITARIO ESTIMADO]]</f>
        <v>12000</v>
      </c>
      <c r="K313" s="31"/>
      <c r="L313" s="14" t="s">
        <v>26</v>
      </c>
      <c r="M313" s="15" t="s">
        <v>27</v>
      </c>
      <c r="N313" s="31"/>
      <c r="O313" s="32" t="s">
        <v>283</v>
      </c>
      <c r="T313" s="55"/>
    </row>
    <row r="314" spans="1:20" ht="26.25" customHeight="1">
      <c r="A314" s="14"/>
      <c r="B314" s="14"/>
      <c r="C314" s="15"/>
      <c r="D314" s="15"/>
      <c r="E314" s="15"/>
      <c r="F314" s="15"/>
      <c r="G314" s="15"/>
      <c r="H314" s="30"/>
      <c r="I314" s="31"/>
      <c r="J314" s="56">
        <f>SUBTOTAL(109,J11:J313)</f>
        <v>20518974</v>
      </c>
      <c r="K314" s="56">
        <f>SUBTOTAL(109,K11:K313)</f>
        <v>20518974</v>
      </c>
      <c r="L314" s="14"/>
      <c r="M314" s="15"/>
      <c r="N314" s="31"/>
      <c r="O314" s="32"/>
      <c r="T314" s="33" t="s">
        <v>140</v>
      </c>
    </row>
    <row r="315" spans="1:20">
      <c r="O315" s="57"/>
      <c r="T315" s="33" t="s">
        <v>503</v>
      </c>
    </row>
    <row r="316" spans="1:20">
      <c r="A316" s="58" t="s">
        <v>504</v>
      </c>
      <c r="J316" s="52"/>
      <c r="O316" s="57"/>
      <c r="T316" s="33" t="s">
        <v>505</v>
      </c>
    </row>
    <row r="317" spans="1:20" ht="36">
      <c r="J317" s="52"/>
      <c r="O317" s="57"/>
      <c r="T317" s="33" t="s">
        <v>506</v>
      </c>
    </row>
    <row r="318" spans="1:20">
      <c r="O318" s="57"/>
      <c r="T318" s="33" t="s">
        <v>507</v>
      </c>
    </row>
    <row r="319" spans="1:20" ht="37.5" customHeight="1">
      <c r="A319" s="58" t="s">
        <v>508</v>
      </c>
      <c r="O319" s="57"/>
      <c r="T319" s="33" t="s">
        <v>509</v>
      </c>
    </row>
    <row r="320" spans="1:20" ht="36">
      <c r="A320" s="2" t="s">
        <v>510</v>
      </c>
      <c r="O320" s="57"/>
      <c r="T320" s="33" t="s">
        <v>511</v>
      </c>
    </row>
    <row r="321" spans="15:20">
      <c r="O321" s="57"/>
      <c r="T321" s="33" t="s">
        <v>512</v>
      </c>
    </row>
    <row r="322" spans="15:20">
      <c r="O322" s="57"/>
      <c r="T322" s="33" t="s">
        <v>513</v>
      </c>
    </row>
    <row r="323" spans="15:20" ht="36">
      <c r="O323" s="57"/>
      <c r="T323" s="33" t="s">
        <v>514</v>
      </c>
    </row>
    <row r="324" spans="15:20" ht="36">
      <c r="O324" s="57"/>
      <c r="T324" s="33" t="s">
        <v>515</v>
      </c>
    </row>
    <row r="325" spans="15:20">
      <c r="O325" s="57"/>
      <c r="T325" s="33" t="s">
        <v>516</v>
      </c>
    </row>
    <row r="326" spans="15:20">
      <c r="O326" s="57"/>
      <c r="T326" s="33" t="s">
        <v>517</v>
      </c>
    </row>
    <row r="327" spans="15:20" ht="36">
      <c r="O327" s="57"/>
      <c r="T327" s="33" t="s">
        <v>518</v>
      </c>
    </row>
    <row r="328" spans="15:20" ht="36">
      <c r="O328" s="57"/>
      <c r="T328" s="33" t="s">
        <v>519</v>
      </c>
    </row>
    <row r="329" spans="15:20">
      <c r="O329" s="57"/>
      <c r="T329" s="33" t="s">
        <v>520</v>
      </c>
    </row>
    <row r="330" spans="15:20">
      <c r="O330" s="57"/>
      <c r="T330" s="33" t="s">
        <v>521</v>
      </c>
    </row>
    <row r="331" spans="15:20">
      <c r="O331" s="57"/>
      <c r="T331" s="33" t="s">
        <v>522</v>
      </c>
    </row>
    <row r="332" spans="15:20">
      <c r="O332" s="57"/>
      <c r="T332" s="33" t="s">
        <v>523</v>
      </c>
    </row>
    <row r="333" spans="15:20">
      <c r="O333" s="57"/>
      <c r="T333" s="33" t="s">
        <v>524</v>
      </c>
    </row>
    <row r="334" spans="15:20">
      <c r="O334" s="57"/>
      <c r="T334" s="33" t="s">
        <v>525</v>
      </c>
    </row>
    <row r="335" spans="15:20">
      <c r="O335" s="57"/>
      <c r="T335" s="33" t="s">
        <v>83</v>
      </c>
    </row>
    <row r="336" spans="15:20" ht="36">
      <c r="O336" s="57"/>
      <c r="T336" s="33" t="s">
        <v>92</v>
      </c>
    </row>
    <row r="337" spans="15:20">
      <c r="O337" s="57"/>
      <c r="T337" s="33" t="s">
        <v>113</v>
      </c>
    </row>
    <row r="338" spans="15:20" ht="36">
      <c r="O338" s="57"/>
      <c r="T338" s="33" t="s">
        <v>148</v>
      </c>
    </row>
    <row r="339" spans="15:20">
      <c r="O339" s="57"/>
      <c r="T339" s="33" t="s">
        <v>151</v>
      </c>
    </row>
    <row r="340" spans="15:20">
      <c r="O340" s="57"/>
      <c r="T340" s="33" t="s">
        <v>158</v>
      </c>
    </row>
    <row r="341" spans="15:20">
      <c r="O341" s="57"/>
      <c r="T341" s="33" t="s">
        <v>192</v>
      </c>
    </row>
    <row r="342" spans="15:20">
      <c r="O342" s="57"/>
      <c r="T342" s="33" t="s">
        <v>211</v>
      </c>
    </row>
    <row r="343" spans="15:20">
      <c r="O343" s="57"/>
      <c r="T343" s="33" t="s">
        <v>214</v>
      </c>
    </row>
    <row r="344" spans="15:20" ht="36">
      <c r="O344" s="57"/>
      <c r="T344" s="33" t="s">
        <v>217</v>
      </c>
    </row>
    <row r="345" spans="15:20">
      <c r="O345" s="57"/>
      <c r="T345" s="33" t="s">
        <v>526</v>
      </c>
    </row>
    <row r="346" spans="15:20">
      <c r="O346" s="57"/>
      <c r="T346" s="33" t="s">
        <v>527</v>
      </c>
    </row>
    <row r="347" spans="15:20">
      <c r="O347" s="57"/>
      <c r="T347" s="33" t="s">
        <v>528</v>
      </c>
    </row>
    <row r="348" spans="15:20">
      <c r="O348" s="57"/>
      <c r="T348" s="33" t="s">
        <v>529</v>
      </c>
    </row>
    <row r="349" spans="15:20">
      <c r="O349" s="57"/>
      <c r="T349" s="33" t="s">
        <v>530</v>
      </c>
    </row>
    <row r="350" spans="15:20">
      <c r="O350" s="57"/>
      <c r="T350" s="33" t="s">
        <v>531</v>
      </c>
    </row>
    <row r="351" spans="15:20">
      <c r="O351" s="57"/>
      <c r="T351" s="33" t="s">
        <v>532</v>
      </c>
    </row>
    <row r="352" spans="15:20">
      <c r="O352" s="57"/>
      <c r="T352" s="33" t="s">
        <v>533</v>
      </c>
    </row>
    <row r="353" spans="15:20">
      <c r="O353" s="57"/>
      <c r="T353" s="33" t="s">
        <v>534</v>
      </c>
    </row>
    <row r="354" spans="15:20">
      <c r="O354" s="57"/>
      <c r="T354" s="33" t="s">
        <v>535</v>
      </c>
    </row>
    <row r="355" spans="15:20">
      <c r="O355" s="57"/>
      <c r="T355" s="33" t="s">
        <v>536</v>
      </c>
    </row>
    <row r="356" spans="15:20">
      <c r="O356" s="57"/>
      <c r="T356" s="33" t="s">
        <v>537</v>
      </c>
    </row>
    <row r="357" spans="15:20">
      <c r="O357" s="57"/>
      <c r="T357" s="33" t="s">
        <v>538</v>
      </c>
    </row>
    <row r="358" spans="15:20" ht="36">
      <c r="O358" s="57"/>
      <c r="T358" s="33" t="s">
        <v>539</v>
      </c>
    </row>
    <row r="359" spans="15:20">
      <c r="O359" s="57"/>
      <c r="T359" s="33" t="s">
        <v>540</v>
      </c>
    </row>
    <row r="360" spans="15:20">
      <c r="O360" s="57"/>
      <c r="T360" s="33" t="s">
        <v>541</v>
      </c>
    </row>
    <row r="361" spans="15:20">
      <c r="O361" s="57"/>
      <c r="T361" s="33" t="s">
        <v>222</v>
      </c>
    </row>
    <row r="362" spans="15:20">
      <c r="O362" s="57"/>
      <c r="T362" s="33" t="s">
        <v>542</v>
      </c>
    </row>
    <row r="363" spans="15:20">
      <c r="O363" s="57"/>
      <c r="T363" s="33" t="s">
        <v>543</v>
      </c>
    </row>
    <row r="364" spans="15:20">
      <c r="O364" s="57"/>
      <c r="T364" s="33" t="s">
        <v>544</v>
      </c>
    </row>
    <row r="365" spans="15:20">
      <c r="O365" s="57"/>
      <c r="T365" s="33" t="s">
        <v>545</v>
      </c>
    </row>
    <row r="366" spans="15:20">
      <c r="O366" s="57"/>
      <c r="T366" s="33" t="s">
        <v>546</v>
      </c>
    </row>
    <row r="367" spans="15:20">
      <c r="O367" s="57"/>
      <c r="T367" s="33" t="s">
        <v>547</v>
      </c>
    </row>
    <row r="368" spans="15:20">
      <c r="O368" s="57"/>
      <c r="T368" s="33" t="s">
        <v>548</v>
      </c>
    </row>
    <row r="369" spans="15:20">
      <c r="O369" s="57"/>
      <c r="T369" s="33" t="s">
        <v>549</v>
      </c>
    </row>
    <row r="370" spans="15:20">
      <c r="O370" s="57"/>
      <c r="T370" s="33" t="s">
        <v>550</v>
      </c>
    </row>
    <row r="371" spans="15:20">
      <c r="O371" s="57"/>
      <c r="T371" s="33" t="s">
        <v>551</v>
      </c>
    </row>
    <row r="372" spans="15:20">
      <c r="O372" s="57"/>
      <c r="T372" s="33" t="s">
        <v>552</v>
      </c>
    </row>
    <row r="373" spans="15:20">
      <c r="O373" s="57"/>
      <c r="T373" s="33" t="s">
        <v>553</v>
      </c>
    </row>
    <row r="374" spans="15:20">
      <c r="O374" s="57"/>
      <c r="T374" s="33" t="s">
        <v>554</v>
      </c>
    </row>
    <row r="375" spans="15:20">
      <c r="O375" s="57"/>
      <c r="T375" s="33" t="s">
        <v>555</v>
      </c>
    </row>
    <row r="376" spans="15:20" ht="36">
      <c r="O376" s="57"/>
      <c r="T376" s="33" t="s">
        <v>556</v>
      </c>
    </row>
    <row r="377" spans="15:20">
      <c r="O377" s="57"/>
      <c r="T377" s="33" t="s">
        <v>557</v>
      </c>
    </row>
    <row r="378" spans="15:20">
      <c r="O378" s="57"/>
      <c r="T378" s="33" t="s">
        <v>558</v>
      </c>
    </row>
    <row r="379" spans="15:20">
      <c r="O379" s="57"/>
      <c r="T379" s="33" t="s">
        <v>559</v>
      </c>
    </row>
    <row r="380" spans="15:20">
      <c r="O380" s="57"/>
      <c r="T380" s="33" t="s">
        <v>560</v>
      </c>
    </row>
    <row r="381" spans="15:20">
      <c r="O381" s="57"/>
      <c r="T381" s="33" t="s">
        <v>561</v>
      </c>
    </row>
    <row r="382" spans="15:20" ht="36">
      <c r="O382" s="57"/>
      <c r="T382" s="33" t="s">
        <v>224</v>
      </c>
    </row>
    <row r="383" spans="15:20">
      <c r="O383" s="57"/>
      <c r="T383" s="33" t="s">
        <v>562</v>
      </c>
    </row>
    <row r="384" spans="15:20">
      <c r="O384" s="57"/>
      <c r="T384" s="33" t="s">
        <v>563</v>
      </c>
    </row>
    <row r="385" spans="15:20">
      <c r="O385" s="57"/>
      <c r="T385" s="33" t="s">
        <v>564</v>
      </c>
    </row>
    <row r="386" spans="15:20">
      <c r="O386" s="57"/>
      <c r="T386" s="33" t="s">
        <v>565</v>
      </c>
    </row>
    <row r="387" spans="15:20">
      <c r="O387" s="57"/>
      <c r="T387" s="33" t="s">
        <v>566</v>
      </c>
    </row>
    <row r="388" spans="15:20">
      <c r="O388" s="57"/>
      <c r="T388" s="33" t="s">
        <v>567</v>
      </c>
    </row>
    <row r="389" spans="15:20">
      <c r="O389" s="57"/>
      <c r="T389" s="33" t="s">
        <v>568</v>
      </c>
    </row>
    <row r="390" spans="15:20">
      <c r="O390" s="57"/>
      <c r="T390" s="33" t="s">
        <v>569</v>
      </c>
    </row>
    <row r="391" spans="15:20">
      <c r="O391" s="57"/>
      <c r="T391" s="33" t="s">
        <v>570</v>
      </c>
    </row>
    <row r="392" spans="15:20">
      <c r="O392" s="57"/>
      <c r="T392" s="33" t="s">
        <v>571</v>
      </c>
    </row>
    <row r="393" spans="15:20">
      <c r="O393" s="57"/>
      <c r="T393" s="33" t="s">
        <v>572</v>
      </c>
    </row>
    <row r="394" spans="15:20">
      <c r="O394" s="57"/>
      <c r="T394" s="33" t="s">
        <v>573</v>
      </c>
    </row>
    <row r="395" spans="15:20">
      <c r="O395" s="57"/>
      <c r="T395" s="33" t="s">
        <v>574</v>
      </c>
    </row>
    <row r="396" spans="15:20">
      <c r="O396" s="57"/>
      <c r="T396" s="33" t="s">
        <v>575</v>
      </c>
    </row>
    <row r="397" spans="15:20">
      <c r="O397" s="57"/>
      <c r="T397" s="33" t="s">
        <v>576</v>
      </c>
    </row>
    <row r="398" spans="15:20">
      <c r="O398" s="57"/>
      <c r="T398" s="33" t="s">
        <v>577</v>
      </c>
    </row>
    <row r="399" spans="15:20">
      <c r="O399" s="57"/>
      <c r="T399" s="33" t="s">
        <v>578</v>
      </c>
    </row>
    <row r="400" spans="15:20">
      <c r="O400" s="57"/>
      <c r="T400" s="33" t="s">
        <v>579</v>
      </c>
    </row>
    <row r="401" spans="15:20" ht="36">
      <c r="O401" s="57"/>
      <c r="T401" s="33" t="s">
        <v>580</v>
      </c>
    </row>
    <row r="402" spans="15:20">
      <c r="O402" s="57"/>
      <c r="T402" s="33" t="s">
        <v>581</v>
      </c>
    </row>
    <row r="403" spans="15:20">
      <c r="O403" s="57"/>
      <c r="T403" s="33" t="s">
        <v>582</v>
      </c>
    </row>
    <row r="404" spans="15:20">
      <c r="O404" s="57"/>
      <c r="T404" s="33" t="s">
        <v>232</v>
      </c>
    </row>
    <row r="405" spans="15:20">
      <c r="O405" s="57"/>
      <c r="T405" s="33" t="s">
        <v>583</v>
      </c>
    </row>
    <row r="406" spans="15:20">
      <c r="O406" s="57"/>
      <c r="T406" s="33" t="s">
        <v>234</v>
      </c>
    </row>
    <row r="407" spans="15:20">
      <c r="O407" s="57"/>
      <c r="T407" s="33" t="s">
        <v>584</v>
      </c>
    </row>
    <row r="408" spans="15:20">
      <c r="O408" s="57"/>
      <c r="T408" s="33" t="s">
        <v>242</v>
      </c>
    </row>
    <row r="409" spans="15:20">
      <c r="O409" s="57"/>
      <c r="T409" s="33" t="s">
        <v>585</v>
      </c>
    </row>
    <row r="410" spans="15:20">
      <c r="O410" s="57"/>
      <c r="T410" s="33" t="s">
        <v>586</v>
      </c>
    </row>
    <row r="411" spans="15:20">
      <c r="O411" s="57"/>
      <c r="T411" s="33" t="s">
        <v>587</v>
      </c>
    </row>
    <row r="412" spans="15:20">
      <c r="O412" s="57"/>
      <c r="T412" s="33" t="s">
        <v>588</v>
      </c>
    </row>
    <row r="413" spans="15:20">
      <c r="O413" s="57"/>
      <c r="T413" s="33" t="s">
        <v>589</v>
      </c>
    </row>
    <row r="414" spans="15:20">
      <c r="O414" s="57"/>
      <c r="T414" s="33" t="s">
        <v>590</v>
      </c>
    </row>
    <row r="415" spans="15:20">
      <c r="O415" s="57"/>
      <c r="T415" s="33" t="s">
        <v>591</v>
      </c>
    </row>
    <row r="416" spans="15:20">
      <c r="O416" s="57"/>
      <c r="T416" s="33" t="s">
        <v>592</v>
      </c>
    </row>
    <row r="417" spans="15:20">
      <c r="O417" s="57"/>
      <c r="T417" s="33" t="s">
        <v>593</v>
      </c>
    </row>
    <row r="418" spans="15:20">
      <c r="O418" s="57"/>
      <c r="T418" s="33" t="s">
        <v>247</v>
      </c>
    </row>
    <row r="419" spans="15:20">
      <c r="O419" s="57"/>
      <c r="T419" s="33" t="s">
        <v>594</v>
      </c>
    </row>
    <row r="420" spans="15:20">
      <c r="O420" s="57"/>
      <c r="T420" s="33" t="s">
        <v>252</v>
      </c>
    </row>
    <row r="421" spans="15:20">
      <c r="O421" s="57"/>
      <c r="T421" s="33" t="s">
        <v>256</v>
      </c>
    </row>
    <row r="422" spans="15:20">
      <c r="O422" s="57"/>
      <c r="T422" s="33" t="s">
        <v>595</v>
      </c>
    </row>
    <row r="423" spans="15:20">
      <c r="O423" s="57"/>
      <c r="T423" s="33" t="s">
        <v>596</v>
      </c>
    </row>
    <row r="424" spans="15:20" ht="36">
      <c r="O424" s="57"/>
      <c r="T424" s="33" t="s">
        <v>597</v>
      </c>
    </row>
    <row r="425" spans="15:20">
      <c r="O425" s="57"/>
      <c r="T425" s="33" t="s">
        <v>598</v>
      </c>
    </row>
    <row r="426" spans="15:20" ht="36">
      <c r="O426" s="57"/>
      <c r="T426" s="33" t="s">
        <v>599</v>
      </c>
    </row>
    <row r="427" spans="15:20">
      <c r="O427" s="57"/>
      <c r="T427" s="33" t="s">
        <v>600</v>
      </c>
    </row>
    <row r="428" spans="15:20">
      <c r="O428" s="57"/>
      <c r="T428" s="33" t="s">
        <v>601</v>
      </c>
    </row>
    <row r="429" spans="15:20">
      <c r="O429" s="57"/>
      <c r="T429" s="33" t="s">
        <v>602</v>
      </c>
    </row>
    <row r="430" spans="15:20">
      <c r="O430" s="57"/>
      <c r="T430" s="33" t="s">
        <v>603</v>
      </c>
    </row>
    <row r="431" spans="15:20">
      <c r="O431" s="57"/>
      <c r="T431" s="33" t="s">
        <v>604</v>
      </c>
    </row>
    <row r="432" spans="15:20" ht="36">
      <c r="O432" s="57"/>
      <c r="T432" s="33" t="s">
        <v>605</v>
      </c>
    </row>
    <row r="433" spans="15:20">
      <c r="O433" s="57"/>
      <c r="T433" s="59" t="s">
        <v>606</v>
      </c>
    </row>
    <row r="434" spans="15:20">
      <c r="O434" s="57"/>
      <c r="T434" s="33" t="s">
        <v>607</v>
      </c>
    </row>
    <row r="435" spans="15:20">
      <c r="O435" s="57"/>
      <c r="T435" s="33" t="s">
        <v>608</v>
      </c>
    </row>
    <row r="436" spans="15:20">
      <c r="O436" s="57"/>
      <c r="T436" s="33" t="s">
        <v>609</v>
      </c>
    </row>
    <row r="437" spans="15:20">
      <c r="O437" s="57"/>
      <c r="T437" s="33" t="s">
        <v>610</v>
      </c>
    </row>
    <row r="438" spans="15:20" ht="36">
      <c r="O438" s="57"/>
      <c r="T438" s="33" t="s">
        <v>611</v>
      </c>
    </row>
    <row r="439" spans="15:20" ht="36">
      <c r="O439" s="57"/>
      <c r="T439" s="33" t="s">
        <v>612</v>
      </c>
    </row>
    <row r="440" spans="15:20" ht="36">
      <c r="O440" s="57"/>
      <c r="T440" s="33" t="s">
        <v>613</v>
      </c>
    </row>
    <row r="441" spans="15:20" ht="36">
      <c r="O441" s="57"/>
      <c r="T441" s="33" t="s">
        <v>614</v>
      </c>
    </row>
    <row r="442" spans="15:20" ht="36">
      <c r="O442" s="57"/>
      <c r="T442" s="33" t="s">
        <v>615</v>
      </c>
    </row>
    <row r="443" spans="15:20" ht="36">
      <c r="O443" s="57"/>
      <c r="T443" s="33" t="s">
        <v>616</v>
      </c>
    </row>
    <row r="444" spans="15:20" ht="36">
      <c r="O444" s="57"/>
      <c r="T444" s="33" t="s">
        <v>260</v>
      </c>
    </row>
    <row r="445" spans="15:20">
      <c r="O445" s="57"/>
      <c r="T445" s="33" t="s">
        <v>617</v>
      </c>
    </row>
    <row r="446" spans="15:20">
      <c r="O446" s="57"/>
      <c r="T446" s="33" t="s">
        <v>618</v>
      </c>
    </row>
    <row r="447" spans="15:20">
      <c r="O447" s="57"/>
      <c r="T447" s="33" t="s">
        <v>619</v>
      </c>
    </row>
    <row r="448" spans="15:20">
      <c r="O448" s="57"/>
      <c r="T448" s="33" t="s">
        <v>620</v>
      </c>
    </row>
    <row r="449" spans="15:20">
      <c r="O449" s="57"/>
      <c r="T449" s="33" t="s">
        <v>621</v>
      </c>
    </row>
    <row r="450" spans="15:20">
      <c r="O450" s="57"/>
      <c r="T450" s="33" t="s">
        <v>622</v>
      </c>
    </row>
    <row r="451" spans="15:20">
      <c r="O451" s="57"/>
      <c r="T451" s="33" t="s">
        <v>623</v>
      </c>
    </row>
    <row r="452" spans="15:20">
      <c r="O452" s="57"/>
      <c r="T452" s="33" t="s">
        <v>624</v>
      </c>
    </row>
    <row r="453" spans="15:20" ht="36">
      <c r="O453" s="57"/>
      <c r="T453" s="33" t="s">
        <v>625</v>
      </c>
    </row>
    <row r="454" spans="15:20">
      <c r="O454" s="57"/>
      <c r="T454" s="33" t="s">
        <v>626</v>
      </c>
    </row>
    <row r="455" spans="15:20">
      <c r="O455" s="57"/>
      <c r="T455" s="33" t="s">
        <v>627</v>
      </c>
    </row>
    <row r="456" spans="15:20">
      <c r="O456" s="57"/>
      <c r="T456" s="33" t="s">
        <v>628</v>
      </c>
    </row>
    <row r="457" spans="15:20">
      <c r="O457" s="57"/>
      <c r="T457" s="33" t="s">
        <v>629</v>
      </c>
    </row>
    <row r="458" spans="15:20">
      <c r="O458" s="57"/>
      <c r="T458" s="33" t="s">
        <v>630</v>
      </c>
    </row>
    <row r="459" spans="15:20">
      <c r="O459" s="57"/>
      <c r="T459" s="33" t="s">
        <v>631</v>
      </c>
    </row>
    <row r="460" spans="15:20">
      <c r="O460" s="57"/>
      <c r="T460" s="33" t="s">
        <v>632</v>
      </c>
    </row>
    <row r="461" spans="15:20" ht="36">
      <c r="O461" s="57"/>
      <c r="T461" s="33" t="s">
        <v>633</v>
      </c>
    </row>
    <row r="462" spans="15:20" ht="36">
      <c r="O462" s="57"/>
      <c r="T462" s="33" t="s">
        <v>634</v>
      </c>
    </row>
    <row r="463" spans="15:20">
      <c r="O463" s="57"/>
      <c r="T463" s="33" t="s">
        <v>268</v>
      </c>
    </row>
    <row r="464" spans="15:20">
      <c r="O464" s="57"/>
      <c r="T464" s="33" t="s">
        <v>279</v>
      </c>
    </row>
    <row r="465" spans="15:20">
      <c r="O465" s="57"/>
      <c r="T465" s="33" t="s">
        <v>635</v>
      </c>
    </row>
    <row r="466" spans="15:20">
      <c r="O466" s="57"/>
      <c r="T466" s="33" t="s">
        <v>636</v>
      </c>
    </row>
    <row r="467" spans="15:20">
      <c r="O467" s="57"/>
      <c r="T467" s="33" t="s">
        <v>637</v>
      </c>
    </row>
    <row r="468" spans="15:20" ht="36">
      <c r="O468" s="57"/>
      <c r="T468" s="33" t="s">
        <v>301</v>
      </c>
    </row>
    <row r="469" spans="15:20">
      <c r="O469" s="57"/>
      <c r="T469" s="33" t="s">
        <v>309</v>
      </c>
    </row>
    <row r="470" spans="15:20">
      <c r="O470" s="57"/>
      <c r="T470" s="33" t="s">
        <v>312</v>
      </c>
    </row>
    <row r="471" spans="15:20">
      <c r="O471" s="57"/>
      <c r="T471" s="33" t="s">
        <v>638</v>
      </c>
    </row>
    <row r="472" spans="15:20">
      <c r="O472" s="57"/>
      <c r="T472" s="33" t="s">
        <v>318</v>
      </c>
    </row>
    <row r="473" spans="15:20">
      <c r="O473" s="57"/>
      <c r="T473" s="33" t="s">
        <v>639</v>
      </c>
    </row>
    <row r="474" spans="15:20">
      <c r="O474" s="57"/>
      <c r="T474" s="33" t="s">
        <v>640</v>
      </c>
    </row>
    <row r="475" spans="15:20">
      <c r="O475" s="57"/>
      <c r="T475" s="33" t="s">
        <v>641</v>
      </c>
    </row>
    <row r="476" spans="15:20">
      <c r="O476" s="57"/>
      <c r="T476" s="33" t="s">
        <v>324</v>
      </c>
    </row>
    <row r="477" spans="15:20">
      <c r="O477" s="57"/>
      <c r="T477" s="33" t="s">
        <v>331</v>
      </c>
    </row>
    <row r="478" spans="15:20">
      <c r="O478" s="57"/>
      <c r="T478" s="33" t="s">
        <v>642</v>
      </c>
    </row>
    <row r="479" spans="15:20">
      <c r="O479" s="57"/>
      <c r="T479" s="33" t="s">
        <v>643</v>
      </c>
    </row>
    <row r="480" spans="15:20">
      <c r="O480" s="57"/>
      <c r="T480" s="33" t="s">
        <v>644</v>
      </c>
    </row>
    <row r="481" spans="15:20">
      <c r="O481" s="57"/>
      <c r="T481" s="33" t="s">
        <v>645</v>
      </c>
    </row>
    <row r="482" spans="15:20">
      <c r="O482" s="57"/>
      <c r="T482" s="33" t="s">
        <v>347</v>
      </c>
    </row>
    <row r="483" spans="15:20">
      <c r="O483" s="57"/>
      <c r="T483" s="33" t="s">
        <v>356</v>
      </c>
    </row>
    <row r="484" spans="15:20">
      <c r="O484" s="57"/>
      <c r="T484" s="33" t="s">
        <v>360</v>
      </c>
    </row>
    <row r="485" spans="15:20">
      <c r="O485" s="57"/>
      <c r="T485" s="33" t="s">
        <v>646</v>
      </c>
    </row>
    <row r="486" spans="15:20">
      <c r="O486" s="57"/>
      <c r="T486" s="33" t="s">
        <v>647</v>
      </c>
    </row>
    <row r="487" spans="15:20">
      <c r="O487" s="57"/>
      <c r="T487" s="33" t="s">
        <v>648</v>
      </c>
    </row>
    <row r="488" spans="15:20">
      <c r="O488" s="57"/>
      <c r="T488" s="33" t="s">
        <v>649</v>
      </c>
    </row>
    <row r="489" spans="15:20">
      <c r="O489" s="57"/>
      <c r="T489" s="33" t="s">
        <v>650</v>
      </c>
    </row>
    <row r="490" spans="15:20">
      <c r="O490" s="57"/>
      <c r="T490" s="33" t="s">
        <v>651</v>
      </c>
    </row>
    <row r="491" spans="15:20">
      <c r="O491" s="57"/>
      <c r="T491" s="33" t="s">
        <v>652</v>
      </c>
    </row>
    <row r="492" spans="15:20">
      <c r="O492" s="57"/>
      <c r="T492" s="33" t="s">
        <v>653</v>
      </c>
    </row>
    <row r="493" spans="15:20">
      <c r="O493" s="57"/>
      <c r="T493" s="33" t="s">
        <v>654</v>
      </c>
    </row>
    <row r="494" spans="15:20">
      <c r="O494" s="57"/>
      <c r="T494" s="33" t="s">
        <v>655</v>
      </c>
    </row>
    <row r="495" spans="15:20">
      <c r="O495" s="57"/>
      <c r="T495" s="33" t="s">
        <v>656</v>
      </c>
    </row>
    <row r="496" spans="15:20">
      <c r="O496" s="57"/>
      <c r="T496" s="33" t="s">
        <v>657</v>
      </c>
    </row>
    <row r="497" spans="15:20">
      <c r="O497" s="57"/>
      <c r="T497" s="33" t="s">
        <v>658</v>
      </c>
    </row>
    <row r="498" spans="15:20">
      <c r="O498" s="57"/>
      <c r="T498" s="33" t="s">
        <v>659</v>
      </c>
    </row>
    <row r="499" spans="15:20">
      <c r="O499" s="57"/>
      <c r="T499" s="33" t="s">
        <v>660</v>
      </c>
    </row>
    <row r="500" spans="15:20">
      <c r="O500" s="57"/>
      <c r="T500" s="33" t="s">
        <v>661</v>
      </c>
    </row>
    <row r="501" spans="15:20">
      <c r="O501" s="57"/>
      <c r="T501" s="33" t="s">
        <v>662</v>
      </c>
    </row>
    <row r="502" spans="15:20">
      <c r="O502" s="57"/>
      <c r="T502" s="33" t="s">
        <v>423</v>
      </c>
    </row>
    <row r="503" spans="15:20">
      <c r="O503" s="57"/>
      <c r="T503" s="33" t="s">
        <v>663</v>
      </c>
    </row>
    <row r="504" spans="15:20">
      <c r="O504" s="57"/>
      <c r="T504" s="33" t="s">
        <v>664</v>
      </c>
    </row>
    <row r="505" spans="15:20">
      <c r="O505" s="57"/>
      <c r="T505" s="33" t="s">
        <v>665</v>
      </c>
    </row>
    <row r="506" spans="15:20">
      <c r="O506" s="57"/>
      <c r="T506" s="33" t="s">
        <v>666</v>
      </c>
    </row>
    <row r="507" spans="15:20" ht="36">
      <c r="O507" s="57"/>
      <c r="T507" s="33" t="s">
        <v>426</v>
      </c>
    </row>
    <row r="508" spans="15:20" ht="36">
      <c r="O508" s="57"/>
      <c r="T508" s="33" t="s">
        <v>500</v>
      </c>
    </row>
    <row r="509" spans="15:20">
      <c r="O509" s="57"/>
      <c r="T509" s="33" t="s">
        <v>667</v>
      </c>
    </row>
    <row r="510" spans="15:20">
      <c r="O510" s="57"/>
      <c r="T510" s="33" t="s">
        <v>668</v>
      </c>
    </row>
    <row r="511" spans="15:20">
      <c r="O511" s="57"/>
      <c r="T511" s="33" t="s">
        <v>669</v>
      </c>
    </row>
    <row r="512" spans="15:20">
      <c r="O512" s="57"/>
      <c r="T512" s="33" t="s">
        <v>670</v>
      </c>
    </row>
    <row r="513" spans="15:20">
      <c r="O513" s="57"/>
      <c r="T513" s="33" t="s">
        <v>671</v>
      </c>
    </row>
    <row r="514" spans="15:20">
      <c r="O514" s="57"/>
      <c r="T514" s="33" t="s">
        <v>672</v>
      </c>
    </row>
    <row r="515" spans="15:20">
      <c r="O515" s="57"/>
      <c r="T515" s="33" t="s">
        <v>673</v>
      </c>
    </row>
    <row r="516" spans="15:20">
      <c r="O516" s="57"/>
      <c r="T516" s="33" t="s">
        <v>674</v>
      </c>
    </row>
    <row r="517" spans="15:20">
      <c r="O517" s="57"/>
      <c r="T517" s="33" t="s">
        <v>675</v>
      </c>
    </row>
    <row r="518" spans="15:20">
      <c r="O518" s="57"/>
      <c r="T518" s="33" t="s">
        <v>676</v>
      </c>
    </row>
    <row r="519" spans="15:20">
      <c r="O519" s="57"/>
      <c r="T519" s="33" t="s">
        <v>677</v>
      </c>
    </row>
    <row r="520" spans="15:20">
      <c r="O520" s="57"/>
      <c r="T520" s="33" t="s">
        <v>678</v>
      </c>
    </row>
    <row r="521" spans="15:20">
      <c r="O521" s="57"/>
      <c r="T521" s="33" t="s">
        <v>679</v>
      </c>
    </row>
    <row r="522" spans="15:20">
      <c r="O522" s="57"/>
      <c r="T522" s="33" t="s">
        <v>680</v>
      </c>
    </row>
    <row r="523" spans="15:20">
      <c r="O523" s="57"/>
      <c r="T523" s="33" t="s">
        <v>681</v>
      </c>
    </row>
    <row r="524" spans="15:20">
      <c r="O524" s="57"/>
      <c r="T524" s="33" t="s">
        <v>682</v>
      </c>
    </row>
    <row r="525" spans="15:20">
      <c r="O525" s="57"/>
      <c r="T525" s="33" t="s">
        <v>683</v>
      </c>
    </row>
    <row r="526" spans="15:20">
      <c r="O526" s="57"/>
      <c r="T526" s="33" t="s">
        <v>684</v>
      </c>
    </row>
    <row r="527" spans="15:20">
      <c r="O527" s="57"/>
      <c r="T527" s="33" t="s">
        <v>685</v>
      </c>
    </row>
    <row r="528" spans="15:20">
      <c r="O528" s="57"/>
      <c r="T528" s="33" t="s">
        <v>686</v>
      </c>
    </row>
    <row r="529" spans="15:20">
      <c r="O529" s="57"/>
      <c r="T529" s="33" t="s">
        <v>687</v>
      </c>
    </row>
    <row r="530" spans="15:20">
      <c r="O530" s="57"/>
    </row>
    <row r="531" spans="15:20">
      <c r="O531" s="57"/>
    </row>
    <row r="532" spans="15:20">
      <c r="O532" s="57"/>
    </row>
    <row r="533" spans="15:20">
      <c r="O533" s="57"/>
    </row>
    <row r="534" spans="15:20">
      <c r="O534" s="57"/>
    </row>
    <row r="535" spans="15:20">
      <c r="O535" s="57"/>
    </row>
    <row r="536" spans="15:20">
      <c r="O536" s="57"/>
    </row>
    <row r="537" spans="15:20">
      <c r="O537" s="57"/>
    </row>
    <row r="538" spans="15:20">
      <c r="O538" s="57"/>
    </row>
  </sheetData>
  <mergeCells count="8">
    <mergeCell ref="A7:O7"/>
    <mergeCell ref="D9:G9"/>
    <mergeCell ref="M2:N2"/>
    <mergeCell ref="A3:A5"/>
    <mergeCell ref="M3:N3"/>
    <mergeCell ref="M4:N4"/>
    <mergeCell ref="M5:N5"/>
    <mergeCell ref="A6:O6"/>
  </mergeCells>
  <dataValidations count="39">
    <dataValidation type="list" allowBlank="1" showInputMessage="1" showErrorMessage="1" promptTitle="PACC" prompt="Seleccione el Código de Bienes y Servicios._x000a_" sqref="A262:A292">
      <formula1>$T$11:$T$427</formula1>
    </dataValidation>
    <dataValidation type="list" allowBlank="1" showInputMessage="1" showErrorMessage="1" promptTitle="PACC" prompt="Seleccione el Código de Bienes y Servicios._x000a_" sqref="A255:A261">
      <formula1>$U$11:$U$423</formula1>
    </dataValidation>
    <dataValidation type="list" allowBlank="1" showInputMessage="1" showErrorMessage="1" promptTitle="PACC" prompt="Seleccione el Código de Bienes y Servicios._x000a_" sqref="A310:A313 A293">
      <formula1>$T$11:$T$360</formula1>
    </dataValidation>
    <dataValidation type="list" allowBlank="1" showInputMessage="1" showErrorMessage="1" promptTitle="PACC" prompt="Seleccione el Código de Bienes y Servicios._x000a_" sqref="A134">
      <formula1>$T$11:$T$340</formula1>
    </dataValidation>
    <dataValidation type="list" allowBlank="1" showInputMessage="1" showErrorMessage="1" promptTitle="PACC" prompt="Seleccione el Código de Bienes y Servicios._x000a_" sqref="A40">
      <formula1>$T$11:$T$341</formula1>
    </dataValidation>
    <dataValidation type="list" allowBlank="1" showInputMessage="1" showErrorMessage="1" promptTitle="PACC" prompt="Seleccione el Código de Bienes y Servicios._x000a_" sqref="A244">
      <formula1>$T$11:$T$426</formula1>
    </dataValidation>
    <dataValidation type="list" allowBlank="1" showInputMessage="1" showErrorMessage="1" promptTitle="PACC" prompt="Seleccione el Código de Bienes y Servicios._x000a_" sqref="A243">
      <formula1>$S$11:$S$432</formula1>
    </dataValidation>
    <dataValidation type="list" allowBlank="1" showInputMessage="1" showErrorMessage="1" promptTitle="PACC" prompt="Seleccione el Código de Bienes y Servicios._x000a_" sqref="A241:A242">
      <formula1>$T$11:$T$318</formula1>
    </dataValidation>
    <dataValidation type="list" allowBlank="1" showInputMessage="1" showErrorMessage="1" promptTitle="PACC" prompt="Seleccione el Código de Bienes y Servicios._x000a_" sqref="A214:A240 A245:A254">
      <formula1>$T$11:$T$328</formula1>
    </dataValidation>
    <dataValidation type="list" allowBlank="1" showInputMessage="1" showErrorMessage="1" promptTitle="PACC" prompt="Seleccione el Código de Bienes y Servicios._x000a_" sqref="A195:A196 A180 A183">
      <formula1>$T$11:$T$461</formula1>
    </dataValidation>
    <dataValidation type="list" allowBlank="1" showInputMessage="1" showErrorMessage="1" promptTitle="PACC" prompt="Seleccione el Código de Bienes y Servicios._x000a_" sqref="A174 A161:A171 A184:A194 A181:A182 A179 A197:A199 A177 A205:A213">
      <formula1>$T$11:$T$381</formula1>
    </dataValidation>
    <dataValidation type="list" allowBlank="1" showInputMessage="1" showErrorMessage="1" promptTitle="PACC" prompt="Seleccione el Código de Bienes y Servicios._x000a_" sqref="A139">
      <formula1>$S$11:$S$409</formula1>
    </dataValidation>
    <dataValidation type="list" allowBlank="1" showInputMessage="1" showErrorMessage="1" promptTitle="PACC" prompt="Seleccione el Código de Bienes y Servicios._x000a_" sqref="A140:A160">
      <formula1>$T$11:$T$403</formula1>
    </dataValidation>
    <dataValidation type="list" allowBlank="1" showInputMessage="1" showErrorMessage="1" promptTitle="PACC" prompt="Seleccione el Código de Bienes y Servicios._x000a_" sqref="A135:A138">
      <formula1>$T$12:$T$407</formula1>
    </dataValidation>
    <dataValidation type="list" allowBlank="1" showInputMessage="1" showErrorMessage="1" promptTitle="PACC" prompt="Seleccione el Código de Bienes y Servicios._x000a_" sqref="A127:A133">
      <formula1>$T$12:$T$415</formula1>
    </dataValidation>
    <dataValidation type="list" allowBlank="1" showInputMessage="1" showErrorMessage="1" promptTitle="PACC" prompt="Seleccione el Código de Bienes y Servicios._x000a_" sqref="A98:A126">
      <formula1>$T$11:$T$443</formula1>
    </dataValidation>
    <dataValidation type="list" allowBlank="1" showInputMessage="1" showErrorMessage="1" promptTitle="PACC" prompt="Seleccione el Código de Bienes y Servicios._x000a_" sqref="A96:A97">
      <formula1>$T$12:$T$445</formula1>
    </dataValidation>
    <dataValidation type="list" allowBlank="1" showInputMessage="1" showErrorMessage="1" promptTitle="PACC" prompt="Seleccione el Código de Bienes y Servicios._x000a_" sqref="A53:A78 A80:A95">
      <formula1>$T$11:$T$488</formula1>
    </dataValidation>
    <dataValidation type="list" allowBlank="1" showInputMessage="1" showErrorMessage="1" promptTitle="PACC" prompt="Seleccione el Código de Bienes y Servicios._x000a_" sqref="A11:A39 A41:A52">
      <formula1>$T$11:$T$529</formula1>
    </dataValidation>
    <dataValidation type="list" allowBlank="1" showInputMessage="1" showErrorMessage="1" promptTitle="PACC" prompt="Seleccione el Código de Bienes y Servicios._x000a_" sqref="A314">
      <formula1>$T$314:$T$529</formula1>
    </dataValidation>
    <dataValidation type="list" allowBlank="1" showInputMessage="1" showErrorMessage="1" promptTitle="PACC" prompt="Seleccione el Código de Bienes y Servicios._x000a_" sqref="A294:A308">
      <formula1>$U$11:$U$262</formula1>
    </dataValidation>
    <dataValidation type="list" allowBlank="1" showInputMessage="1" showErrorMessage="1" promptTitle="PACC" prompt="Seleccione el procedimiento de selección." sqref="L214:L313">
      <formula1>$W$11:$W$15</formula1>
    </dataValidation>
    <dataValidation type="list" allowBlank="1" showInputMessage="1" showErrorMessage="1" promptTitle="PACC" prompt="Seleccione el procedimiento de selección." sqref="L161:L213 L40">
      <formula1>$W$11:$W$16</formula1>
    </dataValidation>
    <dataValidation type="list" allowBlank="1" showInputMessage="1" showErrorMessage="1" promptTitle="PACC" prompt="Seleccione el Código de Bienes y Servicios._x000a_" sqref="A200:A204 A178 A175:A176 A172:A173 A309">
      <formula1>#REF!</formula1>
    </dataValidation>
    <dataValidation type="list" allowBlank="1" showInputMessage="1" showErrorMessage="1" promptTitle="PACC" prompt="Seleccione el procedimiento de selección." sqref="L135:L138">
      <formula1>$W$12:$W$15</formula1>
    </dataValidation>
    <dataValidation type="list" allowBlank="1" showInputMessage="1" showErrorMessage="1" promptTitle="PACC" prompt="Seleccione el procedimiento de selección." sqref="L127:L133">
      <formula1>$W$12:$W$17</formula1>
    </dataValidation>
    <dataValidation type="list" allowBlank="1" showInputMessage="1" showErrorMessage="1" promptTitle="PACC" prompt="Seleccione el procedimiento de selección." sqref="L96:L97">
      <formula1>$W$12:$W$13</formula1>
    </dataValidation>
    <dataValidation allowBlank="1" showInputMessage="1" showErrorMessage="1" promptTitle="PACC" prompt="Digite la cantidad requerida en este período._x000a_" sqref="D14:G14 D11:G11 D53:G53 D58:G58 D97:G98 D103:G103 D132:G132 D136:G136 D144:G144 D139:G139 D165:G165 D217:G217 D214:G214"/>
    <dataValidation allowBlank="1" showInputMessage="1" showErrorMessage="1" promptTitle="PACC" prompt="Este valor se calculará sumando los costos totales que posean el mismo Código de Catálogo de Bienes y Servicios." sqref="K11:K78 K80:K313"/>
    <dataValidation type="list" allowBlank="1" showInputMessage="1" showErrorMessage="1" promptTitle="PACC" prompt="Seleccione el procedimiento de selección." sqref="L139:L160 L98:L126 L11:L39 L41:L95 L134">
      <formula1>$W$11:$W$17</formula1>
    </dataValidation>
    <dataValidation allowBlank="1" showInputMessage="1" showErrorMessage="1" promptTitle="PACC" prompt="La cantidad total resultará de la suma de las cantidades requeridas en cada trimestre. " sqref="H11:H314"/>
    <dataValidation allowBlank="1" showInputMessage="1" showErrorMessage="1" promptTitle="PACC" prompt="Digite la unidad de medida._x000a__x000a_" sqref="C11:C78 C80:C314"/>
    <dataValidation allowBlank="1" showInputMessage="1" showErrorMessage="1" promptTitle="PACC" prompt="Digite el precio unitario estimado._x000a_" sqref="I11:I78 I80:I314"/>
    <dataValidation allowBlank="1" showInputMessage="1" showErrorMessage="1" promptTitle="PACC" prompt="Digite la fuente de financiamiento del procedimiento de referencia." sqref="M11:M78 M80:M314"/>
    <dataValidation allowBlank="1" showInputMessage="1" showErrorMessage="1" promptTitle="PACC" prompt="Digite el valor adquirido." sqref="N11:N78 N80:N314"/>
    <dataValidation allowBlank="1" showInputMessage="1" showErrorMessage="1" promptTitle="PACC" prompt="Digite las observaciones que considere." sqref="O11:O78 O80:O314"/>
    <dataValidation allowBlank="1" showInputMessage="1" showErrorMessage="1" promptTitle="PACC" prompt="Digite la descripción de la compra o contratación." sqref="B178:B187 B80:B83 B11:B78 B135:B175 B202:B204 B207:B211 B195:B199 B190:B192 B85:B133 B214:B314"/>
    <dataValidation allowBlank="1" showInputMessage="1" showErrorMessage="1" promptTitle="PACC" prompt="Este valor se calculará automáticamente, resultado de la multiplicación de la cantidad total por el precio unitario estimado." sqref="J314:K314 J11:J313"/>
    <dataValidation type="list" allowBlank="1" showInputMessage="1" showErrorMessage="1" promptTitle="PACC" prompt="Seleccione el procedimiento de selección." sqref="L314">
      <formula1>#REF!</formula1>
    </dataValidation>
  </dataValidations>
  <printOptions horizontalCentered="1" verticalCentered="1"/>
  <pageMargins left="0.15748031496062992" right="0.15748031496062992" top="0.15748031496062992" bottom="0.19685039370078741" header="0.19685039370078741" footer="0.15748031496062992"/>
  <pageSetup paperSize="5" scale="45" orientation="landscape" r:id="rId1"/>
  <rowBreaks count="7" manualBreakCount="7">
    <brk id="47" max="16383" man="1"/>
    <brk id="87" max="16383" man="1"/>
    <brk id="131" max="16383" man="1"/>
    <brk id="169" max="16383" man="1"/>
    <brk id="204" max="16383" man="1"/>
    <brk id="247" max="14" man="1"/>
    <brk id="292" max="14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SNCC F053 PACC CONSOLIDADO </vt:lpstr>
      <vt:lpstr>'SNCC F053 PACC CONSOLIDADO 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rafael.garcia</cp:lastModifiedBy>
  <dcterms:created xsi:type="dcterms:W3CDTF">2014-02-03T18:04:00Z</dcterms:created>
  <dcterms:modified xsi:type="dcterms:W3CDTF">2014-02-03T18:04:32Z</dcterms:modified>
</cp:coreProperties>
</file>