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SAS JULIO EXCELL 2023/"/>
    </mc:Choice>
  </mc:AlternateContent>
  <xr:revisionPtr revIDLastSave="1768" documentId="8_{6BD59A3C-D095-4C2C-B3E6-0B55A0EBD727}" xr6:coauthVersionLast="47" xr6:coauthVersionMax="47" xr10:uidLastSave="{6DF880DA-33CA-4678-A75A-1FB30FFB28EA}"/>
  <bookViews>
    <workbookView xWindow="-110" yWindow="-110" windowWidth="19420" windowHeight="10420" xr2:uid="{00000000-000D-0000-FFFF-FFFF00000000}"/>
  </bookViews>
  <sheets>
    <sheet name="Nomina Fijos Julio   2023" sheetId="21" r:id="rId1"/>
    <sheet name="Nomina Vigilancia Julio   2023" sheetId="11" r:id="rId2"/>
    <sheet name="Nomina Interinato Julio   2023" sheetId="15" r:id="rId3"/>
    <sheet name="Nomina Temporales  Julio 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Julio  2023'!$A$10:$R$11</definedName>
    <definedName name="_xlnm.Print_Area" localSheetId="0">'Nomina Fijos Julio   2023'!$A$1:$O$127</definedName>
    <definedName name="_xlnm.Print_Area" localSheetId="3">'Nomina Temporales  Julio  2023'!$B$1:$R$87</definedName>
    <definedName name="_xlnm.Print_Area" localSheetId="1">'Nomina Vigilancia Julio 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Julio   2023'!$1:$9</definedName>
    <definedName name="_xlnm.Print_Titles" localSheetId="3">'Nomina Temporales  Julio  2023'!$1:$13</definedName>
    <definedName name="_xlnm.Print_Titles" localSheetId="1">'Nomina Vigilancia Julio 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" i="21" l="1"/>
  <c r="Q33" i="20"/>
  <c r="R33" i="20" s="1"/>
  <c r="O79" i="20"/>
  <c r="M79" i="20"/>
  <c r="L96" i="21"/>
  <c r="N96" i="21" s="1"/>
  <c r="O96" i="21" s="1"/>
  <c r="Q66" i="20"/>
  <c r="R66" i="20" s="1"/>
  <c r="I37" i="21"/>
  <c r="I36" i="21"/>
  <c r="Q58" i="20"/>
  <c r="R58" i="20" s="1"/>
  <c r="Q20" i="20"/>
  <c r="R20" i="20" s="1"/>
  <c r="Q69" i="20"/>
  <c r="R69" i="20" s="1"/>
  <c r="Q23" i="20"/>
  <c r="R23" i="20" s="1"/>
  <c r="Q22" i="20"/>
  <c r="R22" i="20" s="1"/>
  <c r="I89" i="21"/>
  <c r="J89" i="21"/>
  <c r="L89" i="21"/>
  <c r="I99" i="21"/>
  <c r="J99" i="21"/>
  <c r="L99" i="21"/>
  <c r="M100" i="21"/>
  <c r="K100" i="21"/>
  <c r="H100" i="21"/>
  <c r="G100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N49" i="21" s="1"/>
  <c r="I49" i="21"/>
  <c r="L48" i="21"/>
  <c r="J48" i="2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9" i="21"/>
  <c r="J39" i="21"/>
  <c r="I39" i="21"/>
  <c r="L38" i="21"/>
  <c r="J38" i="21"/>
  <c r="I38" i="21"/>
  <c r="L35" i="21"/>
  <c r="J35" i="21"/>
  <c r="I35" i="21"/>
  <c r="L34" i="21"/>
  <c r="N34" i="21" s="1"/>
  <c r="I34" i="21"/>
  <c r="L33" i="21"/>
  <c r="J33" i="21"/>
  <c r="I33" i="21"/>
  <c r="L32" i="21"/>
  <c r="J32" i="21"/>
  <c r="I32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Q65" i="20"/>
  <c r="R65" i="20" s="1"/>
  <c r="Q21" i="20"/>
  <c r="R21" i="20" s="1"/>
  <c r="J21" i="11"/>
  <c r="H21" i="11"/>
  <c r="H25" i="15"/>
  <c r="I25" i="15"/>
  <c r="J25" i="15"/>
  <c r="K25" i="15"/>
  <c r="M25" i="15"/>
  <c r="P24" i="15"/>
  <c r="P21" i="11"/>
  <c r="Q56" i="20"/>
  <c r="R56" i="20" s="1"/>
  <c r="Q57" i="20"/>
  <c r="R57" i="20" s="1"/>
  <c r="Q59" i="20"/>
  <c r="R59" i="20" s="1"/>
  <c r="Q60" i="20"/>
  <c r="R60" i="20" s="1"/>
  <c r="Q16" i="20"/>
  <c r="R16" i="20" s="1"/>
  <c r="Q17" i="20"/>
  <c r="R17" i="20" s="1"/>
  <c r="Q18" i="20"/>
  <c r="R18" i="20" s="1"/>
  <c r="R19" i="20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Q30" i="20"/>
  <c r="R30" i="20" s="1"/>
  <c r="Q31" i="20"/>
  <c r="R31" i="20" s="1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Q61" i="20"/>
  <c r="R61" i="20" s="1"/>
  <c r="Q62" i="20"/>
  <c r="R62" i="20" s="1"/>
  <c r="Q63" i="20"/>
  <c r="R63" i="20" s="1"/>
  <c r="Q64" i="20"/>
  <c r="R64" i="20" s="1"/>
  <c r="Q67" i="20"/>
  <c r="R67" i="20" s="1"/>
  <c r="Q68" i="20"/>
  <c r="R68" i="20" s="1"/>
  <c r="Q70" i="20"/>
  <c r="R70" i="20" s="1"/>
  <c r="Q71" i="20"/>
  <c r="R71" i="20" s="1"/>
  <c r="Q72" i="20"/>
  <c r="R72" i="20" s="1"/>
  <c r="Q73" i="20"/>
  <c r="R73" i="20" s="1"/>
  <c r="Q74" i="20"/>
  <c r="R74" i="20" s="1"/>
  <c r="Q75" i="20"/>
  <c r="R75" i="20" s="1"/>
  <c r="Q76" i="20"/>
  <c r="R76" i="20" s="1"/>
  <c r="Q77" i="20"/>
  <c r="R77" i="20" s="1"/>
  <c r="Q78" i="20"/>
  <c r="R78" i="20" s="1"/>
  <c r="J79" i="20"/>
  <c r="K79" i="20"/>
  <c r="N79" i="20"/>
  <c r="P79" i="20"/>
  <c r="I21" i="11"/>
  <c r="O21" i="11"/>
  <c r="N21" i="11"/>
  <c r="M21" i="11"/>
  <c r="L21" i="11"/>
  <c r="K21" i="11"/>
  <c r="Q15" i="20"/>
  <c r="R15" i="20" s="1"/>
  <c r="L79" i="20"/>
  <c r="L100" i="21" l="1"/>
  <c r="N36" i="21"/>
  <c r="O36" i="21" s="1"/>
  <c r="N37" i="21"/>
  <c r="O37" i="21" s="1"/>
  <c r="N89" i="21"/>
  <c r="O89" i="21" s="1"/>
  <c r="N63" i="21"/>
  <c r="O63" i="21" s="1"/>
  <c r="N48" i="21"/>
  <c r="O48" i="21" s="1"/>
  <c r="N13" i="21"/>
  <c r="O13" i="21" s="1"/>
  <c r="N19" i="21"/>
  <c r="O19" i="21" s="1"/>
  <c r="N31" i="21"/>
  <c r="O31" i="21" s="1"/>
  <c r="N52" i="21"/>
  <c r="O52" i="21" s="1"/>
  <c r="N58" i="21"/>
  <c r="O58" i="21" s="1"/>
  <c r="N68" i="21"/>
  <c r="O68" i="21" s="1"/>
  <c r="N99" i="21"/>
  <c r="O99" i="21" s="1"/>
  <c r="N86" i="21"/>
  <c r="O86" i="21" s="1"/>
  <c r="N23" i="21"/>
  <c r="O23" i="21" s="1"/>
  <c r="N67" i="21"/>
  <c r="O67" i="21" s="1"/>
  <c r="N42" i="21"/>
  <c r="O42" i="21" s="1"/>
  <c r="N70" i="21"/>
  <c r="O70" i="21" s="1"/>
  <c r="N51" i="21"/>
  <c r="O51" i="21" s="1"/>
  <c r="N40" i="21"/>
  <c r="O40" i="21" s="1"/>
  <c r="N54" i="21"/>
  <c r="O54" i="21" s="1"/>
  <c r="N97" i="21"/>
  <c r="O97" i="21" s="1"/>
  <c r="N12" i="21"/>
  <c r="O12" i="21" s="1"/>
  <c r="O18" i="21"/>
  <c r="N27" i="21"/>
  <c r="O27" i="21" s="1"/>
  <c r="N61" i="21"/>
  <c r="O61" i="21" s="1"/>
  <c r="N65" i="21"/>
  <c r="O65" i="21" s="1"/>
  <c r="O41" i="21"/>
  <c r="O21" i="21"/>
  <c r="N84" i="21"/>
  <c r="O84" i="21" s="1"/>
  <c r="N15" i="21"/>
  <c r="O15" i="21" s="1"/>
  <c r="N29" i="21"/>
  <c r="O29" i="21" s="1"/>
  <c r="N53" i="21"/>
  <c r="O53" i="21" s="1"/>
  <c r="N87" i="21"/>
  <c r="O87" i="21" s="1"/>
  <c r="N81" i="21"/>
  <c r="O81" i="21" s="1"/>
  <c r="N79" i="21"/>
  <c r="O79" i="21" s="1"/>
  <c r="N76" i="21"/>
  <c r="O76" i="21" s="1"/>
  <c r="O14" i="21"/>
  <c r="N57" i="21"/>
  <c r="O57" i="21" s="1"/>
  <c r="N59" i="21"/>
  <c r="O59" i="21" s="1"/>
  <c r="N62" i="21"/>
  <c r="O62" i="21" s="1"/>
  <c r="N66" i="21"/>
  <c r="O66" i="21" s="1"/>
  <c r="N71" i="21"/>
  <c r="O71" i="21" s="1"/>
  <c r="N24" i="21"/>
  <c r="O24" i="21" s="1"/>
  <c r="N38" i="21"/>
  <c r="O38" i="21" s="1"/>
  <c r="N46" i="21"/>
  <c r="O46" i="21" s="1"/>
  <c r="N85" i="21"/>
  <c r="O85" i="21" s="1"/>
  <c r="N91" i="21"/>
  <c r="O91" i="21" s="1"/>
  <c r="N26" i="21"/>
  <c r="O26" i="21" s="1"/>
  <c r="N17" i="21"/>
  <c r="O17" i="21" s="1"/>
  <c r="N32" i="21"/>
  <c r="O32" i="21" s="1"/>
  <c r="N88" i="21"/>
  <c r="O88" i="21" s="1"/>
  <c r="N39" i="21"/>
  <c r="O39" i="21" s="1"/>
  <c r="N50" i="21"/>
  <c r="O50" i="21" s="1"/>
  <c r="N55" i="21"/>
  <c r="O55" i="21" s="1"/>
  <c r="N60" i="21"/>
  <c r="O60" i="21" s="1"/>
  <c r="N74" i="21"/>
  <c r="O74" i="21" s="1"/>
  <c r="N82" i="21"/>
  <c r="O82" i="21" s="1"/>
  <c r="N98" i="21"/>
  <c r="O98" i="21" s="1"/>
  <c r="N77" i="21"/>
  <c r="O77" i="21" s="1"/>
  <c r="N95" i="21"/>
  <c r="O95" i="21" s="1"/>
  <c r="N33" i="21"/>
  <c r="O33" i="21" s="1"/>
  <c r="N35" i="21"/>
  <c r="O35" i="21" s="1"/>
  <c r="N45" i="21"/>
  <c r="O45" i="21" s="1"/>
  <c r="N80" i="21"/>
  <c r="O80" i="21" s="1"/>
  <c r="O20" i="21"/>
  <c r="O28" i="21"/>
  <c r="O11" i="21"/>
  <c r="N16" i="21"/>
  <c r="O16" i="21" s="1"/>
  <c r="O94" i="21"/>
  <c r="N25" i="21"/>
  <c r="O25" i="21" s="1"/>
  <c r="N83" i="21"/>
  <c r="O83" i="21" s="1"/>
  <c r="I100" i="21"/>
  <c r="N47" i="21"/>
  <c r="O47" i="21" s="1"/>
  <c r="N56" i="21"/>
  <c r="O56" i="21" s="1"/>
  <c r="N92" i="21"/>
  <c r="O92" i="21" s="1"/>
  <c r="O10" i="21"/>
  <c r="N30" i="21"/>
  <c r="N43" i="21"/>
  <c r="O43" i="21" s="1"/>
  <c r="N72" i="21"/>
  <c r="O72" i="21" s="1"/>
  <c r="N93" i="21"/>
  <c r="O93" i="21" s="1"/>
  <c r="N44" i="21"/>
  <c r="O44" i="21" s="1"/>
  <c r="O49" i="21"/>
  <c r="N64" i="21"/>
  <c r="O64" i="21" s="1"/>
  <c r="N73" i="21"/>
  <c r="O73" i="21" s="1"/>
  <c r="O34" i="21"/>
  <c r="R55" i="20"/>
  <c r="N100" i="21" l="1"/>
  <c r="O30" i="21"/>
  <c r="O100" i="21" s="1"/>
  <c r="Q79" i="20"/>
  <c r="R79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<sst xmlns="http://schemas.openxmlformats.org/spreadsheetml/2006/main" count="1950" uniqueCount="452">
  <si>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</si>
  <si>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</si>
  <si>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</si>
  <si>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</si>
  <si>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</si>
  <si>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</si>
  <si>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</si>
  <si>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</si>
  <si>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</si>
  <si>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</si>
  <si>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</si>
  <si>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</si>
  <si>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</si>
  <si>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</si>
  <si>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</si>
  <si>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</si>
  <si>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</si>
  <si>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</si>
  <si>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</si>
  <si>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</si>
  <si>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</si>
  <si>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</si>
  <si>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</si>
  <si>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</si>
  <si>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</si>
  <si>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</si>
  <si>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</si>
  <si>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</si>
  <si>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</si>
  <si>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</si>
  <si>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</si>
  <si>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</si>
  <si>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</si>
  <si>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</si>
  <si>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</si>
  <si>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</si>
  <si>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</si>
  <si>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</si>
  <si>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</si>
  <si>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</si>
  <si>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</si>
  <si>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</si>
  <si>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</si>
  <si>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</si>
  <si>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</si>
  <si>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</si>
  <si>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</si>
  <si>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</si>
  <si>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</si>
  <si>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</si>
  <si>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</si>
  <si>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</si>
  <si>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</si>
  <si>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</si>
  <si>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</si>
  <si>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</si>
  <si>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</si>
  <si>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</si>
  <si>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</si>
  <si>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</si>
  <si>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</si>
  <si>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</si>
  <si>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</si>
  <si>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</si>
  <si>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</si>
  <si>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</si>
  <si>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</si>
  <si>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</si>
  <si>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</si>
  <si>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</si>
  <si>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</si>
  <si>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</si>
  <si>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</si>
  <si>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</si>
  <si>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</si>
  <si>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</si>
  <si>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</si>
  <si>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</si>
  <si>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</si>
  <si>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</si>
  <si>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</si>
  <si>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</si>
  <si>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</si>
  <si>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</si>
  <si>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</si>
  <si>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</si>
  <si>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</si>
  <si>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</si>
  <si>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</si>
  <si>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</si>
  <si>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</si>
  <si>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</si>
  <si>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</si>
  <si>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</si>
  <si>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</si>
  <si>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</si>
  <si>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</si>
  <si>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</si>
  <si>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</si>
  <si>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</si>
  <si>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</si>
  <si>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</si>
  <si>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</si>
  <si>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</si>
  <si>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</si>
  <si>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</si>
  <si>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</si>
  <si>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</si>
  <si>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</si>
  <si>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</si>
  <si>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</si>
  <si>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</si>
  <si>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</si>
  <si>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</si>
  <si>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</si>
  <si>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</si>
  <si>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</si>
  <si>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</si>
  <si>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</si>
  <si>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</si>
  <si>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</si>
  <si>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</si>
  <si>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</si>
  <si>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</si>
  <si>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</si>
  <si>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</si>
  <si>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</si>
  <si>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</si>
  <si>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</si>
  <si>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</si>
  <si>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</si>
  <si>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</si>
  <si>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</si>
  <si>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</si>
  <si>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</si>
  <si>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</si>
  <si>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</si>
  <si>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</si>
  <si>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</si>
  <si>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</si>
  <si>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</si>
  <si>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</si>
  <si>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</si>
  <si>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</si>
  <si>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</si>
  <si>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</si>
  <si>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</si>
  <si>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</si>
  <si>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</si>
  <si>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</si>
  <si>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</si>
  <si>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</si>
  <si>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</si>
  <si>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</si>
  <si>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</si>
  <si>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</si>
  <si>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</si>
  <si>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</si>
  <si>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</si>
  <si>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</si>
  <si>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</si>
  <si>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</si>
  <si>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</si>
  <si>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</si>
  <si>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</si>
  <si>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</si>
  <si>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</si>
  <si>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</si>
  <si>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</si>
  <si>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</si>
  <si>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</si>
  <si>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</si>
  <si>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</si>
  <si>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</si>
  <si>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</si>
  <si>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</si>
  <si>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</si>
  <si>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</si>
  <si>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</si>
  <si>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</si>
  <si>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</si>
  <si>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</si>
  <si>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</si>
  <si>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</si>
  <si>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</si>
  <si>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</si>
  <si>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</si>
  <si>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</si>
  <si>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</si>
  <si>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</si>
  <si>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</si>
  <si>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</si>
  <si>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</si>
  <si>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</si>
  <si>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</si>
  <si>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</si>
  <si>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</si>
  <si>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</si>
  <si>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</si>
  <si>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</si>
  <si>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006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</si>
  <si>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</si>
  <si>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</si>
  <si>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</si>
  <si>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</si>
  <si>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</si>
  <si>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</si>
  <si>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</si>
  <si>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</si>
  <si>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</si>
  <si>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</si>
  <si>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</si>
  <si>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</si>
  <si>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</si>
  <si>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</si>
  <si>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</si>
  <si>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</si>
  <si>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</si>
  <si>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</si>
  <si>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</si>
  <si>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</si>
  <si>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</si>
  <si>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</si>
  <si>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</si>
  <si>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</si>
  <si>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</si>
  <si>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</si>
  <si>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</si>
  <si>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</si>
  <si>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</si>
  <si>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</si>
  <si>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</si>
  <si>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</si>
  <si>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</si>
  <si>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</si>
  <si>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</si>
  <si>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</si>
  <si>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</si>
  <si>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</si>
  <si>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</si>
  <si>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</si>
  <si>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</si>
  <si>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</si>
  <si>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</si>
  <si>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</si>
  <si>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</si>
  <si>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</si>
  <si>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</si>
  <si>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</si>
  <si>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</si>
  <si>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</si>
  <si>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</si>
  <si>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</si>
  <si>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</si>
  <si>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</si>
  <si>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</si>
  <si>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</si>
  <si>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</si>
  <si>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</si>
  <si>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</si>
  <si>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</si>
  <si>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</si>
  <si>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</si>
  <si>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</si>
  <si>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</si>
  <si>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</si>
  <si>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</si>
  <si>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</si>
  <si>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</si>
  <si>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</si>
  <si>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</si>
  <si>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</si>
  <si>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</si>
  <si>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</si>
  <si>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</si>
  <si>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</si>
  <si>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</si>
  <si>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</si>
  <si>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</si>
  <si>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</si>
  <si>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</si>
  <si>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</si>
  <si>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</si>
  <si>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</si>
  <si>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</si>
  <si>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</si>
  <si>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</si>
  <si>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</si>
  <si>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</si>
  <si>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</si>
  <si>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</si>
  <si>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</si>
  <si>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</si>
  <si>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</si>
  <si>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</si>
  <si>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</si>
  <si>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</si>
  <si>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</si>
  <si>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</si>
  <si>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</si>
  <si>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</si>
  <si>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</si>
  <si>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</si>
  <si>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</si>
  <si>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</si>
  <si>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</si>
  <si>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</si>
  <si>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</si>
  <si>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</si>
  <si>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</si>
  <si>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</si>
  <si>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</si>
  <si>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</si>
  <si>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</si>
  <si>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</si>
  <si>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</si>
  <si>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</si>
  <si>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</si>
  <si>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</si>
  <si>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</si>
  <si>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</si>
  <si>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</si>
  <si>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</si>
  <si>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</si>
  <si>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</si>
  <si>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</si>
  <si>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</si>
  <si>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</si>
  <si>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</si>
  <si>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</si>
  <si>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</si>
  <si>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</si>
  <si>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</si>
  <si>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</si>
  <si>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</si>
  <si>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</si>
  <si>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</si>
  <si>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</si>
  <si>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</si>
  <si>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</si>
  <si>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</si>
  <si>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</si>
  <si>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</si>
  <si>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</si>
  <si>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</si>
  <si>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</si>
  <si>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</si>
  <si>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</si>
  <si>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</si>
  <si>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</si>
  <si>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</si>
  <si>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</si>
  <si>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</si>
  <si>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</si>
  <si>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</si>
  <si>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</si>
  <si>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</si>
  <si>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</si>
  <si>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</si>
  <si>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</si>
  <si>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</si>
  <si>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</si>
  <si>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</si>
  <si>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</si>
  <si>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</si>
  <si>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</si>
  <si>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</si>
  <si>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</si>
  <si>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</si>
  <si>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</si>
  <si>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</si>
  <si>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</si>
  <si>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</si>
  <si>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</si>
  <si>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</si>
  <si>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</si>
  <si>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</si>
  <si>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</si>
  <si>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</si>
  <si>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</si>
  <si>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</si>
  <si>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</si>
  <si>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</si>
  <si>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</si>
  <si>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</si>
  <si>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</si>
  <si>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</si>
  <si>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</si>
  <si>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</si>
  <si>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</si>
  <si>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</si>
  <si>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</si>
  <si>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</si>
  <si>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</si>
  <si>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</si>
  <si>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</si>
  <si>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</si>
  <si>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</si>
  <si>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</si>
  <si>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</si>
  <si>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</si>
  <si>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</si>
  <si>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</si>
  <si>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</si>
  <si>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</si>
  <si>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</si>
  <si>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FEMENINNO</t>
  </si>
  <si>
    <t>VANESSA AMALFY LUZON ENCARNACION</t>
  </si>
  <si>
    <t>COORDINADORA DE PRODUCCION TV-MUTIMEDIA</t>
  </si>
  <si>
    <t>MILITAR 010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</si>
  <si>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</si>
  <si>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</si>
  <si>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</si>
  <si>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</si>
  <si>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</si>
  <si>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</si>
  <si>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</si>
  <si>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CONCEPTO PAGO SUELDO 000007 - PERSONAL DE VIGILANCIA CORRESPONDIENTE AL MES DE JULIO  2023</t>
  </si>
  <si>
    <t>CONCEPTO PAGO SUELDO 150-18 - INTERINATO CORRESPONDIENTE AL MES DE JULIO  023</t>
  </si>
  <si>
    <t xml:space="preserve">           CONCEPTO PAGO SUELDO 000034 - EMPLEADOS TEMPORALES CORRESPONDIENTE AL MES  DE JULIO   2023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</si>
  <si>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</si>
  <si>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</si>
  <si>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</si>
  <si>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</si>
  <si>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</si>
  <si>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</si>
  <si>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</si>
  <si>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</si>
  <si>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</si>
  <si>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</si>
  <si>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</si>
  <si>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</si>
  <si>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</si>
  <si>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</si>
  <si>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</si>
  <si>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</si>
  <si>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</si>
  <si>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</si>
  <si>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</si>
  <si>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</si>
  <si>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</si>
  <si>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</si>
  <si>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</si>
  <si>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</si>
  <si>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CONCEPTO PAGO SUELDO 000001 - FIJOS CORRESPONDIENTE AL MES DE JULIO  2023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</si>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</sst>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2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3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8" totalsRowShown="0" headerRowDxfId="39" dataDxfId="38" tableBorderDxfId="37">
  <sortState xmlns:xlrd2="http://schemas.microsoft.com/office/spreadsheetml/2017/richdata2" ref="B25:R25">
    <sortCondition ref="C14:C78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abSelected="1" zoomScale="94" zoomScaleNormal="94" zoomScaleSheetLayoutView="92" workbookViewId="0">
      <selection activeCell="C4" sqref="C4"/>
    </sheetView>
  </sheetViews>
  <sheetFormatPr baseColWidth="10" defaultColWidth="9.1796875" defaultRowHeight="12.5" x14ac:dyDescent="0.25"/>
  <cols>
    <col min="1" max="1" width="5.1796875" style="6" customWidth="1"/>
    <col min="2" max="2" width="43.453125" style="4" customWidth="1"/>
    <col min="3" max="3" width="56.6328125" style="7" customWidth="1"/>
    <col min="4" max="4" width="56" style="7" customWidth="1"/>
    <col min="5" max="5" width="31" style="7" customWidth="1"/>
    <col min="6" max="6" width="17.81640625" style="7" customWidth="1"/>
    <col min="7" max="7" width="20.54296875" style="6" customWidth="1"/>
    <col min="8" max="8" width="16.453125" style="6" customWidth="1"/>
    <col min="9" max="9" width="15.81640625" style="6" customWidth="1"/>
    <col min="10" max="10" width="16" style="6" customWidth="1"/>
    <col min="11" max="12" width="13.26953125" style="6" customWidth="1"/>
    <col min="13" max="13" width="14.1796875" style="6" customWidth="1"/>
    <col min="14" max="14" width="14.54296875" style="6" customWidth="1"/>
    <col min="15" max="15" width="15.1796875" style="6" customWidth="1"/>
    <col min="16" max="16" width="9.1796875" style="4" customWidth="1"/>
    <col min="17" max="18" width="9.1796875" style="4"/>
    <col min="19" max="19" width="1.26953125" style="4" customWidth="1"/>
    <col min="20" max="134" width="9.1796875" style="4"/>
    <col min="135" max="135" width="5.6328125" style="4" customWidth="1"/>
    <col min="136" max="140" width="9.1796875" style="4" hidden="1" customWidth="1"/>
    <col min="141" max="141" width="5.36328125" style="4" hidden="1" customWidth="1"/>
    <col min="142" max="156" width="9.1796875" style="4" hidden="1" customWidth="1"/>
    <col min="157" max="5787" width="0" style="4" hidden="1" customWidth="1"/>
    <col min="5788" max="5792" width="9.1796875" style="4" hidden="1" customWidth="1"/>
    <col min="5793" max="5793" width="5.36328125" style="4" hidden="1" customWidth="1"/>
    <col min="5794" max="5808" width="9.1796875" style="4" hidden="1" customWidth="1"/>
    <col min="5809" max="9132" width="0" style="4" hidden="1" customWidth="1"/>
    <col min="9133" max="9137" width="9.1796875" style="4" hidden="1" customWidth="1"/>
    <col min="9138" max="9138" width="5.36328125" style="4" hidden="1" customWidth="1"/>
    <col min="9139" max="9153" width="9.1796875" style="4" hidden="1" customWidth="1"/>
    <col min="9154" max="9987" width="0" style="4" hidden="1" customWidth="1"/>
    <col min="9988" max="9992" width="9.1796875" style="4" hidden="1" customWidth="1"/>
    <col min="9993" max="9993" width="5.36328125" style="4" hidden="1" customWidth="1"/>
    <col min="9994" max="10008" width="9.1796875" style="4" hidden="1" customWidth="1"/>
    <col min="10009" max="13332" width="0" style="4" hidden="1" customWidth="1"/>
    <col min="13333" max="13337" width="9.1796875" style="4" hidden="1" customWidth="1"/>
    <col min="13338" max="13338" width="5.36328125" style="4" hidden="1" customWidth="1"/>
    <col min="13339" max="13353" width="9.1796875" style="4" hidden="1" customWidth="1"/>
    <col min="13354" max="14159" width="0" style="4" hidden="1" customWidth="1"/>
    <col min="14160" max="14164" width="9.1796875" style="4" hidden="1" customWidth="1"/>
    <col min="14165" max="14165" width="5.36328125" style="4" hidden="1" customWidth="1"/>
    <col min="14166" max="14180" width="9.1796875" style="4" hidden="1" customWidth="1"/>
    <col min="14181" max="15536" width="0" style="4" hidden="1" customWidth="1"/>
    <col min="15537" max="15541" width="9.1796875" style="4" hidden="1" customWidth="1"/>
    <col min="15542" max="15542" width="5.36328125" style="4" hidden="1" customWidth="1"/>
    <col min="15543" max="15557" width="9.1796875" style="4" hidden="1" customWidth="1"/>
    <col min="15558" max="16363" width="0" style="4" hidden="1" customWidth="1"/>
    <col min="16364" max="16368" width="9.1796875" style="4" hidden="1" customWidth="1"/>
    <col min="16369" max="16369" width="5.36328125" style="4" hidden="1" customWidth="1"/>
    <col min="16370" max="16384" width="9.1796875" style="4" hidden="1" customWidth="1"/>
  </cols>
  <sheetData>
    <row r="1" spans="1:16" ht="37.5" customHeight="1" x14ac:dyDescent="0.25">
      <c r="B1" s="6"/>
      <c r="C1" s="6"/>
      <c r="D1" s="6"/>
      <c r="E1" s="6"/>
      <c r="F1" s="6"/>
    </row>
    <row r="2" spans="1:16" ht="37.5" customHeight="1" x14ac:dyDescent="0.25"/>
    <row r="3" spans="1:16" ht="37.5" customHeight="1" x14ac:dyDescent="0.25">
      <c r="A3" s="4"/>
    </row>
    <row r="4" spans="1:16" ht="19.5" customHeight="1" x14ac:dyDescent="0.3">
      <c r="A4" s="62"/>
      <c r="B4" s="62"/>
      <c r="C4" s="142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3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ht="20.25" customHeight="1" x14ac:dyDescent="0.3">
      <c r="A6" s="125" t="s">
        <v>444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s="8" customFormat="1" ht="18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5" customHeight="1" x14ac:dyDescent="0.25">
      <c r="A9" s="99" t="s">
        <v>188</v>
      </c>
      <c r="B9" s="100" t="s">
        <v>3</v>
      </c>
      <c r="C9" s="100" t="s">
        <v>4</v>
      </c>
      <c r="D9" s="100" t="s">
        <v>5</v>
      </c>
      <c r="E9" s="100" t="s">
        <v>6</v>
      </c>
      <c r="F9" s="100" t="s">
        <v>7</v>
      </c>
      <c r="G9" s="100" t="s">
        <v>387</v>
      </c>
      <c r="H9" s="100" t="s">
        <v>388</v>
      </c>
      <c r="I9" s="100" t="s">
        <v>389</v>
      </c>
      <c r="J9" s="100" t="s">
        <v>11</v>
      </c>
      <c r="K9" s="100" t="s">
        <v>12</v>
      </c>
      <c r="L9" s="100" t="s">
        <v>13</v>
      </c>
      <c r="M9" s="100" t="s">
        <v>390</v>
      </c>
      <c r="N9" s="100" t="s">
        <v>391</v>
      </c>
      <c r="O9" s="101" t="s">
        <v>191</v>
      </c>
    </row>
    <row r="10" spans="1:16" s="3" customFormat="1" ht="24" customHeight="1" x14ac:dyDescent="0.25">
      <c r="A10" s="121">
        <v>1</v>
      </c>
      <c r="B10" s="102" t="s">
        <v>17</v>
      </c>
      <c r="C10" s="103" t="s">
        <v>18</v>
      </c>
      <c r="D10" s="103" t="s">
        <v>19</v>
      </c>
      <c r="E10" s="103" t="s">
        <v>20</v>
      </c>
      <c r="F10" s="104" t="s">
        <v>21</v>
      </c>
      <c r="G10" s="105">
        <v>130000</v>
      </c>
      <c r="H10" s="106">
        <v>0</v>
      </c>
      <c r="I10" s="106">
        <v>130000</v>
      </c>
      <c r="J10" s="106">
        <v>3731</v>
      </c>
      <c r="K10" s="106">
        <v>19162.12</v>
      </c>
      <c r="L10" s="106">
        <v>3952</v>
      </c>
      <c r="M10" s="106">
        <v>25</v>
      </c>
      <c r="N10" s="106">
        <f>SUM(Tabla54[[#This Row],[AFP]:[OTROS DESC.]])</f>
        <v>26870.12</v>
      </c>
      <c r="O10" s="107">
        <f>(Tabla54[[#This Row],[TOTAL ING.]]-Tabla54[[#This Row],[TOTAL DESC.]])</f>
        <v>103129.88</v>
      </c>
    </row>
    <row r="11" spans="1:16" s="3" customFormat="1" ht="24" customHeight="1" x14ac:dyDescent="0.25">
      <c r="A11" s="121">
        <v>2</v>
      </c>
      <c r="B11" s="102" t="s">
        <v>22</v>
      </c>
      <c r="C11" s="108" t="s">
        <v>18</v>
      </c>
      <c r="D11" s="108" t="s">
        <v>23</v>
      </c>
      <c r="E11" s="108" t="s">
        <v>20</v>
      </c>
      <c r="F11" s="109" t="s">
        <v>24</v>
      </c>
      <c r="G11" s="110">
        <v>180000</v>
      </c>
      <c r="H11" s="106">
        <v>0</v>
      </c>
      <c r="I11" s="106">
        <f>(Tabla54[[#This Row],[SUELDO BUTO (RD$)]]+Tabla54[[#This Row],[OTROS ING.]])</f>
        <v>180000</v>
      </c>
      <c r="J11" s="106">
        <f t="shared" ref="J11:J76" si="0">G11*0.0287</f>
        <v>5166</v>
      </c>
      <c r="K11" s="106">
        <v>30923.37</v>
      </c>
      <c r="L11" s="106">
        <v>5472</v>
      </c>
      <c r="M11" s="106">
        <v>25</v>
      </c>
      <c r="N11" s="106">
        <f>SUM(Tabla54[[#This Row],[AFP]:[OTROS DESC.]])</f>
        <v>41586.369999999995</v>
      </c>
      <c r="O11" s="107">
        <f>(Tabla54[[#This Row],[TOTAL ING.]]-Tabla54[[#This Row],[TOTAL DESC.]])</f>
        <v>138413.63</v>
      </c>
    </row>
    <row r="12" spans="1:16" s="3" customFormat="1" ht="24" customHeight="1" x14ac:dyDescent="0.25">
      <c r="A12" s="121">
        <v>3</v>
      </c>
      <c r="B12" s="102" t="s">
        <v>25</v>
      </c>
      <c r="C12" s="103" t="s">
        <v>18</v>
      </c>
      <c r="D12" s="111" t="s">
        <v>381</v>
      </c>
      <c r="E12" s="103" t="s">
        <v>20</v>
      </c>
      <c r="F12" s="104" t="s">
        <v>21</v>
      </c>
      <c r="G12" s="105">
        <v>150000</v>
      </c>
      <c r="H12" s="106">
        <v>0</v>
      </c>
      <c r="I12" s="106">
        <f>(Tabla54[[#This Row],[SUELDO BUTO (RD$)]]+Tabla54[[#This Row],[OTROS ING.]])</f>
        <v>150000</v>
      </c>
      <c r="J12" s="106">
        <f t="shared" si="0"/>
        <v>4305</v>
      </c>
      <c r="K12" s="106">
        <v>23866.62</v>
      </c>
      <c r="L12" s="106">
        <f t="shared" ref="L12:L76" si="1">G12*0.0304</f>
        <v>4560</v>
      </c>
      <c r="M12" s="106">
        <v>25</v>
      </c>
      <c r="N12" s="106">
        <f>SUM(Tabla54[[#This Row],[AFP]:[OTROS DESC.]])</f>
        <v>32756.62</v>
      </c>
      <c r="O12" s="107">
        <f>(Tabla54[[#This Row],[TOTAL ING.]]-Tabla54[[#This Row],[TOTAL DESC.]])</f>
        <v>117243.38</v>
      </c>
    </row>
    <row r="13" spans="1:16" s="3" customFormat="1" ht="24" customHeight="1" x14ac:dyDescent="0.25">
      <c r="A13" s="121">
        <v>4</v>
      </c>
      <c r="B13" s="102" t="s">
        <v>26</v>
      </c>
      <c r="C13" s="103" t="s">
        <v>18</v>
      </c>
      <c r="D13" s="103" t="s">
        <v>27</v>
      </c>
      <c r="E13" s="103" t="s">
        <v>20</v>
      </c>
      <c r="F13" s="104" t="s">
        <v>24</v>
      </c>
      <c r="G13" s="105">
        <v>110000</v>
      </c>
      <c r="H13" s="106">
        <v>0</v>
      </c>
      <c r="I13" s="106">
        <f>(Tabla54[[#This Row],[SUELDO BUTO (RD$)]]+Tabla54[[#This Row],[OTROS ING.]])</f>
        <v>110000</v>
      </c>
      <c r="J13" s="106">
        <f t="shared" si="0"/>
        <v>3157</v>
      </c>
      <c r="K13" s="106">
        <v>14457.62</v>
      </c>
      <c r="L13" s="106">
        <f t="shared" si="1"/>
        <v>3344</v>
      </c>
      <c r="M13" s="106">
        <v>25</v>
      </c>
      <c r="N13" s="106">
        <f>SUM(Tabla54[[#This Row],[AFP]:[OTROS DESC.]])</f>
        <v>20983.620000000003</v>
      </c>
      <c r="O13" s="107">
        <f>(Tabla54[[#This Row],[TOTAL ING.]]-Tabla54[[#This Row],[TOTAL DESC.]])</f>
        <v>89016.38</v>
      </c>
    </row>
    <row r="14" spans="1:16" s="3" customFormat="1" ht="24" customHeight="1" x14ac:dyDescent="0.25">
      <c r="A14" s="121">
        <v>5</v>
      </c>
      <c r="B14" s="102" t="s">
        <v>397</v>
      </c>
      <c r="C14" s="103" t="s">
        <v>18</v>
      </c>
      <c r="D14" s="103" t="s">
        <v>79</v>
      </c>
      <c r="E14" s="103" t="s">
        <v>20</v>
      </c>
      <c r="F14" s="104" t="s">
        <v>21</v>
      </c>
      <c r="G14" s="105">
        <v>150000</v>
      </c>
      <c r="H14" s="106">
        <v>0</v>
      </c>
      <c r="I14" s="106">
        <f>(Tabla54[[#This Row],[SUELDO BUTO (RD$)]]+Tabla54[[#This Row],[OTROS ING.]])</f>
        <v>150000</v>
      </c>
      <c r="J14" s="106">
        <v>4305</v>
      </c>
      <c r="K14" s="106">
        <v>23866.62</v>
      </c>
      <c r="L14" s="106">
        <v>4560</v>
      </c>
      <c r="M14" s="106">
        <v>25</v>
      </c>
      <c r="N14" s="106">
        <f>SUM(Tabla54[[#This Row],[AFP]:[OTROS DESC.]])</f>
        <v>32756.62</v>
      </c>
      <c r="O14" s="107">
        <f>(Tabla54[[#This Row],[TOTAL ING.]]-Tabla54[[#This Row],[TOTAL DESC.]])</f>
        <v>117243.38</v>
      </c>
    </row>
    <row r="15" spans="1:16" s="3" customFormat="1" ht="24" customHeight="1" x14ac:dyDescent="0.25">
      <c r="A15" s="121">
        <v>6</v>
      </c>
      <c r="B15" s="102" t="s">
        <v>28</v>
      </c>
      <c r="C15" s="108" t="s">
        <v>18</v>
      </c>
      <c r="D15" s="112" t="s">
        <v>380</v>
      </c>
      <c r="E15" s="108" t="s">
        <v>20</v>
      </c>
      <c r="F15" s="109" t="s">
        <v>21</v>
      </c>
      <c r="G15" s="110">
        <v>40000</v>
      </c>
      <c r="H15" s="106">
        <v>0</v>
      </c>
      <c r="I15" s="106">
        <f>(Tabla54[[#This Row],[SUELDO BUTO (RD$)]]+Tabla54[[#This Row],[OTROS ING.]])</f>
        <v>40000</v>
      </c>
      <c r="J15" s="106">
        <f t="shared" si="0"/>
        <v>1148</v>
      </c>
      <c r="K15" s="106">
        <v>442.65</v>
      </c>
      <c r="L15" s="106">
        <f t="shared" si="1"/>
        <v>1216</v>
      </c>
      <c r="M15" s="106">
        <v>25</v>
      </c>
      <c r="N15" s="106">
        <f>SUM(Tabla54[[#This Row],[AFP]:[OTROS DESC.]])</f>
        <v>2831.65</v>
      </c>
      <c r="O15" s="107">
        <f>(Tabla54[[#This Row],[TOTAL ING.]]-Tabla54[[#This Row],[TOTAL DESC.]])</f>
        <v>37168.35</v>
      </c>
    </row>
    <row r="16" spans="1:16" s="3" customFormat="1" ht="24" customHeight="1" x14ac:dyDescent="0.25">
      <c r="A16" s="121">
        <v>7</v>
      </c>
      <c r="B16" s="102" t="s">
        <v>29</v>
      </c>
      <c r="C16" s="103" t="s">
        <v>18</v>
      </c>
      <c r="D16" s="103" t="s">
        <v>30</v>
      </c>
      <c r="E16" s="103" t="s">
        <v>31</v>
      </c>
      <c r="F16" s="104" t="s">
        <v>21</v>
      </c>
      <c r="G16" s="105">
        <v>130000</v>
      </c>
      <c r="H16" s="106">
        <v>0</v>
      </c>
      <c r="I16" s="106">
        <f>(Tabla54[[#This Row],[SUELDO BUTO (RD$)]]+Tabla54[[#This Row],[OTROS ING.]])</f>
        <v>130000</v>
      </c>
      <c r="J16" s="106">
        <f t="shared" si="0"/>
        <v>3731</v>
      </c>
      <c r="K16" s="106">
        <v>18373.39</v>
      </c>
      <c r="L16" s="106">
        <f t="shared" si="1"/>
        <v>3952</v>
      </c>
      <c r="M16" s="106">
        <v>3279.9</v>
      </c>
      <c r="N16" s="106">
        <f>SUM(Tabla54[[#This Row],[AFP]:[OTROS DESC.]])</f>
        <v>29336.29</v>
      </c>
      <c r="O16" s="107">
        <f>(Tabla54[[#This Row],[TOTAL ING.]]-Tabla54[[#This Row],[TOTAL DESC.]])</f>
        <v>100663.70999999999</v>
      </c>
    </row>
    <row r="17" spans="1:15" s="3" customFormat="1" ht="24" customHeight="1" x14ac:dyDescent="0.25">
      <c r="A17" s="121">
        <v>8</v>
      </c>
      <c r="B17" s="102" t="s">
        <v>32</v>
      </c>
      <c r="C17" s="108" t="s">
        <v>18</v>
      </c>
      <c r="D17" s="108" t="s">
        <v>33</v>
      </c>
      <c r="E17" s="108" t="s">
        <v>34</v>
      </c>
      <c r="F17" s="109" t="s">
        <v>21</v>
      </c>
      <c r="G17" s="110">
        <v>35000</v>
      </c>
      <c r="H17" s="106">
        <v>0</v>
      </c>
      <c r="I17" s="106">
        <f>(Tabla54[[#This Row],[SUELDO BUTO (RD$)]]+Tabla54[[#This Row],[OTROS ING.]])</f>
        <v>35000</v>
      </c>
      <c r="J17" s="106">
        <f t="shared" si="0"/>
        <v>1004.5</v>
      </c>
      <c r="K17" s="106">
        <v>0</v>
      </c>
      <c r="L17" s="106">
        <f t="shared" si="1"/>
        <v>1064</v>
      </c>
      <c r="M17" s="106">
        <v>125</v>
      </c>
      <c r="N17" s="106">
        <f>SUM(Tabla54[[#This Row],[AFP]:[OTROS DESC.]])</f>
        <v>2193.5</v>
      </c>
      <c r="O17" s="107">
        <f>(Tabla54[[#This Row],[TOTAL ING.]]-Tabla54[[#This Row],[TOTAL DESC.]])</f>
        <v>32806.5</v>
      </c>
    </row>
    <row r="18" spans="1:15" s="3" customFormat="1" ht="24" customHeight="1" x14ac:dyDescent="0.25">
      <c r="A18" s="121">
        <v>9</v>
      </c>
      <c r="B18" s="102" t="s">
        <v>35</v>
      </c>
      <c r="C18" s="108" t="s">
        <v>18</v>
      </c>
      <c r="D18" s="111" t="s">
        <v>379</v>
      </c>
      <c r="E18" s="103" t="s">
        <v>37</v>
      </c>
      <c r="F18" s="104" t="s">
        <v>21</v>
      </c>
      <c r="G18" s="105">
        <v>25000</v>
      </c>
      <c r="H18" s="106">
        <v>0</v>
      </c>
      <c r="I18" s="106">
        <f>(Tabla54[[#This Row],[SUELDO BUTO (RD$)]]+Tabla54[[#This Row],[OTROS ING.]])</f>
        <v>25000</v>
      </c>
      <c r="J18" s="106">
        <v>717.5</v>
      </c>
      <c r="K18" s="106">
        <v>0</v>
      </c>
      <c r="L18" s="106">
        <f t="shared" si="1"/>
        <v>760</v>
      </c>
      <c r="M18" s="106">
        <v>1702.45</v>
      </c>
      <c r="N18" s="106">
        <f>SUM(Tabla54[[#This Row],[AFP]:[OTROS DESC.]])</f>
        <v>3179.95</v>
      </c>
      <c r="O18" s="107">
        <f>(Tabla54[[#This Row],[TOTAL ING.]]-Tabla54[[#This Row],[TOTAL DESC.]])</f>
        <v>21820.05</v>
      </c>
    </row>
    <row r="19" spans="1:15" s="3" customFormat="1" ht="24" customHeight="1" x14ac:dyDescent="0.25">
      <c r="A19" s="121">
        <v>10</v>
      </c>
      <c r="B19" s="102" t="s">
        <v>38</v>
      </c>
      <c r="C19" s="103" t="s">
        <v>18</v>
      </c>
      <c r="D19" s="103" t="s">
        <v>36</v>
      </c>
      <c r="E19" s="103" t="s">
        <v>37</v>
      </c>
      <c r="F19" s="104" t="s">
        <v>39</v>
      </c>
      <c r="G19" s="105">
        <v>22000</v>
      </c>
      <c r="H19" s="106">
        <v>0</v>
      </c>
      <c r="I19" s="106">
        <f>(Tabla54[[#This Row],[SUELDO BUTO (RD$)]]+Tabla54[[#This Row],[OTROS ING.]])</f>
        <v>22000</v>
      </c>
      <c r="J19" s="106">
        <f t="shared" si="0"/>
        <v>631.4</v>
      </c>
      <c r="K19" s="106">
        <v>0</v>
      </c>
      <c r="L19" s="106">
        <f t="shared" si="1"/>
        <v>668.8</v>
      </c>
      <c r="M19" s="106">
        <v>4921.16</v>
      </c>
      <c r="N19" s="106">
        <f>SUM(Tabla54[[#This Row],[AFP]:[OTROS DESC.]])</f>
        <v>6221.36</v>
      </c>
      <c r="O19" s="107">
        <f>(Tabla54[[#This Row],[TOTAL ING.]]-Tabla54[[#This Row],[TOTAL DESC.]])</f>
        <v>15778.64</v>
      </c>
    </row>
    <row r="20" spans="1:15" s="3" customFormat="1" ht="24" customHeight="1" thickBot="1" x14ac:dyDescent="0.3">
      <c r="A20" s="121">
        <v>11</v>
      </c>
      <c r="B20" s="102" t="s">
        <v>40</v>
      </c>
      <c r="C20" s="108" t="s">
        <v>41</v>
      </c>
      <c r="D20" s="108" t="s">
        <v>42</v>
      </c>
      <c r="E20" s="108" t="s">
        <v>43</v>
      </c>
      <c r="F20" s="109" t="s">
        <v>21</v>
      </c>
      <c r="G20" s="110">
        <v>220000</v>
      </c>
      <c r="H20" s="106">
        <v>0</v>
      </c>
      <c r="I20" s="106">
        <f>(Tabla54[[#This Row],[SUELDO BUTO (RD$)]]+Tabla54[[#This Row],[OTROS ING.]])</f>
        <v>220000</v>
      </c>
      <c r="J20" s="106">
        <f t="shared" si="0"/>
        <v>6314</v>
      </c>
      <c r="K20" s="106">
        <v>40583.019999999997</v>
      </c>
      <c r="L20" s="106">
        <v>5685.41</v>
      </c>
      <c r="M20" s="106">
        <v>125</v>
      </c>
      <c r="N20" s="106">
        <f>SUM(Tabla54[[#This Row],[AFP]:[OTROS DESC.]])</f>
        <v>52707.429999999993</v>
      </c>
      <c r="O20" s="117">
        <f>(Tabla54[[#This Row],[TOTAL ING.]]-Tabla54[[#This Row],[TOTAL DESC.]])</f>
        <v>167292.57</v>
      </c>
    </row>
    <row r="21" spans="1:15" s="3" customFormat="1" ht="24" customHeight="1" thickBot="1" x14ac:dyDescent="0.3">
      <c r="A21" s="121">
        <v>12</v>
      </c>
      <c r="B21" s="102" t="s">
        <v>44</v>
      </c>
      <c r="C21" s="103" t="s">
        <v>41</v>
      </c>
      <c r="D21" s="111" t="s">
        <v>378</v>
      </c>
      <c r="E21" s="103" t="s">
        <v>20</v>
      </c>
      <c r="F21" s="104" t="s">
        <v>21</v>
      </c>
      <c r="G21" s="105">
        <v>95000</v>
      </c>
      <c r="H21" s="106">
        <v>0</v>
      </c>
      <c r="I21" s="106">
        <f>(Tabla54[[#This Row],[SUELDO BUTO (RD$)]]+Tabla54[[#This Row],[OTROS ING.]])</f>
        <v>95000</v>
      </c>
      <c r="J21" s="106">
        <v>2726.5</v>
      </c>
      <c r="K21" s="106">
        <v>10534.88</v>
      </c>
      <c r="L21" s="106">
        <f t="shared" si="1"/>
        <v>2888</v>
      </c>
      <c r="M21" s="106">
        <v>1702.45</v>
      </c>
      <c r="N21" s="107">
        <f>SUM(Tabla54[[#This Row],[AFP]:[OTROS DESC.]])</f>
        <v>17851.829999999998</v>
      </c>
      <c r="O21" s="119">
        <f>(Tabla54[[#This Row],[TOTAL ING.]]-Tabla54[[#This Row],[TOTAL DESC.]])</f>
        <v>77148.17</v>
      </c>
    </row>
    <row r="22" spans="1:15" s="3" customFormat="1" ht="24" customHeight="1" x14ac:dyDescent="0.25">
      <c r="A22" s="121">
        <v>13</v>
      </c>
      <c r="B22" s="102" t="s">
        <v>45</v>
      </c>
      <c r="C22" s="108" t="s">
        <v>41</v>
      </c>
      <c r="D22" s="108" t="s">
        <v>46</v>
      </c>
      <c r="E22" s="108" t="s">
        <v>20</v>
      </c>
      <c r="F22" s="109" t="s">
        <v>21</v>
      </c>
      <c r="G22" s="110">
        <v>50000</v>
      </c>
      <c r="H22" s="106">
        <v>0</v>
      </c>
      <c r="I22" s="106">
        <f>(Tabla54[[#This Row],[SUELDO BUTO (RD$)]]+Tabla54[[#This Row],[OTROS ING.]])</f>
        <v>50000</v>
      </c>
      <c r="J22" s="106">
        <f t="shared" si="0"/>
        <v>1435</v>
      </c>
      <c r="K22" s="106">
        <v>1854</v>
      </c>
      <c r="L22" s="106">
        <f t="shared" si="1"/>
        <v>1520</v>
      </c>
      <c r="M22" s="106">
        <v>4722.2</v>
      </c>
      <c r="N22" s="106">
        <v>9531.2000000000007</v>
      </c>
      <c r="O22" s="118">
        <f>(Tabla54[[#This Row],[TOTAL ING.]]-Tabla54[[#This Row],[TOTAL DESC.]])</f>
        <v>40468.800000000003</v>
      </c>
    </row>
    <row r="23" spans="1:15" s="3" customFormat="1" ht="24" customHeight="1" x14ac:dyDescent="0.25">
      <c r="A23" s="121">
        <v>14</v>
      </c>
      <c r="B23" s="102" t="s">
        <v>47</v>
      </c>
      <c r="C23" s="103" t="s">
        <v>41</v>
      </c>
      <c r="D23" s="103" t="s">
        <v>48</v>
      </c>
      <c r="E23" s="103" t="s">
        <v>37</v>
      </c>
      <c r="F23" s="104" t="s">
        <v>24</v>
      </c>
      <c r="G23" s="105">
        <v>35000</v>
      </c>
      <c r="H23" s="106" t="s">
        <v>49</v>
      </c>
      <c r="I23" s="106">
        <v>35000</v>
      </c>
      <c r="J23" s="106">
        <f t="shared" si="0"/>
        <v>1004.5</v>
      </c>
      <c r="K23" s="106">
        <v>0</v>
      </c>
      <c r="L23" s="106">
        <f t="shared" si="1"/>
        <v>1064</v>
      </c>
      <c r="M23" s="106">
        <v>25</v>
      </c>
      <c r="N23" s="106">
        <f>SUM(Tabla54[[#This Row],[AFP]:[OTROS DESC.]])</f>
        <v>2093.5</v>
      </c>
      <c r="O23" s="107">
        <f>(Tabla54[[#This Row],[TOTAL ING.]]-Tabla54[[#This Row],[TOTAL DESC.]])</f>
        <v>32906.5</v>
      </c>
    </row>
    <row r="24" spans="1:15" s="3" customFormat="1" ht="24" customHeight="1" x14ac:dyDescent="0.25">
      <c r="A24" s="121">
        <v>15</v>
      </c>
      <c r="B24" s="102" t="s">
        <v>50</v>
      </c>
      <c r="C24" s="103" t="s">
        <v>18</v>
      </c>
      <c r="D24" s="103" t="s">
        <v>48</v>
      </c>
      <c r="E24" s="103" t="s">
        <v>37</v>
      </c>
      <c r="F24" s="104" t="s">
        <v>24</v>
      </c>
      <c r="G24" s="105">
        <v>25000</v>
      </c>
      <c r="H24" s="106">
        <v>0</v>
      </c>
      <c r="I24" s="106">
        <f>(Tabla54[[#This Row],[SUELDO BUTO (RD$)]]+Tabla54[[#This Row],[OTROS ING.]])</f>
        <v>25000</v>
      </c>
      <c r="J24" s="106">
        <f t="shared" si="0"/>
        <v>717.5</v>
      </c>
      <c r="K24" s="106">
        <v>0</v>
      </c>
      <c r="L24" s="106">
        <f t="shared" si="1"/>
        <v>760</v>
      </c>
      <c r="M24" s="106">
        <v>25</v>
      </c>
      <c r="N24" s="106">
        <f>SUM(Tabla54[[#This Row],[AFP]:[OTROS DESC.]])</f>
        <v>1502.5</v>
      </c>
      <c r="O24" s="107">
        <f>(Tabla54[[#This Row],[TOTAL ING.]]-Tabla54[[#This Row],[TOTAL DESC.]])</f>
        <v>23497.5</v>
      </c>
    </row>
    <row r="25" spans="1:15" s="3" customFormat="1" ht="24" customHeight="1" x14ac:dyDescent="0.25">
      <c r="A25" s="121">
        <v>16</v>
      </c>
      <c r="B25" s="102" t="s">
        <v>54</v>
      </c>
      <c r="C25" s="103" t="s">
        <v>55</v>
      </c>
      <c r="D25" s="103" t="s">
        <v>53</v>
      </c>
      <c r="E25" s="103" t="s">
        <v>34</v>
      </c>
      <c r="F25" s="104" t="s">
        <v>21</v>
      </c>
      <c r="G25" s="105">
        <v>70000</v>
      </c>
      <c r="H25" s="106">
        <v>0</v>
      </c>
      <c r="I25" s="106">
        <f>(Tabla54[[#This Row],[SUELDO BUTO (RD$)]]+Tabla54[[#This Row],[OTROS ING.]])</f>
        <v>70000</v>
      </c>
      <c r="J25" s="106">
        <f t="shared" si="0"/>
        <v>2009</v>
      </c>
      <c r="K25" s="106">
        <v>5368.48</v>
      </c>
      <c r="L25" s="106">
        <f t="shared" si="1"/>
        <v>2128</v>
      </c>
      <c r="M25" s="106">
        <v>125</v>
      </c>
      <c r="N25" s="106">
        <f>SUM(Tabla54[[#This Row],[AFP]:[OTROS DESC.]])</f>
        <v>9630.48</v>
      </c>
      <c r="O25" s="107">
        <f>(Tabla54[[#This Row],[TOTAL ING.]]-Tabla54[[#This Row],[TOTAL DESC.]])</f>
        <v>60369.520000000004</v>
      </c>
    </row>
    <row r="26" spans="1:15" s="3" customFormat="1" ht="24" customHeight="1" x14ac:dyDescent="0.25">
      <c r="A26" s="121">
        <v>17</v>
      </c>
      <c r="B26" s="102" t="s">
        <v>51</v>
      </c>
      <c r="C26" s="108" t="s">
        <v>52</v>
      </c>
      <c r="D26" s="108" t="s">
        <v>375</v>
      </c>
      <c r="E26" s="108" t="s">
        <v>34</v>
      </c>
      <c r="F26" s="109" t="s">
        <v>24</v>
      </c>
      <c r="G26" s="110">
        <v>65000</v>
      </c>
      <c r="H26" s="106">
        <v>0</v>
      </c>
      <c r="I26" s="106">
        <f>(Tabla54[[#This Row],[SUELDO BUTO (RD$)]]+Tabla54[[#This Row],[OTROS ING.]])</f>
        <v>65000</v>
      </c>
      <c r="J26" s="106">
        <f t="shared" si="0"/>
        <v>1865.5</v>
      </c>
      <c r="K26" s="106">
        <v>4427.58</v>
      </c>
      <c r="L26" s="106">
        <f t="shared" si="1"/>
        <v>1976</v>
      </c>
      <c r="M26" s="106">
        <v>125</v>
      </c>
      <c r="N26" s="106">
        <f>SUM(Tabla54[[#This Row],[AFP]:[OTROS DESC.]])</f>
        <v>8394.08</v>
      </c>
      <c r="O26" s="107">
        <f>(Tabla54[[#This Row],[TOTAL ING.]]-Tabla54[[#This Row],[TOTAL DESC.]])</f>
        <v>56605.919999999998</v>
      </c>
    </row>
    <row r="27" spans="1:15" s="3" customFormat="1" ht="24" customHeight="1" x14ac:dyDescent="0.25">
      <c r="A27" s="121">
        <v>18</v>
      </c>
      <c r="B27" s="102" t="s">
        <v>56</v>
      </c>
      <c r="C27" s="108" t="s">
        <v>55</v>
      </c>
      <c r="D27" s="108" t="s">
        <v>57</v>
      </c>
      <c r="E27" s="108" t="s">
        <v>34</v>
      </c>
      <c r="F27" s="109" t="s">
        <v>21</v>
      </c>
      <c r="G27" s="110">
        <v>40000</v>
      </c>
      <c r="H27" s="106">
        <v>0</v>
      </c>
      <c r="I27" s="106">
        <f>(Tabla54[[#This Row],[SUELDO BUTO (RD$)]]+Tabla54[[#This Row],[OTROS ING.]])</f>
        <v>40000</v>
      </c>
      <c r="J27" s="106">
        <f t="shared" si="0"/>
        <v>1148</v>
      </c>
      <c r="K27" s="106">
        <v>442.65</v>
      </c>
      <c r="L27" s="106">
        <f t="shared" si="1"/>
        <v>1216</v>
      </c>
      <c r="M27" s="106">
        <v>125</v>
      </c>
      <c r="N27" s="106">
        <f>SUM(Tabla54[[#This Row],[AFP]:[OTROS DESC.]])</f>
        <v>2931.65</v>
      </c>
      <c r="O27" s="107">
        <f>(Tabla54[[#This Row],[TOTAL ING.]]-Tabla54[[#This Row],[TOTAL DESC.]])</f>
        <v>37068.35</v>
      </c>
    </row>
    <row r="28" spans="1:15" s="3" customFormat="1" ht="24" customHeight="1" x14ac:dyDescent="0.25">
      <c r="A28" s="121">
        <v>19</v>
      </c>
      <c r="B28" s="102" t="s">
        <v>58</v>
      </c>
      <c r="C28" s="103" t="s">
        <v>59</v>
      </c>
      <c r="D28" s="103" t="s">
        <v>60</v>
      </c>
      <c r="E28" s="103" t="s">
        <v>31</v>
      </c>
      <c r="F28" s="104" t="s">
        <v>21</v>
      </c>
      <c r="G28" s="105">
        <v>45000</v>
      </c>
      <c r="H28" s="106">
        <v>0</v>
      </c>
      <c r="I28" s="106">
        <f>(Tabla54[[#This Row],[SUELDO BUTO (RD$)]]+Tabla54[[#This Row],[OTROS ING.]])</f>
        <v>45000</v>
      </c>
      <c r="J28" s="106">
        <f t="shared" si="0"/>
        <v>1291.5</v>
      </c>
      <c r="K28" s="106">
        <v>911.71</v>
      </c>
      <c r="L28" s="106">
        <v>1368</v>
      </c>
      <c r="M28" s="106">
        <v>1702.45</v>
      </c>
      <c r="N28" s="106">
        <f>SUM(Tabla54[[#This Row],[AFP]:[OTROS DESC.]])</f>
        <v>5273.66</v>
      </c>
      <c r="O28" s="107">
        <f>(Tabla54[[#This Row],[TOTAL ING.]]-Tabla54[[#This Row],[TOTAL DESC.]])</f>
        <v>39726.339999999997</v>
      </c>
    </row>
    <row r="29" spans="1:15" s="3" customFormat="1" ht="24" customHeight="1" x14ac:dyDescent="0.25">
      <c r="A29" s="121">
        <v>20</v>
      </c>
      <c r="B29" s="102" t="s">
        <v>62</v>
      </c>
      <c r="C29" s="103" t="s">
        <v>59</v>
      </c>
      <c r="D29" s="103" t="s">
        <v>63</v>
      </c>
      <c r="E29" s="103" t="s">
        <v>34</v>
      </c>
      <c r="F29" s="104" t="s">
        <v>24</v>
      </c>
      <c r="G29" s="105">
        <v>35000</v>
      </c>
      <c r="H29" s="106">
        <v>0</v>
      </c>
      <c r="I29" s="106">
        <f>(Tabla54[[#This Row],[SUELDO BUTO (RD$)]]+Tabla54[[#This Row],[OTROS ING.]])</f>
        <v>35000</v>
      </c>
      <c r="J29" s="106">
        <f t="shared" si="0"/>
        <v>1004.5</v>
      </c>
      <c r="K29" s="106">
        <v>0</v>
      </c>
      <c r="L29" s="106">
        <f t="shared" si="1"/>
        <v>1064</v>
      </c>
      <c r="M29" s="106">
        <v>25</v>
      </c>
      <c r="N29" s="106">
        <f>SUM(Tabla54[[#This Row],[AFP]:[OTROS DESC.]])</f>
        <v>2093.5</v>
      </c>
      <c r="O29" s="107">
        <f>(Tabla54[[#This Row],[TOTAL ING.]]-Tabla54[[#This Row],[TOTAL DESC.]])</f>
        <v>32906.5</v>
      </c>
    </row>
    <row r="30" spans="1:15" s="3" customFormat="1" ht="24" customHeight="1" x14ac:dyDescent="0.25">
      <c r="A30" s="121">
        <v>21</v>
      </c>
      <c r="B30" s="113" t="s">
        <v>103</v>
      </c>
      <c r="C30" s="111" t="s">
        <v>59</v>
      </c>
      <c r="D30" s="103" t="s">
        <v>376</v>
      </c>
      <c r="E30" s="103" t="s">
        <v>34</v>
      </c>
      <c r="F30" s="104" t="s">
        <v>21</v>
      </c>
      <c r="G30" s="105">
        <v>35000</v>
      </c>
      <c r="H30" s="106">
        <v>0</v>
      </c>
      <c r="I30" s="106">
        <f>(Tabla54[[#This Row],[SUELDO BUTO (RD$)]]+Tabla54[[#This Row],[OTROS ING.]])</f>
        <v>35000</v>
      </c>
      <c r="J30" s="106">
        <f>G30*0.0287</f>
        <v>1004.5</v>
      </c>
      <c r="K30" s="106">
        <v>0</v>
      </c>
      <c r="L30" s="106">
        <f>G30*0.0304</f>
        <v>1064</v>
      </c>
      <c r="M30" s="106">
        <v>125</v>
      </c>
      <c r="N30" s="106">
        <f>SUM(Tabla54[[#This Row],[AFP]:[OTROS DESC.]])</f>
        <v>2193.5</v>
      </c>
      <c r="O30" s="107">
        <f>(Tabla54[[#This Row],[TOTAL ING.]]-Tabla54[[#This Row],[TOTAL DESC.]])</f>
        <v>32806.5</v>
      </c>
    </row>
    <row r="31" spans="1:15" s="3" customFormat="1" ht="24" customHeight="1" x14ac:dyDescent="0.25">
      <c r="A31" s="121">
        <v>22</v>
      </c>
      <c r="B31" s="102" t="s">
        <v>64</v>
      </c>
      <c r="C31" s="103" t="s">
        <v>65</v>
      </c>
      <c r="D31" s="103" t="s">
        <v>450</v>
      </c>
      <c r="E31" s="103" t="s">
        <v>20</v>
      </c>
      <c r="F31" s="104" t="s">
        <v>21</v>
      </c>
      <c r="G31" s="105">
        <v>75000</v>
      </c>
      <c r="H31" s="106">
        <v>0</v>
      </c>
      <c r="I31" s="106">
        <f>(Tabla54[[#This Row],[SUELDO BUTO (RD$)]]+Tabla54[[#This Row],[OTROS ING.]])</f>
        <v>75000</v>
      </c>
      <c r="J31" s="106">
        <f t="shared" si="0"/>
        <v>2152.5</v>
      </c>
      <c r="K31" s="106">
        <v>6309.38</v>
      </c>
      <c r="L31" s="106">
        <f t="shared" si="1"/>
        <v>2280</v>
      </c>
      <c r="M31" s="106">
        <v>25</v>
      </c>
      <c r="N31" s="106">
        <f>SUM(Tabla54[[#This Row],[AFP]:[OTROS DESC.]])</f>
        <v>10766.880000000001</v>
      </c>
      <c r="O31" s="107">
        <f>(Tabla54[[#This Row],[TOTAL ING.]]-Tabla54[[#This Row],[TOTAL DESC.]])</f>
        <v>64233.119999999995</v>
      </c>
    </row>
    <row r="32" spans="1:15" s="3" customFormat="1" ht="24" customHeight="1" x14ac:dyDescent="0.25">
      <c r="A32" s="121">
        <v>23</v>
      </c>
      <c r="B32" s="102" t="s">
        <v>67</v>
      </c>
      <c r="C32" s="108" t="s">
        <v>65</v>
      </c>
      <c r="D32" s="108" t="s">
        <v>68</v>
      </c>
      <c r="E32" s="108" t="s">
        <v>31</v>
      </c>
      <c r="F32" s="109" t="s">
        <v>21</v>
      </c>
      <c r="G32" s="110">
        <v>80000</v>
      </c>
      <c r="H32" s="106">
        <v>0</v>
      </c>
      <c r="I32" s="106">
        <f>(Tabla54[[#This Row],[SUELDO BUTO (RD$)]]+Tabla54[[#This Row],[OTROS ING.]])</f>
        <v>80000</v>
      </c>
      <c r="J32" s="106">
        <f t="shared" si="0"/>
        <v>2296</v>
      </c>
      <c r="K32" s="106">
        <v>7400.87</v>
      </c>
      <c r="L32" s="106">
        <f t="shared" si="1"/>
        <v>2432</v>
      </c>
      <c r="M32" s="106">
        <v>2383.6999999999998</v>
      </c>
      <c r="N32" s="106">
        <f>SUM(Tabla54[[#This Row],[AFP]:[OTROS DESC.]])</f>
        <v>14512.57</v>
      </c>
      <c r="O32" s="107">
        <f>(Tabla54[[#This Row],[TOTAL ING.]]-Tabla54[[#This Row],[TOTAL DESC.]])</f>
        <v>65487.43</v>
      </c>
    </row>
    <row r="33" spans="1:15" s="3" customFormat="1" ht="24" customHeight="1" x14ac:dyDescent="0.25">
      <c r="A33" s="121">
        <v>24</v>
      </c>
      <c r="B33" s="102" t="s">
        <v>69</v>
      </c>
      <c r="C33" s="108" t="s">
        <v>65</v>
      </c>
      <c r="D33" s="108" t="s">
        <v>70</v>
      </c>
      <c r="E33" s="108" t="s">
        <v>31</v>
      </c>
      <c r="F33" s="109" t="s">
        <v>24</v>
      </c>
      <c r="G33" s="110">
        <v>51000</v>
      </c>
      <c r="H33" s="106">
        <v>0</v>
      </c>
      <c r="I33" s="106">
        <f>(Tabla54[[#This Row],[SUELDO BUTO (RD$)]]+Tabla54[[#This Row],[OTROS ING.]])</f>
        <v>51000</v>
      </c>
      <c r="J33" s="106">
        <f t="shared" si="0"/>
        <v>1463.7</v>
      </c>
      <c r="K33" s="106">
        <v>1995.14</v>
      </c>
      <c r="L33" s="106">
        <f t="shared" si="1"/>
        <v>1550.4</v>
      </c>
      <c r="M33" s="106">
        <v>125</v>
      </c>
      <c r="N33" s="106">
        <f>SUM(Tabla54[[#This Row],[AFP]:[OTROS DESC.]])</f>
        <v>5134.24</v>
      </c>
      <c r="O33" s="107">
        <f>(Tabla54[[#This Row],[TOTAL ING.]]-Tabla54[[#This Row],[TOTAL DESC.]])</f>
        <v>45865.760000000002</v>
      </c>
    </row>
    <row r="34" spans="1:15" s="3" customFormat="1" ht="24" customHeight="1" x14ac:dyDescent="0.25">
      <c r="A34" s="121">
        <v>25</v>
      </c>
      <c r="B34" s="102" t="s">
        <v>73</v>
      </c>
      <c r="C34" s="108" t="s">
        <v>65</v>
      </c>
      <c r="D34" s="108" t="s">
        <v>57</v>
      </c>
      <c r="E34" s="108" t="s">
        <v>34</v>
      </c>
      <c r="F34" s="109" t="s">
        <v>24</v>
      </c>
      <c r="G34" s="110">
        <v>40000</v>
      </c>
      <c r="H34" s="106">
        <v>0</v>
      </c>
      <c r="I34" s="106">
        <f>(Tabla54[[#This Row],[SUELDO BUTO (RD$)]]+Tabla54[[#This Row],[OTROS ING.]])</f>
        <v>40000</v>
      </c>
      <c r="J34" s="106">
        <v>1148</v>
      </c>
      <c r="K34" s="106">
        <v>206.03</v>
      </c>
      <c r="L34" s="106">
        <f t="shared" si="1"/>
        <v>1216</v>
      </c>
      <c r="M34" s="106">
        <v>1602.45</v>
      </c>
      <c r="N34" s="106">
        <f>SUM(Tabla54[[#This Row],[AFP]:[OTROS DESC.]])</f>
        <v>4172.4799999999996</v>
      </c>
      <c r="O34" s="107">
        <f>(Tabla54[[#This Row],[TOTAL ING.]]-Tabla54[[#This Row],[TOTAL DESC.]])</f>
        <v>35827.520000000004</v>
      </c>
    </row>
    <row r="35" spans="1:15" s="3" customFormat="1" ht="24" customHeight="1" x14ac:dyDescent="0.25">
      <c r="A35" s="121">
        <v>26</v>
      </c>
      <c r="B35" s="102" t="s">
        <v>74</v>
      </c>
      <c r="C35" s="103" t="s">
        <v>65</v>
      </c>
      <c r="D35" s="103" t="s">
        <v>75</v>
      </c>
      <c r="E35" s="103" t="s">
        <v>34</v>
      </c>
      <c r="F35" s="104" t="s">
        <v>21</v>
      </c>
      <c r="G35" s="105">
        <v>51000</v>
      </c>
      <c r="H35" s="106">
        <v>0</v>
      </c>
      <c r="I35" s="106">
        <f>(Tabla54[[#This Row],[SUELDO BUTO (RD$)]]+Tabla54[[#This Row],[OTROS ING.]])</f>
        <v>51000</v>
      </c>
      <c r="J35" s="106">
        <f t="shared" si="0"/>
        <v>1463.7</v>
      </c>
      <c r="K35" s="106">
        <v>1995.14</v>
      </c>
      <c r="L35" s="106">
        <f t="shared" si="1"/>
        <v>1550.4</v>
      </c>
      <c r="M35" s="106">
        <v>125</v>
      </c>
      <c r="N35" s="106">
        <f>SUM(Tabla54[[#This Row],[AFP]:[OTROS DESC.]])</f>
        <v>5134.24</v>
      </c>
      <c r="O35" s="107">
        <f>(Tabla54[[#This Row],[TOTAL ING.]]-Tabla54[[#This Row],[TOTAL DESC.]])</f>
        <v>45865.760000000002</v>
      </c>
    </row>
    <row r="36" spans="1:15" s="3" customFormat="1" ht="24" customHeight="1" x14ac:dyDescent="0.25">
      <c r="A36" s="121">
        <v>27</v>
      </c>
      <c r="B36" s="102" t="s">
        <v>439</v>
      </c>
      <c r="C36" s="103" t="s">
        <v>442</v>
      </c>
      <c r="D36" s="103" t="s">
        <v>443</v>
      </c>
      <c r="E36" s="103" t="s">
        <v>34</v>
      </c>
      <c r="F36" s="104" t="s">
        <v>21</v>
      </c>
      <c r="G36" s="105">
        <v>46666.67</v>
      </c>
      <c r="H36" s="106">
        <v>0</v>
      </c>
      <c r="I36" s="106">
        <f>(Tabla54[[#This Row],[SUELDO BUTO (RD$)]]+Tabla54[[#This Row],[OTROS ING.]])</f>
        <v>46666.67</v>
      </c>
      <c r="J36" s="106">
        <v>1339.33</v>
      </c>
      <c r="K36" s="106">
        <v>1383.55</v>
      </c>
      <c r="L36" s="106">
        <v>1418.67</v>
      </c>
      <c r="M36" s="106">
        <v>25</v>
      </c>
      <c r="N36" s="106">
        <f>SUM(Tabla54[[#This Row],[AFP]:[OTROS DESC.]])</f>
        <v>4166.55</v>
      </c>
      <c r="O36" s="107">
        <f>(Tabla54[[#This Row],[TOTAL ING.]]-Tabla54[[#This Row],[TOTAL DESC.]])</f>
        <v>42500.119999999995</v>
      </c>
    </row>
    <row r="37" spans="1:15" s="3" customFormat="1" ht="24" customHeight="1" x14ac:dyDescent="0.25">
      <c r="A37" s="121">
        <v>28</v>
      </c>
      <c r="B37" s="102" t="s">
        <v>441</v>
      </c>
      <c r="C37" s="103" t="s">
        <v>65</v>
      </c>
      <c r="D37" s="103" t="s">
        <v>440</v>
      </c>
      <c r="E37" s="103" t="s">
        <v>34</v>
      </c>
      <c r="F37" s="104" t="s">
        <v>21</v>
      </c>
      <c r="G37" s="105">
        <v>46666.67</v>
      </c>
      <c r="H37" s="106">
        <v>0</v>
      </c>
      <c r="I37" s="106">
        <f>(Tabla54[[#This Row],[SUELDO BUTO (RD$)]]+Tabla54[[#This Row],[OTROS ING.]])</f>
        <v>46666.67</v>
      </c>
      <c r="J37" s="106">
        <v>1339.33</v>
      </c>
      <c r="K37" s="106">
        <v>1383.55</v>
      </c>
      <c r="L37" s="106">
        <v>1418.67</v>
      </c>
      <c r="M37" s="106">
        <v>25</v>
      </c>
      <c r="N37" s="106">
        <f>SUM(Tabla54[[#This Row],[AFP]:[OTROS DESC.]])</f>
        <v>4166.55</v>
      </c>
      <c r="O37" s="107">
        <f>(Tabla54[[#This Row],[TOTAL ING.]]-Tabla54[[#This Row],[TOTAL DESC.]])</f>
        <v>42500.119999999995</v>
      </c>
    </row>
    <row r="38" spans="1:15" s="3" customFormat="1" ht="24" customHeight="1" x14ac:dyDescent="0.25">
      <c r="A38" s="121">
        <v>29</v>
      </c>
      <c r="B38" s="102" t="s">
        <v>374</v>
      </c>
      <c r="C38" s="103" t="s">
        <v>65</v>
      </c>
      <c r="D38" s="103" t="s">
        <v>398</v>
      </c>
      <c r="E38" s="103" t="s">
        <v>34</v>
      </c>
      <c r="F38" s="104" t="s">
        <v>21</v>
      </c>
      <c r="G38" s="105">
        <v>51000</v>
      </c>
      <c r="H38" s="106">
        <v>0</v>
      </c>
      <c r="I38" s="106">
        <f>(Tabla54[[#This Row],[SUELDO BUTO (RD$)]]+Tabla54[[#This Row],[OTROS ING.]])</f>
        <v>51000</v>
      </c>
      <c r="J38" s="106">
        <f>G38*0.0287</f>
        <v>1463.7</v>
      </c>
      <c r="K38" s="106" t="s">
        <v>49</v>
      </c>
      <c r="L38" s="106">
        <f>G38*0.0304</f>
        <v>1550.4</v>
      </c>
      <c r="M38" s="106">
        <v>125</v>
      </c>
      <c r="N38" s="106">
        <f>SUM(Tabla54[[#This Row],[AFP]:[OTROS DESC.]])</f>
        <v>3139.1000000000004</v>
      </c>
      <c r="O38" s="107">
        <f>(Tabla54[[#This Row],[TOTAL ING.]]-Tabla54[[#This Row],[TOTAL DESC.]])</f>
        <v>47860.9</v>
      </c>
    </row>
    <row r="39" spans="1:15" s="3" customFormat="1" ht="24" customHeight="1" x14ac:dyDescent="0.25">
      <c r="A39" s="121">
        <v>30</v>
      </c>
      <c r="B39" s="102" t="s">
        <v>76</v>
      </c>
      <c r="C39" s="108" t="s">
        <v>77</v>
      </c>
      <c r="D39" s="108" t="s">
        <v>27</v>
      </c>
      <c r="E39" s="108" t="s">
        <v>20</v>
      </c>
      <c r="F39" s="109" t="s">
        <v>24</v>
      </c>
      <c r="G39" s="110">
        <v>100000</v>
      </c>
      <c r="H39" s="106">
        <v>0</v>
      </c>
      <c r="I39" s="106">
        <f>(Tabla54[[#This Row],[SUELDO BUTO (RD$)]]+Tabla54[[#This Row],[OTROS ING.]])</f>
        <v>100000</v>
      </c>
      <c r="J39" s="106">
        <f t="shared" si="0"/>
        <v>2870</v>
      </c>
      <c r="K39" s="106">
        <v>12105.37</v>
      </c>
      <c r="L39" s="106">
        <f t="shared" si="1"/>
        <v>3040</v>
      </c>
      <c r="M39" s="106">
        <v>1530.8</v>
      </c>
      <c r="N39" s="106">
        <f>SUM(Tabla54[[#This Row],[AFP]:[OTROS DESC.]])</f>
        <v>19546.170000000002</v>
      </c>
      <c r="O39" s="107">
        <f>(Tabla54[[#This Row],[TOTAL ING.]]-Tabla54[[#This Row],[TOTAL DESC.]])</f>
        <v>80453.83</v>
      </c>
    </row>
    <row r="40" spans="1:15" s="3" customFormat="1" ht="24" customHeight="1" x14ac:dyDescent="0.25">
      <c r="A40" s="121">
        <v>31</v>
      </c>
      <c r="B40" s="102" t="s">
        <v>78</v>
      </c>
      <c r="C40" s="103" t="s">
        <v>77</v>
      </c>
      <c r="D40" s="103" t="s">
        <v>79</v>
      </c>
      <c r="E40" s="103" t="s">
        <v>20</v>
      </c>
      <c r="F40" s="104" t="s">
        <v>21</v>
      </c>
      <c r="G40" s="105">
        <v>95000</v>
      </c>
      <c r="H40" s="106">
        <v>0</v>
      </c>
      <c r="I40" s="106">
        <v>95000</v>
      </c>
      <c r="J40" s="106">
        <f t="shared" si="0"/>
        <v>2726.5</v>
      </c>
      <c r="K40" s="106">
        <v>10929.24</v>
      </c>
      <c r="L40" s="106">
        <f t="shared" si="1"/>
        <v>2888</v>
      </c>
      <c r="M40" s="106">
        <v>125</v>
      </c>
      <c r="N40" s="106">
        <f>SUM(Tabla54[[#This Row],[AFP]:[OTROS DESC.]])</f>
        <v>16668.739999999998</v>
      </c>
      <c r="O40" s="107">
        <f>(Tabla54[[#This Row],[TOTAL ING.]]-Tabla54[[#This Row],[TOTAL DESC.]])</f>
        <v>78331.260000000009</v>
      </c>
    </row>
    <row r="41" spans="1:15" s="3" customFormat="1" ht="24" customHeight="1" x14ac:dyDescent="0.25">
      <c r="A41" s="121">
        <v>32</v>
      </c>
      <c r="B41" s="102" t="s">
        <v>80</v>
      </c>
      <c r="C41" s="108" t="s">
        <v>77</v>
      </c>
      <c r="D41" s="108" t="s">
        <v>27</v>
      </c>
      <c r="E41" s="108" t="s">
        <v>20</v>
      </c>
      <c r="F41" s="109" t="s">
        <v>24</v>
      </c>
      <c r="G41" s="110">
        <v>100000</v>
      </c>
      <c r="H41" s="106">
        <v>0</v>
      </c>
      <c r="I41" s="106">
        <f>(Tabla54[[#This Row],[SUELDO BUTO (RD$)]]+Tabla54[[#This Row],[OTROS ING.]])</f>
        <v>100000</v>
      </c>
      <c r="J41" s="106">
        <v>2870</v>
      </c>
      <c r="K41" s="106">
        <v>11711.01</v>
      </c>
      <c r="L41" s="106">
        <v>3040</v>
      </c>
      <c r="M41" s="106">
        <v>1702.45</v>
      </c>
      <c r="N41" s="106">
        <f>SUM(Tabla54[[#This Row],[AFP]:[OTROS DESC.]])</f>
        <v>19323.460000000003</v>
      </c>
      <c r="O41" s="107">
        <f>(Tabla54[[#This Row],[TOTAL ING.]]-Tabla54[[#This Row],[TOTAL DESC.]])</f>
        <v>80676.539999999994</v>
      </c>
    </row>
    <row r="42" spans="1:15" s="3" customFormat="1" ht="24" customHeight="1" x14ac:dyDescent="0.25">
      <c r="A42" s="121">
        <v>33</v>
      </c>
      <c r="B42" s="102" t="s">
        <v>81</v>
      </c>
      <c r="C42" s="103" t="s">
        <v>77</v>
      </c>
      <c r="D42" s="103" t="s">
        <v>82</v>
      </c>
      <c r="E42" s="103" t="s">
        <v>34</v>
      </c>
      <c r="F42" s="104" t="s">
        <v>21</v>
      </c>
      <c r="G42" s="105">
        <v>40000</v>
      </c>
      <c r="H42" s="106">
        <v>0</v>
      </c>
      <c r="I42" s="106">
        <f>(Tabla54[[#This Row],[SUELDO BUTO (RD$)]]+Tabla54[[#This Row],[OTROS ING.]])</f>
        <v>40000</v>
      </c>
      <c r="J42" s="106">
        <f t="shared" si="0"/>
        <v>1148</v>
      </c>
      <c r="K42" s="106">
        <v>442.65</v>
      </c>
      <c r="L42" s="106">
        <f t="shared" si="1"/>
        <v>1216</v>
      </c>
      <c r="M42" s="106">
        <v>125</v>
      </c>
      <c r="N42" s="106">
        <f>SUM(Tabla54[[#This Row],[AFP]:[OTROS DESC.]])</f>
        <v>2931.65</v>
      </c>
      <c r="O42" s="107">
        <f>(Tabla54[[#This Row],[TOTAL ING.]]-Tabla54[[#This Row],[TOTAL DESC.]])</f>
        <v>37068.35</v>
      </c>
    </row>
    <row r="43" spans="1:15" s="3" customFormat="1" ht="24" customHeight="1" x14ac:dyDescent="0.25">
      <c r="A43" s="121">
        <v>34</v>
      </c>
      <c r="B43" s="102" t="s">
        <v>83</v>
      </c>
      <c r="C43" s="108" t="s">
        <v>84</v>
      </c>
      <c r="D43" s="108" t="s">
        <v>85</v>
      </c>
      <c r="E43" s="108" t="s">
        <v>31</v>
      </c>
      <c r="F43" s="109" t="s">
        <v>21</v>
      </c>
      <c r="G43" s="110">
        <v>80000</v>
      </c>
      <c r="H43" s="106">
        <v>0</v>
      </c>
      <c r="I43" s="106">
        <f>(Tabla54[[#This Row],[SUELDO BUTO (RD$)]]+Tabla54[[#This Row],[OTROS ING.]])</f>
        <v>80000</v>
      </c>
      <c r="J43" s="106">
        <f t="shared" si="0"/>
        <v>2296</v>
      </c>
      <c r="K43" s="106">
        <v>7006.51</v>
      </c>
      <c r="L43" s="106">
        <f t="shared" si="1"/>
        <v>2432</v>
      </c>
      <c r="M43" s="106">
        <v>2455.35</v>
      </c>
      <c r="N43" s="106">
        <f>SUM(Tabla54[[#This Row],[AFP]:[OTROS DESC.]])</f>
        <v>14189.86</v>
      </c>
      <c r="O43" s="107">
        <f>(Tabla54[[#This Row],[TOTAL ING.]]-Tabla54[[#This Row],[TOTAL DESC.]])</f>
        <v>65810.14</v>
      </c>
    </row>
    <row r="44" spans="1:15" s="3" customFormat="1" ht="24" customHeight="1" x14ac:dyDescent="0.25">
      <c r="A44" s="121">
        <v>35</v>
      </c>
      <c r="B44" s="102" t="s">
        <v>86</v>
      </c>
      <c r="C44" s="103" t="s">
        <v>84</v>
      </c>
      <c r="D44" s="103" t="s">
        <v>87</v>
      </c>
      <c r="E44" s="103" t="s">
        <v>34</v>
      </c>
      <c r="F44" s="104" t="s">
        <v>21</v>
      </c>
      <c r="G44" s="105">
        <v>40000</v>
      </c>
      <c r="H44" s="106">
        <v>0</v>
      </c>
      <c r="I44" s="106">
        <f>(Tabla54[[#This Row],[SUELDO BUTO (RD$)]]+Tabla54[[#This Row],[OTROS ING.]])</f>
        <v>40000</v>
      </c>
      <c r="J44" s="106">
        <f t="shared" si="0"/>
        <v>1148</v>
      </c>
      <c r="K44" s="106">
        <v>0</v>
      </c>
      <c r="L44" s="106">
        <f t="shared" si="1"/>
        <v>1216</v>
      </c>
      <c r="M44" s="106">
        <v>125</v>
      </c>
      <c r="N44" s="106">
        <f>SUM(Tabla54[[#This Row],[AFP]:[OTROS DESC.]])</f>
        <v>2489</v>
      </c>
      <c r="O44" s="107">
        <f>(Tabla54[[#This Row],[TOTAL ING.]]-Tabla54[[#This Row],[TOTAL DESC.]])</f>
        <v>37511</v>
      </c>
    </row>
    <row r="45" spans="1:15" s="3" customFormat="1" ht="24" customHeight="1" x14ac:dyDescent="0.25">
      <c r="A45" s="121">
        <v>36</v>
      </c>
      <c r="B45" s="102" t="s">
        <v>396</v>
      </c>
      <c r="C45" s="103" t="s">
        <v>89</v>
      </c>
      <c r="D45" s="103" t="s">
        <v>270</v>
      </c>
      <c r="E45" s="103" t="s">
        <v>34</v>
      </c>
      <c r="F45" s="104" t="s">
        <v>406</v>
      </c>
      <c r="G45" s="105">
        <v>51000</v>
      </c>
      <c r="H45" s="106">
        <v>0</v>
      </c>
      <c r="I45" s="106">
        <f>(Tabla54[[#This Row],[SUELDO BUTO (RD$)]]+Tabla54[[#This Row],[OTROS ING.]])</f>
        <v>51000</v>
      </c>
      <c r="J45" s="106">
        <f>G45*0.0287</f>
        <v>1463.7</v>
      </c>
      <c r="K45" s="106">
        <v>1995.14</v>
      </c>
      <c r="L45" s="106">
        <f>G45*0.0304</f>
        <v>1550.4</v>
      </c>
      <c r="M45" s="106">
        <v>125</v>
      </c>
      <c r="N45" s="106">
        <f>SUM(Tabla54[[#This Row],[AFP]:[OTROS DESC.]])</f>
        <v>5134.24</v>
      </c>
      <c r="O45" s="107">
        <f>(Tabla54[[#This Row],[TOTAL ING.]]-Tabla54[[#This Row],[TOTAL DESC.]])</f>
        <v>45865.760000000002</v>
      </c>
    </row>
    <row r="46" spans="1:15" s="3" customFormat="1" ht="24" customHeight="1" x14ac:dyDescent="0.25">
      <c r="A46" s="121">
        <v>37</v>
      </c>
      <c r="B46" s="108" t="s">
        <v>88</v>
      </c>
      <c r="C46" s="108" t="s">
        <v>89</v>
      </c>
      <c r="D46" s="108" t="s">
        <v>90</v>
      </c>
      <c r="E46" s="108" t="s">
        <v>34</v>
      </c>
      <c r="F46" s="109" t="s">
        <v>24</v>
      </c>
      <c r="G46" s="110">
        <v>51000</v>
      </c>
      <c r="H46" s="106">
        <v>0</v>
      </c>
      <c r="I46" s="106">
        <f>(Tabla54[[#This Row],[SUELDO BUTO (RD$)]]+Tabla54[[#This Row],[OTROS ING.]])</f>
        <v>51000</v>
      </c>
      <c r="J46" s="106">
        <f t="shared" si="0"/>
        <v>1463.7</v>
      </c>
      <c r="K46" s="106">
        <v>1995.14</v>
      </c>
      <c r="L46" s="106">
        <f t="shared" si="1"/>
        <v>1550.4</v>
      </c>
      <c r="M46" s="106">
        <v>125</v>
      </c>
      <c r="N46" s="106">
        <f>SUM(Tabla54[[#This Row],[AFP]:[OTROS DESC.]])</f>
        <v>5134.24</v>
      </c>
      <c r="O46" s="107">
        <f>(Tabla54[[#This Row],[TOTAL ING.]]-Tabla54[[#This Row],[TOTAL DESC.]])</f>
        <v>45865.760000000002</v>
      </c>
    </row>
    <row r="47" spans="1:15" s="3" customFormat="1" ht="24" customHeight="1" x14ac:dyDescent="0.25">
      <c r="A47" s="121">
        <v>38</v>
      </c>
      <c r="B47" s="103" t="s">
        <v>91</v>
      </c>
      <c r="C47" s="103" t="s">
        <v>89</v>
      </c>
      <c r="D47" s="103" t="s">
        <v>92</v>
      </c>
      <c r="E47" s="103" t="s">
        <v>34</v>
      </c>
      <c r="F47" s="104" t="s">
        <v>21</v>
      </c>
      <c r="G47" s="105">
        <v>35000</v>
      </c>
      <c r="H47" s="106">
        <v>0</v>
      </c>
      <c r="I47" s="106">
        <f>(Tabla54[[#This Row],[SUELDO BUTO (RD$)]]+Tabla54[[#This Row],[OTROS ING.]])</f>
        <v>35000</v>
      </c>
      <c r="J47" s="106">
        <f t="shared" si="0"/>
        <v>1004.5</v>
      </c>
      <c r="K47" s="106">
        <v>0</v>
      </c>
      <c r="L47" s="106">
        <f t="shared" si="1"/>
        <v>1064</v>
      </c>
      <c r="M47" s="106">
        <v>25</v>
      </c>
      <c r="N47" s="106">
        <f>SUM(Tabla54[[#This Row],[AFP]:[OTROS DESC.]])</f>
        <v>2093.5</v>
      </c>
      <c r="O47" s="107">
        <f>(Tabla54[[#This Row],[TOTAL ING.]]-Tabla54[[#This Row],[TOTAL DESC.]])</f>
        <v>32906.5</v>
      </c>
    </row>
    <row r="48" spans="1:15" s="3" customFormat="1" ht="24" customHeight="1" x14ac:dyDescent="0.25">
      <c r="A48" s="121">
        <v>39</v>
      </c>
      <c r="B48" s="108" t="s">
        <v>93</v>
      </c>
      <c r="C48" s="108" t="s">
        <v>89</v>
      </c>
      <c r="D48" s="108" t="s">
        <v>57</v>
      </c>
      <c r="E48" s="108" t="s">
        <v>34</v>
      </c>
      <c r="F48" s="109" t="s">
        <v>24</v>
      </c>
      <c r="G48" s="110">
        <v>40000</v>
      </c>
      <c r="H48" s="106">
        <v>0</v>
      </c>
      <c r="I48" s="106">
        <f>(Tabla54[[#This Row],[SUELDO BUTO (RD$)]]+Tabla54[[#This Row],[OTROS ING.]])</f>
        <v>40000</v>
      </c>
      <c r="J48" s="106">
        <f t="shared" si="0"/>
        <v>1148</v>
      </c>
      <c r="K48" s="106">
        <v>442.65</v>
      </c>
      <c r="L48" s="106">
        <f t="shared" si="1"/>
        <v>1216</v>
      </c>
      <c r="M48" s="106">
        <v>6096.4</v>
      </c>
      <c r="N48" s="106">
        <f>SUM(Tabla54[[#This Row],[AFP]:[OTROS DESC.]])</f>
        <v>8903.0499999999993</v>
      </c>
      <c r="O48" s="107">
        <f>(Tabla54[[#This Row],[TOTAL ING.]]-Tabla54[[#This Row],[TOTAL DESC.]])</f>
        <v>31096.95</v>
      </c>
    </row>
    <row r="49" spans="1:15" s="3" customFormat="1" ht="24" customHeight="1" x14ac:dyDescent="0.25">
      <c r="A49" s="121">
        <v>40</v>
      </c>
      <c r="B49" s="103" t="s">
        <v>94</v>
      </c>
      <c r="C49" s="103" t="s">
        <v>89</v>
      </c>
      <c r="D49" s="103" t="s">
        <v>57</v>
      </c>
      <c r="E49" s="103" t="s">
        <v>31</v>
      </c>
      <c r="F49" s="104" t="s">
        <v>21</v>
      </c>
      <c r="G49" s="105">
        <v>40000</v>
      </c>
      <c r="H49" s="106">
        <v>0</v>
      </c>
      <c r="I49" s="106">
        <f>(Tabla54[[#This Row],[SUELDO BUTO (RD$)]]+Tabla54[[#This Row],[OTROS ING.]])</f>
        <v>40000</v>
      </c>
      <c r="J49" s="106">
        <v>1148</v>
      </c>
      <c r="K49" s="106">
        <v>442.65</v>
      </c>
      <c r="L49" s="106">
        <f t="shared" si="1"/>
        <v>1216</v>
      </c>
      <c r="M49" s="106">
        <v>125</v>
      </c>
      <c r="N49" s="106">
        <f>SUM(Tabla54[[#This Row],[AFP]:[OTROS DESC.]])</f>
        <v>2931.65</v>
      </c>
      <c r="O49" s="107">
        <f>(Tabla54[[#This Row],[TOTAL ING.]]-Tabla54[[#This Row],[TOTAL DESC.]])</f>
        <v>37068.35</v>
      </c>
    </row>
    <row r="50" spans="1:15" s="3" customFormat="1" ht="24" customHeight="1" x14ac:dyDescent="0.25">
      <c r="A50" s="121">
        <v>41</v>
      </c>
      <c r="B50" s="114" t="s">
        <v>95</v>
      </c>
      <c r="C50" s="102" t="s">
        <v>89</v>
      </c>
      <c r="D50" s="102" t="s">
        <v>57</v>
      </c>
      <c r="E50" s="102" t="s">
        <v>34</v>
      </c>
      <c r="F50" s="115" t="s">
        <v>21</v>
      </c>
      <c r="G50" s="106">
        <v>40000</v>
      </c>
      <c r="H50" s="106">
        <v>0</v>
      </c>
      <c r="I50" s="106">
        <f>(Tabla54[[#This Row],[SUELDO BUTO (RD$)]]+Tabla54[[#This Row],[OTROS ING.]])</f>
        <v>40000</v>
      </c>
      <c r="J50" s="106">
        <f t="shared" si="0"/>
        <v>1148</v>
      </c>
      <c r="K50" s="106">
        <v>0</v>
      </c>
      <c r="L50" s="106">
        <f t="shared" si="1"/>
        <v>1216</v>
      </c>
      <c r="M50" s="106">
        <v>125</v>
      </c>
      <c r="N50" s="106">
        <f>SUM(Tabla54[[#This Row],[AFP]:[OTROS DESC.]])</f>
        <v>2489</v>
      </c>
      <c r="O50" s="107">
        <f>(Tabla54[[#This Row],[TOTAL ING.]]-Tabla54[[#This Row],[TOTAL DESC.]])</f>
        <v>37511</v>
      </c>
    </row>
    <row r="51" spans="1:15" s="3" customFormat="1" ht="24" customHeight="1" x14ac:dyDescent="0.25">
      <c r="A51" s="121">
        <v>42</v>
      </c>
      <c r="B51" s="103" t="s">
        <v>96</v>
      </c>
      <c r="C51" s="103" t="s">
        <v>89</v>
      </c>
      <c r="D51" s="103" t="s">
        <v>97</v>
      </c>
      <c r="E51" s="103" t="s">
        <v>37</v>
      </c>
      <c r="F51" s="104" t="s">
        <v>24</v>
      </c>
      <c r="G51" s="105">
        <v>35000</v>
      </c>
      <c r="H51" s="105">
        <v>0</v>
      </c>
      <c r="I51" s="106">
        <f>(Tabla54[[#This Row],[SUELDO BUTO (RD$)]]+Tabla54[[#This Row],[OTROS ING.]])</f>
        <v>35000</v>
      </c>
      <c r="J51" s="106">
        <f t="shared" si="0"/>
        <v>1004.5</v>
      </c>
      <c r="K51" s="106">
        <v>0</v>
      </c>
      <c r="L51" s="106">
        <f t="shared" si="1"/>
        <v>1064</v>
      </c>
      <c r="M51" s="106">
        <v>125</v>
      </c>
      <c r="N51" s="106">
        <f>SUM(Tabla54[[#This Row],[AFP]:[OTROS DESC.]])</f>
        <v>2193.5</v>
      </c>
      <c r="O51" s="107">
        <f>(Tabla54[[#This Row],[TOTAL ING.]]-Tabla54[[#This Row],[TOTAL DESC.]])</f>
        <v>32806.5</v>
      </c>
    </row>
    <row r="52" spans="1:15" s="3" customFormat="1" ht="24" customHeight="1" x14ac:dyDescent="0.25">
      <c r="A52" s="121">
        <v>43</v>
      </c>
      <c r="B52" s="108" t="s">
        <v>98</v>
      </c>
      <c r="C52" s="108" t="s">
        <v>89</v>
      </c>
      <c r="D52" s="108" t="s">
        <v>99</v>
      </c>
      <c r="E52" s="108" t="s">
        <v>34</v>
      </c>
      <c r="F52" s="109" t="s">
        <v>24</v>
      </c>
      <c r="G52" s="110">
        <v>27000</v>
      </c>
      <c r="H52" s="106">
        <v>0</v>
      </c>
      <c r="I52" s="106">
        <f>(Tabla54[[#This Row],[SUELDO BUTO (RD$)]]+Tabla54[[#This Row],[OTROS ING.]])</f>
        <v>27000</v>
      </c>
      <c r="J52" s="106">
        <f t="shared" si="0"/>
        <v>774.9</v>
      </c>
      <c r="K52" s="106">
        <v>0</v>
      </c>
      <c r="L52" s="106">
        <f t="shared" si="1"/>
        <v>820.8</v>
      </c>
      <c r="M52" s="106">
        <v>25</v>
      </c>
      <c r="N52" s="106">
        <f>SUM(Tabla54[[#This Row],[AFP]:[OTROS DESC.]])</f>
        <v>1620.6999999999998</v>
      </c>
      <c r="O52" s="107">
        <f>(Tabla54[[#This Row],[TOTAL ING.]]-Tabla54[[#This Row],[TOTAL DESC.]])</f>
        <v>25379.3</v>
      </c>
    </row>
    <row r="53" spans="1:15" s="3" customFormat="1" ht="24" customHeight="1" x14ac:dyDescent="0.25">
      <c r="A53" s="121">
        <v>44</v>
      </c>
      <c r="B53" s="103" t="s">
        <v>100</v>
      </c>
      <c r="C53" s="103" t="s">
        <v>89</v>
      </c>
      <c r="D53" s="103" t="s">
        <v>101</v>
      </c>
      <c r="E53" s="103" t="s">
        <v>37</v>
      </c>
      <c r="F53" s="104" t="s">
        <v>24</v>
      </c>
      <c r="G53" s="105">
        <v>25000</v>
      </c>
      <c r="H53" s="106">
        <v>0</v>
      </c>
      <c r="I53" s="106">
        <f>(Tabla54[[#This Row],[SUELDO BUTO (RD$)]]+Tabla54[[#This Row],[OTROS ING.]])</f>
        <v>25000</v>
      </c>
      <c r="J53" s="106">
        <f t="shared" si="0"/>
        <v>717.5</v>
      </c>
      <c r="K53" s="106">
        <v>0</v>
      </c>
      <c r="L53" s="106">
        <f t="shared" si="1"/>
        <v>760</v>
      </c>
      <c r="M53" s="106">
        <v>25</v>
      </c>
      <c r="N53" s="106">
        <f>SUM(Tabla54[[#This Row],[AFP]:[OTROS DESC.]])</f>
        <v>1502.5</v>
      </c>
      <c r="O53" s="107">
        <f>(Tabla54[[#This Row],[TOTAL ING.]]-Tabla54[[#This Row],[TOTAL DESC.]])</f>
        <v>23497.5</v>
      </c>
    </row>
    <row r="54" spans="1:15" s="3" customFormat="1" ht="24" customHeight="1" x14ac:dyDescent="0.25">
      <c r="A54" s="121">
        <v>45</v>
      </c>
      <c r="B54" s="108" t="s">
        <v>102</v>
      </c>
      <c r="C54" s="108" t="s">
        <v>89</v>
      </c>
      <c r="D54" s="108" t="s">
        <v>416</v>
      </c>
      <c r="E54" s="108" t="s">
        <v>34</v>
      </c>
      <c r="F54" s="109" t="s">
        <v>21</v>
      </c>
      <c r="G54" s="110">
        <v>35000</v>
      </c>
      <c r="H54" s="106">
        <v>0</v>
      </c>
      <c r="I54" s="106">
        <f>(Tabla54[[#This Row],[SUELDO BUTO (RD$)]]+Tabla54[[#This Row],[OTROS ING.]])</f>
        <v>35000</v>
      </c>
      <c r="J54" s="106">
        <f t="shared" si="0"/>
        <v>1004.5</v>
      </c>
      <c r="K54" s="106">
        <v>0</v>
      </c>
      <c r="L54" s="106">
        <f t="shared" si="1"/>
        <v>1064</v>
      </c>
      <c r="M54" s="106">
        <v>125</v>
      </c>
      <c r="N54" s="106">
        <f>SUM(Tabla54[[#This Row],[AFP]:[OTROS DESC.]])</f>
        <v>2193.5</v>
      </c>
      <c r="O54" s="107">
        <f>(Tabla54[[#This Row],[TOTAL ING.]]-Tabla54[[#This Row],[TOTAL DESC.]])</f>
        <v>32806.5</v>
      </c>
    </row>
    <row r="55" spans="1:15" s="3" customFormat="1" ht="24" customHeight="1" x14ac:dyDescent="0.25">
      <c r="A55" s="121">
        <v>46</v>
      </c>
      <c r="B55" s="103" t="s">
        <v>104</v>
      </c>
      <c r="C55" s="103" t="s">
        <v>89</v>
      </c>
      <c r="D55" s="103" t="s">
        <v>48</v>
      </c>
      <c r="E55" s="103" t="s">
        <v>37</v>
      </c>
      <c r="F55" s="104" t="s">
        <v>24</v>
      </c>
      <c r="G55" s="105">
        <v>25000</v>
      </c>
      <c r="H55" s="106">
        <v>0</v>
      </c>
      <c r="I55" s="106">
        <f>(Tabla54[[#This Row],[SUELDO BUTO (RD$)]]+Tabla54[[#This Row],[OTROS ING.]])</f>
        <v>25000</v>
      </c>
      <c r="J55" s="106">
        <f t="shared" si="0"/>
        <v>717.5</v>
      </c>
      <c r="K55" s="106">
        <v>0</v>
      </c>
      <c r="L55" s="106">
        <f t="shared" si="1"/>
        <v>760</v>
      </c>
      <c r="M55" s="106">
        <v>125</v>
      </c>
      <c r="N55" s="106">
        <f>SUM(Tabla54[[#This Row],[AFP]:[OTROS DESC.]])</f>
        <v>1602.5</v>
      </c>
      <c r="O55" s="107">
        <f>(Tabla54[[#This Row],[TOTAL ING.]]-Tabla54[[#This Row],[TOTAL DESC.]])</f>
        <v>23397.5</v>
      </c>
    </row>
    <row r="56" spans="1:15" s="3" customFormat="1" ht="24" customHeight="1" x14ac:dyDescent="0.25">
      <c r="A56" s="121">
        <v>47</v>
      </c>
      <c r="B56" s="108" t="s">
        <v>105</v>
      </c>
      <c r="C56" s="108" t="s">
        <v>89</v>
      </c>
      <c r="D56" s="108" t="s">
        <v>48</v>
      </c>
      <c r="E56" s="108" t="s">
        <v>34</v>
      </c>
      <c r="F56" s="109" t="s">
        <v>24</v>
      </c>
      <c r="G56" s="110">
        <v>25000</v>
      </c>
      <c r="H56" s="106">
        <v>0</v>
      </c>
      <c r="I56" s="106">
        <f>(Tabla54[[#This Row],[SUELDO BUTO (RD$)]]+Tabla54[[#This Row],[OTROS ING.]])</f>
        <v>25000</v>
      </c>
      <c r="J56" s="106">
        <f t="shared" si="0"/>
        <v>717.5</v>
      </c>
      <c r="K56" s="106">
        <v>0</v>
      </c>
      <c r="L56" s="106">
        <f t="shared" si="1"/>
        <v>760</v>
      </c>
      <c r="M56" s="106">
        <v>1702.45</v>
      </c>
      <c r="N56" s="106">
        <f>SUM(Tabla54[[#This Row],[AFP]:[OTROS DESC.]])</f>
        <v>3179.95</v>
      </c>
      <c r="O56" s="107">
        <f>(Tabla54[[#This Row],[TOTAL ING.]]-Tabla54[[#This Row],[TOTAL DESC.]])</f>
        <v>21820.05</v>
      </c>
    </row>
    <row r="57" spans="1:15" s="3" customFormat="1" ht="24" customHeight="1" x14ac:dyDescent="0.25">
      <c r="A57" s="121">
        <v>48</v>
      </c>
      <c r="B57" s="103" t="s">
        <v>106</v>
      </c>
      <c r="C57" s="103" t="s">
        <v>89</v>
      </c>
      <c r="D57" s="103" t="s">
        <v>48</v>
      </c>
      <c r="E57" s="103" t="s">
        <v>34</v>
      </c>
      <c r="F57" s="104" t="s">
        <v>24</v>
      </c>
      <c r="G57" s="105">
        <v>25000</v>
      </c>
      <c r="H57" s="106">
        <v>0</v>
      </c>
      <c r="I57" s="106">
        <f>(Tabla54[[#This Row],[SUELDO BUTO (RD$)]]+Tabla54[[#This Row],[OTROS ING.]])</f>
        <v>25000</v>
      </c>
      <c r="J57" s="106">
        <f t="shared" si="0"/>
        <v>717.5</v>
      </c>
      <c r="K57" s="106">
        <v>0</v>
      </c>
      <c r="L57" s="106">
        <f t="shared" si="1"/>
        <v>760</v>
      </c>
      <c r="M57" s="106">
        <v>125</v>
      </c>
      <c r="N57" s="106">
        <f>SUM(Tabla54[[#This Row],[AFP]:[OTROS DESC.]])</f>
        <v>1602.5</v>
      </c>
      <c r="O57" s="107">
        <f>(Tabla54[[#This Row],[TOTAL ING.]]-Tabla54[[#This Row],[TOTAL DESC.]])</f>
        <v>23397.5</v>
      </c>
    </row>
    <row r="58" spans="1:15" s="3" customFormat="1" ht="24" customHeight="1" x14ac:dyDescent="0.25">
      <c r="A58" s="121">
        <v>49</v>
      </c>
      <c r="B58" s="108" t="s">
        <v>107</v>
      </c>
      <c r="C58" s="108" t="s">
        <v>89</v>
      </c>
      <c r="D58" s="108" t="s">
        <v>48</v>
      </c>
      <c r="E58" s="108" t="s">
        <v>37</v>
      </c>
      <c r="F58" s="109" t="s">
        <v>24</v>
      </c>
      <c r="G58" s="110">
        <v>25000</v>
      </c>
      <c r="H58" s="106">
        <v>0</v>
      </c>
      <c r="I58" s="106">
        <f>(Tabla54[[#This Row],[SUELDO BUTO (RD$)]]+Tabla54[[#This Row],[OTROS ING.]])</f>
        <v>25000</v>
      </c>
      <c r="J58" s="106">
        <f t="shared" si="0"/>
        <v>717.5</v>
      </c>
      <c r="K58" s="106">
        <v>0</v>
      </c>
      <c r="L58" s="106">
        <f t="shared" si="1"/>
        <v>760</v>
      </c>
      <c r="M58" s="106">
        <v>125</v>
      </c>
      <c r="N58" s="106">
        <f>SUM(Tabla54[[#This Row],[AFP]:[OTROS DESC.]])</f>
        <v>1602.5</v>
      </c>
      <c r="O58" s="107">
        <f>(Tabla54[[#This Row],[TOTAL ING.]]-Tabla54[[#This Row],[TOTAL DESC.]])</f>
        <v>23397.5</v>
      </c>
    </row>
    <row r="59" spans="1:15" s="3" customFormat="1" ht="24" customHeight="1" x14ac:dyDescent="0.25">
      <c r="A59" s="121">
        <v>50</v>
      </c>
      <c r="B59" s="103" t="s">
        <v>108</v>
      </c>
      <c r="C59" s="103" t="s">
        <v>89</v>
      </c>
      <c r="D59" s="103" t="s">
        <v>109</v>
      </c>
      <c r="E59" s="103" t="s">
        <v>37</v>
      </c>
      <c r="F59" s="104" t="s">
        <v>24</v>
      </c>
      <c r="G59" s="105">
        <v>25000</v>
      </c>
      <c r="H59" s="106">
        <v>0</v>
      </c>
      <c r="I59" s="106">
        <f>(Tabla54[[#This Row],[SUELDO BUTO (RD$)]]+Tabla54[[#This Row],[OTROS ING.]])</f>
        <v>25000</v>
      </c>
      <c r="J59" s="106">
        <f t="shared" si="0"/>
        <v>717.5</v>
      </c>
      <c r="K59" s="106">
        <v>0</v>
      </c>
      <c r="L59" s="106">
        <f t="shared" si="1"/>
        <v>760</v>
      </c>
      <c r="M59" s="106">
        <v>4543.72</v>
      </c>
      <c r="N59" s="106">
        <f>SUM(Tabla54[[#This Row],[AFP]:[OTROS DESC.]])</f>
        <v>6021.22</v>
      </c>
      <c r="O59" s="107">
        <f>(Tabla54[[#This Row],[TOTAL ING.]]-Tabla54[[#This Row],[TOTAL DESC.]])</f>
        <v>18978.78</v>
      </c>
    </row>
    <row r="60" spans="1:15" s="3" customFormat="1" ht="24" customHeight="1" x14ac:dyDescent="0.25">
      <c r="A60" s="121">
        <v>51</v>
      </c>
      <c r="B60" s="108" t="s">
        <v>110</v>
      </c>
      <c r="C60" s="108" t="s">
        <v>89</v>
      </c>
      <c r="D60" s="108" t="s">
        <v>111</v>
      </c>
      <c r="E60" s="108" t="s">
        <v>37</v>
      </c>
      <c r="F60" s="109" t="s">
        <v>24</v>
      </c>
      <c r="G60" s="110">
        <v>25000</v>
      </c>
      <c r="H60" s="106">
        <v>0</v>
      </c>
      <c r="I60" s="106">
        <f>(Tabla54[[#This Row],[SUELDO BUTO (RD$)]]+Tabla54[[#This Row],[OTROS ING.]])</f>
        <v>25000</v>
      </c>
      <c r="J60" s="106">
        <f t="shared" si="0"/>
        <v>717.5</v>
      </c>
      <c r="K60" s="106">
        <v>0</v>
      </c>
      <c r="L60" s="106">
        <f t="shared" si="1"/>
        <v>760</v>
      </c>
      <c r="M60" s="106">
        <v>1702.45</v>
      </c>
      <c r="N60" s="106">
        <f>SUM(Tabla54[[#This Row],[AFP]:[OTROS DESC.]])</f>
        <v>3179.95</v>
      </c>
      <c r="O60" s="107">
        <f>(Tabla54[[#This Row],[TOTAL ING.]]-Tabla54[[#This Row],[TOTAL DESC.]])</f>
        <v>21820.05</v>
      </c>
    </row>
    <row r="61" spans="1:15" s="3" customFormat="1" ht="24" customHeight="1" x14ac:dyDescent="0.25">
      <c r="A61" s="121">
        <v>52</v>
      </c>
      <c r="B61" s="103" t="s">
        <v>112</v>
      </c>
      <c r="C61" s="103" t="s">
        <v>89</v>
      </c>
      <c r="D61" s="103" t="s">
        <v>113</v>
      </c>
      <c r="E61" s="103" t="s">
        <v>34</v>
      </c>
      <c r="F61" s="104" t="s">
        <v>24</v>
      </c>
      <c r="G61" s="105">
        <v>25000</v>
      </c>
      <c r="H61" s="106">
        <v>0</v>
      </c>
      <c r="I61" s="106">
        <f>(Tabla54[[#This Row],[SUELDO BUTO (RD$)]]+Tabla54[[#This Row],[OTROS ING.]])</f>
        <v>25000</v>
      </c>
      <c r="J61" s="106">
        <f t="shared" si="0"/>
        <v>717.5</v>
      </c>
      <c r="K61" s="106">
        <v>0</v>
      </c>
      <c r="L61" s="106">
        <f t="shared" si="1"/>
        <v>760</v>
      </c>
      <c r="M61" s="106">
        <v>25</v>
      </c>
      <c r="N61" s="106">
        <f>SUM(Tabla54[[#This Row],[AFP]:[OTROS DESC.]])</f>
        <v>1502.5</v>
      </c>
      <c r="O61" s="107">
        <f>(Tabla54[[#This Row],[TOTAL ING.]]-Tabla54[[#This Row],[TOTAL DESC.]])</f>
        <v>23497.5</v>
      </c>
    </row>
    <row r="62" spans="1:15" s="3" customFormat="1" ht="24" customHeight="1" x14ac:dyDescent="0.25">
      <c r="A62" s="121">
        <v>53</v>
      </c>
      <c r="B62" s="108" t="s">
        <v>114</v>
      </c>
      <c r="C62" s="108" t="s">
        <v>89</v>
      </c>
      <c r="D62" s="108" t="s">
        <v>36</v>
      </c>
      <c r="E62" s="108" t="s">
        <v>37</v>
      </c>
      <c r="F62" s="109" t="s">
        <v>21</v>
      </c>
      <c r="G62" s="110">
        <v>22000</v>
      </c>
      <c r="H62" s="106">
        <v>0</v>
      </c>
      <c r="I62" s="106">
        <f>(Tabla54[[#This Row],[SUELDO BUTO (RD$)]]+Tabla54[[#This Row],[OTROS ING.]])</f>
        <v>22000</v>
      </c>
      <c r="J62" s="106">
        <f t="shared" si="0"/>
        <v>631.4</v>
      </c>
      <c r="K62" s="106">
        <v>0</v>
      </c>
      <c r="L62" s="106">
        <f t="shared" si="1"/>
        <v>668.8</v>
      </c>
      <c r="M62" s="106">
        <v>125</v>
      </c>
      <c r="N62" s="106">
        <f>SUM(Tabla54[[#This Row],[AFP]:[OTROS DESC.]])</f>
        <v>1425.1999999999998</v>
      </c>
      <c r="O62" s="107">
        <f>(Tabla54[[#This Row],[TOTAL ING.]]-Tabla54[[#This Row],[TOTAL DESC.]])</f>
        <v>20574.8</v>
      </c>
    </row>
    <row r="63" spans="1:15" s="3" customFormat="1" ht="24" customHeight="1" x14ac:dyDescent="0.25">
      <c r="A63" s="121">
        <v>54</v>
      </c>
      <c r="B63" s="103" t="s">
        <v>115</v>
      </c>
      <c r="C63" s="103" t="s">
        <v>89</v>
      </c>
      <c r="D63" s="103" t="s">
        <v>36</v>
      </c>
      <c r="E63" s="103" t="s">
        <v>37</v>
      </c>
      <c r="F63" s="104" t="s">
        <v>21</v>
      </c>
      <c r="G63" s="105">
        <v>22000</v>
      </c>
      <c r="H63" s="106">
        <v>0</v>
      </c>
      <c r="I63" s="106">
        <f>(Tabla54[[#This Row],[SUELDO BUTO (RD$)]]+Tabla54[[#This Row],[OTROS ING.]])</f>
        <v>22000</v>
      </c>
      <c r="J63" s="106">
        <f t="shared" si="0"/>
        <v>631.4</v>
      </c>
      <c r="K63" s="106">
        <v>0</v>
      </c>
      <c r="L63" s="106">
        <f t="shared" si="1"/>
        <v>668.8</v>
      </c>
      <c r="M63" s="106">
        <v>1702.45</v>
      </c>
      <c r="N63" s="106">
        <f>SUM(Tabla54[[#This Row],[AFP]:[OTROS DESC.]])</f>
        <v>3002.6499999999996</v>
      </c>
      <c r="O63" s="107">
        <f>(Tabla54[[#This Row],[TOTAL ING.]]-Tabla54[[#This Row],[TOTAL DESC.]])</f>
        <v>18997.349999999999</v>
      </c>
    </row>
    <row r="64" spans="1:15" s="3" customFormat="1" ht="24" customHeight="1" x14ac:dyDescent="0.25">
      <c r="A64" s="121">
        <v>55</v>
      </c>
      <c r="B64" s="103" t="s">
        <v>116</v>
      </c>
      <c r="C64" s="103" t="s">
        <v>89</v>
      </c>
      <c r="D64" s="103" t="s">
        <v>36</v>
      </c>
      <c r="E64" s="103" t="s">
        <v>37</v>
      </c>
      <c r="F64" s="104" t="s">
        <v>21</v>
      </c>
      <c r="G64" s="105">
        <v>22000</v>
      </c>
      <c r="H64" s="106">
        <v>0</v>
      </c>
      <c r="I64" s="106">
        <f>(Tabla54[[#This Row],[SUELDO BUTO (RD$)]]+Tabla54[[#This Row],[OTROS ING.]])</f>
        <v>22000</v>
      </c>
      <c r="J64" s="106">
        <f t="shared" si="0"/>
        <v>631.4</v>
      </c>
      <c r="K64" s="106">
        <v>0</v>
      </c>
      <c r="L64" s="106">
        <f t="shared" si="1"/>
        <v>668.8</v>
      </c>
      <c r="M64" s="106">
        <v>125</v>
      </c>
      <c r="N64" s="106">
        <f>SUM(Tabla54[[#This Row],[AFP]:[OTROS DESC.]])</f>
        <v>1425.1999999999998</v>
      </c>
      <c r="O64" s="107">
        <f>(Tabla54[[#This Row],[TOTAL ING.]]-Tabla54[[#This Row],[TOTAL DESC.]])</f>
        <v>20574.8</v>
      </c>
    </row>
    <row r="65" spans="1:19" s="3" customFormat="1" ht="24" customHeight="1" x14ac:dyDescent="0.25">
      <c r="A65" s="121">
        <v>56</v>
      </c>
      <c r="B65" s="102" t="s">
        <v>118</v>
      </c>
      <c r="C65" s="103" t="s">
        <v>89</v>
      </c>
      <c r="D65" s="103" t="s">
        <v>36</v>
      </c>
      <c r="E65" s="103" t="s">
        <v>119</v>
      </c>
      <c r="F65" s="104" t="s">
        <v>21</v>
      </c>
      <c r="G65" s="105">
        <v>22000</v>
      </c>
      <c r="H65" s="106">
        <v>0</v>
      </c>
      <c r="I65" s="106">
        <f>(Tabla54[[#This Row],[SUELDO BUTO (RD$)]]+Tabla54[[#This Row],[OTROS ING.]])</f>
        <v>22000</v>
      </c>
      <c r="J65" s="106">
        <f>G65*0.0287</f>
        <v>631.4</v>
      </c>
      <c r="K65" s="106">
        <v>0</v>
      </c>
      <c r="L65" s="106">
        <f>G65*0.0304</f>
        <v>668.8</v>
      </c>
      <c r="M65" s="106">
        <v>125</v>
      </c>
      <c r="N65" s="106">
        <f>SUM(Tabla54[[#This Row],[AFP]:[OTROS DESC.]])</f>
        <v>1425.1999999999998</v>
      </c>
      <c r="O65" s="107">
        <f>(Tabla54[[#This Row],[TOTAL ING.]]-Tabla54[[#This Row],[TOTAL DESC.]])</f>
        <v>20574.8</v>
      </c>
    </row>
    <row r="66" spans="1:19" s="3" customFormat="1" ht="24" customHeight="1" x14ac:dyDescent="0.25">
      <c r="A66" s="121">
        <v>57</v>
      </c>
      <c r="B66" s="102" t="s">
        <v>120</v>
      </c>
      <c r="C66" s="103" t="s">
        <v>89</v>
      </c>
      <c r="D66" s="103" t="s">
        <v>36</v>
      </c>
      <c r="E66" s="103" t="s">
        <v>119</v>
      </c>
      <c r="F66" s="104" t="s">
        <v>21</v>
      </c>
      <c r="G66" s="105">
        <v>22000</v>
      </c>
      <c r="H66" s="106">
        <v>0</v>
      </c>
      <c r="I66" s="106">
        <f>(Tabla54[[#This Row],[SUELDO BUTO (RD$)]]+Tabla54[[#This Row],[OTROS ING.]])</f>
        <v>22000</v>
      </c>
      <c r="J66" s="106">
        <f>G66*0.0287</f>
        <v>631.4</v>
      </c>
      <c r="K66" s="106">
        <v>0</v>
      </c>
      <c r="L66" s="106">
        <f>G66*0.0304</f>
        <v>668.8</v>
      </c>
      <c r="M66" s="106">
        <v>25</v>
      </c>
      <c r="N66" s="106">
        <f>SUM(Tabla54[[#This Row],[AFP]:[OTROS DESC.]])</f>
        <v>1325.1999999999998</v>
      </c>
      <c r="O66" s="107">
        <f>(Tabla54[[#This Row],[TOTAL ING.]]-Tabla54[[#This Row],[TOTAL DESC.]])</f>
        <v>20674.8</v>
      </c>
    </row>
    <row r="67" spans="1:19" s="65" customFormat="1" ht="24" customHeight="1" x14ac:dyDescent="0.25">
      <c r="A67" s="121">
        <v>58</v>
      </c>
      <c r="B67" s="102" t="s">
        <v>121</v>
      </c>
      <c r="C67" s="103" t="s">
        <v>89</v>
      </c>
      <c r="D67" s="103" t="s">
        <v>101</v>
      </c>
      <c r="E67" s="103" t="s">
        <v>37</v>
      </c>
      <c r="F67" s="104" t="s">
        <v>24</v>
      </c>
      <c r="G67" s="105">
        <v>35000</v>
      </c>
      <c r="H67" s="105">
        <v>0</v>
      </c>
      <c r="I67" s="106">
        <f>(Tabla54[[#This Row],[SUELDO BUTO (RD$)]]+Tabla54[[#This Row],[OTROS ING.]])</f>
        <v>35000</v>
      </c>
      <c r="J67" s="106">
        <f t="shared" si="0"/>
        <v>1004.5</v>
      </c>
      <c r="K67" s="106">
        <v>0</v>
      </c>
      <c r="L67" s="106">
        <f t="shared" si="1"/>
        <v>1064</v>
      </c>
      <c r="M67" s="106">
        <v>125</v>
      </c>
      <c r="N67" s="106">
        <f>SUM(Tabla54[[#This Row],[AFP]:[OTROS DESC.]])</f>
        <v>2193.5</v>
      </c>
      <c r="O67" s="107">
        <f>(Tabla54[[#This Row],[TOTAL ING.]]-Tabla54[[#This Row],[TOTAL DESC.]])</f>
        <v>32806.5</v>
      </c>
      <c r="P67" s="3"/>
      <c r="Q67" s="3"/>
      <c r="R67" s="3"/>
      <c r="S67" s="3"/>
    </row>
    <row r="68" spans="1:19" s="3" customFormat="1" ht="24" customHeight="1" x14ac:dyDescent="0.25">
      <c r="A68" s="121">
        <v>59</v>
      </c>
      <c r="B68" s="102" t="s">
        <v>122</v>
      </c>
      <c r="C68" s="108" t="s">
        <v>123</v>
      </c>
      <c r="D68" s="108" t="s">
        <v>124</v>
      </c>
      <c r="E68" s="108" t="s">
        <v>31</v>
      </c>
      <c r="F68" s="109" t="s">
        <v>21</v>
      </c>
      <c r="G68" s="110">
        <v>45000</v>
      </c>
      <c r="H68" s="106">
        <v>0</v>
      </c>
      <c r="I68" s="106">
        <f>(Tabla54[[#This Row],[SUELDO BUTO (RD$)]]+Tabla54[[#This Row],[OTROS ING.]])</f>
        <v>45000</v>
      </c>
      <c r="J68" s="106">
        <f t="shared" si="0"/>
        <v>1291.5</v>
      </c>
      <c r="K68" s="106">
        <v>675.09</v>
      </c>
      <c r="L68" s="106">
        <f t="shared" si="1"/>
        <v>1368</v>
      </c>
      <c r="M68" s="106">
        <v>6427.5</v>
      </c>
      <c r="N68" s="106">
        <f>SUM(Tabla54[[#This Row],[AFP]:[OTROS DESC.]])</f>
        <v>9762.09</v>
      </c>
      <c r="O68" s="107">
        <f>(Tabla54[[#This Row],[TOTAL ING.]]-Tabla54[[#This Row],[TOTAL DESC.]])</f>
        <v>35237.910000000003</v>
      </c>
    </row>
    <row r="69" spans="1:19" s="3" customFormat="1" ht="24" customHeight="1" x14ac:dyDescent="0.25">
      <c r="A69" s="121">
        <v>60</v>
      </c>
      <c r="B69" s="102" t="s">
        <v>125</v>
      </c>
      <c r="C69" s="103" t="s">
        <v>123</v>
      </c>
      <c r="D69" s="103" t="s">
        <v>126</v>
      </c>
      <c r="E69" s="103" t="s">
        <v>31</v>
      </c>
      <c r="F69" s="104" t="s">
        <v>21</v>
      </c>
      <c r="G69" s="105">
        <v>50000</v>
      </c>
      <c r="H69" s="106">
        <v>0</v>
      </c>
      <c r="I69" s="106">
        <f>(Tabla54[[#This Row],[SUELDO BUTO (RD$)]]+Tabla54[[#This Row],[OTROS ING.]])</f>
        <v>50000</v>
      </c>
      <c r="J69" s="106">
        <f t="shared" si="0"/>
        <v>1435</v>
      </c>
      <c r="K69" s="106">
        <v>1617.38</v>
      </c>
      <c r="L69" s="106">
        <f t="shared" si="1"/>
        <v>1520</v>
      </c>
      <c r="M69" s="106">
        <v>1702.45</v>
      </c>
      <c r="N69" s="106">
        <v>6274.83</v>
      </c>
      <c r="O69" s="107">
        <f>(Tabla54[[#This Row],[TOTAL ING.]]-Tabla54[[#This Row],[TOTAL DESC.]])</f>
        <v>43725.17</v>
      </c>
    </row>
    <row r="70" spans="1:19" s="3" customFormat="1" ht="24" customHeight="1" x14ac:dyDescent="0.25">
      <c r="A70" s="121">
        <v>61</v>
      </c>
      <c r="B70" s="102" t="s">
        <v>127</v>
      </c>
      <c r="C70" s="108" t="s">
        <v>123</v>
      </c>
      <c r="D70" s="108" t="s">
        <v>128</v>
      </c>
      <c r="E70" s="108" t="s">
        <v>20</v>
      </c>
      <c r="F70" s="109" t="s">
        <v>21</v>
      </c>
      <c r="G70" s="110">
        <v>100000</v>
      </c>
      <c r="H70" s="106">
        <v>0</v>
      </c>
      <c r="I70" s="106">
        <f>(Tabla54[[#This Row],[SUELDO BUTO (RD$)]]+Tabla54[[#This Row],[OTROS ING.]])</f>
        <v>100000</v>
      </c>
      <c r="J70" s="106">
        <f t="shared" si="0"/>
        <v>2870</v>
      </c>
      <c r="K70" s="106">
        <v>12105.37</v>
      </c>
      <c r="L70" s="106">
        <f t="shared" si="1"/>
        <v>3040</v>
      </c>
      <c r="M70" s="106">
        <v>125</v>
      </c>
      <c r="N70" s="106">
        <f>SUM(Tabla54[[#This Row],[AFP]:[OTROS DESC.]])</f>
        <v>18140.370000000003</v>
      </c>
      <c r="O70" s="107">
        <f>(Tabla54[[#This Row],[TOTAL ING.]]-Tabla54[[#This Row],[TOTAL DESC.]])</f>
        <v>81859.63</v>
      </c>
    </row>
    <row r="71" spans="1:19" s="3" customFormat="1" ht="24" customHeight="1" x14ac:dyDescent="0.25">
      <c r="A71" s="121">
        <v>62</v>
      </c>
      <c r="B71" s="102" t="s">
        <v>129</v>
      </c>
      <c r="C71" s="103" t="s">
        <v>123</v>
      </c>
      <c r="D71" s="103" t="s">
        <v>130</v>
      </c>
      <c r="E71" s="103" t="s">
        <v>31</v>
      </c>
      <c r="F71" s="104" t="s">
        <v>21</v>
      </c>
      <c r="G71" s="105">
        <v>80000</v>
      </c>
      <c r="H71" s="106">
        <v>0</v>
      </c>
      <c r="I71" s="106">
        <f>(Tabla54[[#This Row],[SUELDO BUTO (RD$)]]+Tabla54[[#This Row],[OTROS ING.]])</f>
        <v>80000</v>
      </c>
      <c r="J71" s="106">
        <f t="shared" si="0"/>
        <v>2296</v>
      </c>
      <c r="K71" s="106">
        <v>6619.3</v>
      </c>
      <c r="L71" s="106">
        <f t="shared" si="1"/>
        <v>2432</v>
      </c>
      <c r="M71" s="106">
        <v>3279.9</v>
      </c>
      <c r="N71" s="106">
        <f>SUM(Tabla54[[#This Row],[AFP]:[OTROS DESC.]])</f>
        <v>14627.199999999999</v>
      </c>
      <c r="O71" s="107">
        <f>(Tabla54[[#This Row],[TOTAL ING.]]-Tabla54[[#This Row],[TOTAL DESC.]])</f>
        <v>65372.800000000003</v>
      </c>
    </row>
    <row r="72" spans="1:19" s="3" customFormat="1" ht="24" customHeight="1" x14ac:dyDescent="0.25">
      <c r="A72" s="121">
        <v>63</v>
      </c>
      <c r="B72" s="102" t="s">
        <v>131</v>
      </c>
      <c r="C72" s="108" t="s">
        <v>123</v>
      </c>
      <c r="D72" s="108" t="s">
        <v>132</v>
      </c>
      <c r="E72" s="108" t="s">
        <v>31</v>
      </c>
      <c r="F72" s="109" t="s">
        <v>21</v>
      </c>
      <c r="G72" s="110">
        <v>65000</v>
      </c>
      <c r="H72" s="106">
        <v>0</v>
      </c>
      <c r="I72" s="106">
        <f>(Tabla54[[#This Row],[SUELDO BUTO (RD$)]]+Tabla54[[#This Row],[OTROS ING.]])</f>
        <v>65000</v>
      </c>
      <c r="J72" s="106">
        <f t="shared" si="0"/>
        <v>1865.5</v>
      </c>
      <c r="K72" s="106">
        <v>4427.58</v>
      </c>
      <c r="L72" s="106">
        <f t="shared" si="1"/>
        <v>1976</v>
      </c>
      <c r="M72" s="106">
        <v>125</v>
      </c>
      <c r="N72" s="106">
        <f>SUM(Tabla54[[#This Row],[AFP]:[OTROS DESC.]])</f>
        <v>8394.08</v>
      </c>
      <c r="O72" s="107">
        <f>(Tabla54[[#This Row],[TOTAL ING.]]-Tabla54[[#This Row],[TOTAL DESC.]])</f>
        <v>56605.919999999998</v>
      </c>
    </row>
    <row r="73" spans="1:19" s="3" customFormat="1" ht="24" customHeight="1" x14ac:dyDescent="0.25">
      <c r="A73" s="121">
        <v>64</v>
      </c>
      <c r="B73" s="102" t="s">
        <v>133</v>
      </c>
      <c r="C73" s="103" t="s">
        <v>123</v>
      </c>
      <c r="D73" s="103" t="s">
        <v>132</v>
      </c>
      <c r="E73" s="103" t="s">
        <v>31</v>
      </c>
      <c r="F73" s="104" t="s">
        <v>21</v>
      </c>
      <c r="G73" s="105">
        <v>65000</v>
      </c>
      <c r="H73" s="106">
        <v>0</v>
      </c>
      <c r="I73" s="106">
        <f>(Tabla54[[#This Row],[SUELDO BUTO (RD$)]]+Tabla54[[#This Row],[OTROS ING.]])</f>
        <v>65000</v>
      </c>
      <c r="J73" s="106">
        <f t="shared" si="0"/>
        <v>1865.5</v>
      </c>
      <c r="K73" s="106">
        <v>4427.58</v>
      </c>
      <c r="L73" s="106">
        <f t="shared" si="1"/>
        <v>1976</v>
      </c>
      <c r="M73" s="106">
        <v>125</v>
      </c>
      <c r="N73" s="106">
        <f>SUM(Tabla54[[#This Row],[AFP]:[OTROS DESC.]])</f>
        <v>8394.08</v>
      </c>
      <c r="O73" s="107">
        <f>(Tabla54[[#This Row],[TOTAL ING.]]-Tabla54[[#This Row],[TOTAL DESC.]])</f>
        <v>56605.919999999998</v>
      </c>
    </row>
    <row r="74" spans="1:19" s="3" customFormat="1" ht="24" customHeight="1" x14ac:dyDescent="0.25">
      <c r="A74" s="121">
        <v>65</v>
      </c>
      <c r="B74" s="102" t="s">
        <v>134</v>
      </c>
      <c r="C74" s="108" t="s">
        <v>123</v>
      </c>
      <c r="D74" s="108" t="s">
        <v>132</v>
      </c>
      <c r="E74" s="108" t="s">
        <v>31</v>
      </c>
      <c r="F74" s="109" t="s">
        <v>24</v>
      </c>
      <c r="G74" s="110">
        <v>65000</v>
      </c>
      <c r="H74" s="106">
        <v>0</v>
      </c>
      <c r="I74" s="106">
        <f>(Tabla54[[#This Row],[SUELDO BUTO (RD$)]]+Tabla54[[#This Row],[OTROS ING.]])</f>
        <v>65000</v>
      </c>
      <c r="J74" s="106">
        <f t="shared" si="0"/>
        <v>1865.5</v>
      </c>
      <c r="K74" s="106">
        <v>4427.58</v>
      </c>
      <c r="L74" s="106">
        <f t="shared" si="1"/>
        <v>1976</v>
      </c>
      <c r="M74" s="106">
        <v>125</v>
      </c>
      <c r="N74" s="106">
        <f>SUM(Tabla54[[#This Row],[AFP]:[OTROS DESC.]])</f>
        <v>8394.08</v>
      </c>
      <c r="O74" s="107">
        <f>(Tabla54[[#This Row],[TOTAL ING.]]-Tabla54[[#This Row],[TOTAL DESC.]])</f>
        <v>56605.919999999998</v>
      </c>
    </row>
    <row r="75" spans="1:19" s="3" customFormat="1" ht="24" customHeight="1" x14ac:dyDescent="0.25">
      <c r="A75" s="121">
        <v>66</v>
      </c>
      <c r="B75" s="102" t="s">
        <v>135</v>
      </c>
      <c r="C75" s="103" t="s">
        <v>123</v>
      </c>
      <c r="D75" s="103" t="s">
        <v>27</v>
      </c>
      <c r="E75" s="103" t="s">
        <v>31</v>
      </c>
      <c r="F75" s="104" t="s">
        <v>24</v>
      </c>
      <c r="G75" s="105">
        <v>100000</v>
      </c>
      <c r="H75" s="106">
        <v>0</v>
      </c>
      <c r="I75" s="106">
        <f>(Tabla54[[#This Row],[SUELDO BUTO (RD$)]]+Tabla54[[#This Row],[OTROS ING.]])</f>
        <v>100000</v>
      </c>
      <c r="J75" s="106">
        <f t="shared" si="0"/>
        <v>2870</v>
      </c>
      <c r="K75" s="106">
        <v>12105.37</v>
      </c>
      <c r="L75" s="106">
        <f t="shared" si="1"/>
        <v>3040</v>
      </c>
      <c r="M75" s="106">
        <v>125</v>
      </c>
      <c r="N75" s="106">
        <v>18140.37</v>
      </c>
      <c r="O75" s="107">
        <f>(Tabla54[[#This Row],[TOTAL ING.]]-Tabla54[[#This Row],[TOTAL DESC.]])</f>
        <v>81859.63</v>
      </c>
    </row>
    <row r="76" spans="1:19" s="3" customFormat="1" ht="24" customHeight="1" x14ac:dyDescent="0.25">
      <c r="A76" s="121">
        <v>67</v>
      </c>
      <c r="B76" s="102" t="s">
        <v>137</v>
      </c>
      <c r="C76" s="108" t="s">
        <v>123</v>
      </c>
      <c r="D76" s="108" t="s">
        <v>136</v>
      </c>
      <c r="E76" s="108" t="s">
        <v>31</v>
      </c>
      <c r="F76" s="109" t="s">
        <v>21</v>
      </c>
      <c r="G76" s="110">
        <v>51000</v>
      </c>
      <c r="H76" s="106">
        <v>0</v>
      </c>
      <c r="I76" s="106">
        <f>(Tabla54[[#This Row],[SUELDO BUTO (RD$)]]+Tabla54[[#This Row],[OTROS ING.]])</f>
        <v>51000</v>
      </c>
      <c r="J76" s="106">
        <f t="shared" si="0"/>
        <v>1463.7</v>
      </c>
      <c r="K76" s="106">
        <v>1758.52</v>
      </c>
      <c r="L76" s="106">
        <f t="shared" si="1"/>
        <v>1550.4</v>
      </c>
      <c r="M76" s="106">
        <v>2455.35</v>
      </c>
      <c r="N76" s="106">
        <f>SUM(Tabla54[[#This Row],[AFP]:[OTROS DESC.]])</f>
        <v>7227.9700000000012</v>
      </c>
      <c r="O76" s="107">
        <f>(Tabla54[[#This Row],[TOTAL ING.]]-Tabla54[[#This Row],[TOTAL DESC.]])</f>
        <v>43772.03</v>
      </c>
    </row>
    <row r="77" spans="1:19" s="3" customFormat="1" ht="24" customHeight="1" x14ac:dyDescent="0.25">
      <c r="A77" s="121">
        <v>68</v>
      </c>
      <c r="B77" s="102" t="s">
        <v>138</v>
      </c>
      <c r="C77" s="103" t="s">
        <v>123</v>
      </c>
      <c r="D77" s="103" t="s">
        <v>27</v>
      </c>
      <c r="E77" s="103" t="s">
        <v>31</v>
      </c>
      <c r="F77" s="104" t="s">
        <v>24</v>
      </c>
      <c r="G77" s="105">
        <v>80000</v>
      </c>
      <c r="H77" s="106">
        <v>0</v>
      </c>
      <c r="I77" s="106">
        <f>(Tabla54[[#This Row],[SUELDO BUTO (RD$)]]+Tabla54[[#This Row],[OTROS ING.]])</f>
        <v>80000</v>
      </c>
      <c r="J77" s="106">
        <f t="shared" ref="J77:J99" si="2">G77*0.0287</f>
        <v>2296</v>
      </c>
      <c r="K77" s="106">
        <v>7400.87</v>
      </c>
      <c r="L77" s="106">
        <f t="shared" ref="L77:L99" si="3">G77*0.0304</f>
        <v>2432</v>
      </c>
      <c r="M77" s="106">
        <v>25</v>
      </c>
      <c r="N77" s="106">
        <f>SUM(Tabla54[[#This Row],[AFP]:[OTROS DESC.]])</f>
        <v>12153.869999999999</v>
      </c>
      <c r="O77" s="107">
        <f>(Tabla54[[#This Row],[TOTAL ING.]]-Tabla54[[#This Row],[TOTAL DESC.]])</f>
        <v>67846.13</v>
      </c>
    </row>
    <row r="78" spans="1:19" s="3" customFormat="1" ht="24" customHeight="1" x14ac:dyDescent="0.25">
      <c r="A78" s="121">
        <v>69</v>
      </c>
      <c r="B78" s="102" t="s">
        <v>401</v>
      </c>
      <c r="C78" s="108" t="s">
        <v>123</v>
      </c>
      <c r="D78" s="108" t="s">
        <v>136</v>
      </c>
      <c r="E78" s="108" t="s">
        <v>31</v>
      </c>
      <c r="F78" s="109" t="s">
        <v>21</v>
      </c>
      <c r="G78" s="110">
        <v>51000</v>
      </c>
      <c r="H78" s="106">
        <v>0</v>
      </c>
      <c r="I78" s="106">
        <f>(Tabla54[[#This Row],[SUELDO BUTO (RD$)]]+Tabla54[[#This Row],[OTROS ING.]])</f>
        <v>51000</v>
      </c>
      <c r="J78" s="106">
        <f t="shared" si="2"/>
        <v>1463.7</v>
      </c>
      <c r="K78" s="106">
        <v>1758.52</v>
      </c>
      <c r="L78" s="106">
        <f t="shared" si="3"/>
        <v>1550.4</v>
      </c>
      <c r="M78" s="106">
        <v>1702.45</v>
      </c>
      <c r="N78" s="106">
        <v>6475.07</v>
      </c>
      <c r="O78" s="107">
        <f>(Tabla54[[#This Row],[TOTAL ING.]]-Tabla54[[#This Row],[TOTAL DESC.]])</f>
        <v>44524.93</v>
      </c>
    </row>
    <row r="79" spans="1:19" s="3" customFormat="1" ht="24" customHeight="1" x14ac:dyDescent="0.25">
      <c r="A79" s="121">
        <v>70</v>
      </c>
      <c r="B79" s="102" t="s">
        <v>140</v>
      </c>
      <c r="C79" s="103" t="s">
        <v>123</v>
      </c>
      <c r="D79" s="103" t="s">
        <v>136</v>
      </c>
      <c r="E79" s="103" t="s">
        <v>34</v>
      </c>
      <c r="F79" s="104" t="s">
        <v>24</v>
      </c>
      <c r="G79" s="105">
        <v>51000</v>
      </c>
      <c r="H79" s="106">
        <v>0</v>
      </c>
      <c r="I79" s="106">
        <f>(Tabla54[[#This Row],[SUELDO BUTO (RD$)]]+Tabla54[[#This Row],[OTROS ING.]])</f>
        <v>51000</v>
      </c>
      <c r="J79" s="106">
        <f t="shared" si="2"/>
        <v>1463.7</v>
      </c>
      <c r="K79" s="106">
        <v>1995.14</v>
      </c>
      <c r="L79" s="106">
        <v>1550.4</v>
      </c>
      <c r="M79" s="106">
        <v>125</v>
      </c>
      <c r="N79" s="106">
        <f>SUM(Tabla54[[#This Row],[AFP]:[OTROS DESC.]])</f>
        <v>5134.24</v>
      </c>
      <c r="O79" s="107">
        <f>(Tabla54[[#This Row],[TOTAL ING.]]-Tabla54[[#This Row],[TOTAL DESC.]])</f>
        <v>45865.760000000002</v>
      </c>
    </row>
    <row r="80" spans="1:19" s="3" customFormat="1" ht="24" customHeight="1" x14ac:dyDescent="0.25">
      <c r="A80" s="121">
        <v>71</v>
      </c>
      <c r="B80" s="102" t="s">
        <v>142</v>
      </c>
      <c r="C80" s="103" t="s">
        <v>123</v>
      </c>
      <c r="D80" s="103" t="s">
        <v>136</v>
      </c>
      <c r="E80" s="103" t="s">
        <v>34</v>
      </c>
      <c r="F80" s="104" t="s">
        <v>24</v>
      </c>
      <c r="G80" s="105">
        <v>51000</v>
      </c>
      <c r="H80" s="106">
        <v>0</v>
      </c>
      <c r="I80" s="106">
        <f>(Tabla54[[#This Row],[SUELDO BUTO (RD$)]]+Tabla54[[#This Row],[OTROS ING.]])</f>
        <v>51000</v>
      </c>
      <c r="J80" s="106">
        <f t="shared" si="2"/>
        <v>1463.7</v>
      </c>
      <c r="K80" s="106">
        <v>1995.14</v>
      </c>
      <c r="L80" s="106">
        <f t="shared" si="3"/>
        <v>1550.4</v>
      </c>
      <c r="M80" s="106">
        <v>125</v>
      </c>
      <c r="N80" s="106">
        <f>SUM(Tabla54[[#This Row],[AFP]:[OTROS DESC.]])</f>
        <v>5134.24</v>
      </c>
      <c r="O80" s="107">
        <f>(Tabla54[[#This Row],[TOTAL ING.]]-Tabla54[[#This Row],[TOTAL DESC.]])</f>
        <v>45865.760000000002</v>
      </c>
    </row>
    <row r="81" spans="1:155" s="3" customFormat="1" ht="24" customHeight="1" x14ac:dyDescent="0.25">
      <c r="A81" s="121">
        <v>72</v>
      </c>
      <c r="B81" s="102" t="s">
        <v>182</v>
      </c>
      <c r="C81" s="103" t="s">
        <v>123</v>
      </c>
      <c r="D81" s="103" t="s">
        <v>377</v>
      </c>
      <c r="E81" s="103" t="s">
        <v>34</v>
      </c>
      <c r="F81" s="104" t="s">
        <v>21</v>
      </c>
      <c r="G81" s="105">
        <v>40000</v>
      </c>
      <c r="H81" s="106">
        <v>0</v>
      </c>
      <c r="I81" s="106">
        <f>(Tabla54[[#This Row],[SUELDO BUTO (RD$)]]+Tabla54[[#This Row],[OTROS ING.]])</f>
        <v>40000</v>
      </c>
      <c r="J81" s="106">
        <f t="shared" si="2"/>
        <v>1148</v>
      </c>
      <c r="K81" s="106">
        <v>0</v>
      </c>
      <c r="L81" s="106">
        <f t="shared" si="3"/>
        <v>1216</v>
      </c>
      <c r="M81" s="106">
        <v>125</v>
      </c>
      <c r="N81" s="106">
        <f>SUM(Tabla54[[#This Row],[AFP]:[OTROS DESC.]])</f>
        <v>2489</v>
      </c>
      <c r="O81" s="107">
        <f>(Tabla54[[#This Row],[TOTAL ING.]]-Tabla54[[#This Row],[TOTAL DESC.]])</f>
        <v>37511</v>
      </c>
    </row>
    <row r="82" spans="1:155" s="3" customFormat="1" ht="24" customHeight="1" x14ac:dyDescent="0.25">
      <c r="A82" s="121">
        <v>73</v>
      </c>
      <c r="B82" s="102" t="s">
        <v>143</v>
      </c>
      <c r="C82" s="108" t="s">
        <v>144</v>
      </c>
      <c r="D82" s="108" t="s">
        <v>145</v>
      </c>
      <c r="E82" s="108" t="s">
        <v>31</v>
      </c>
      <c r="F82" s="109" t="s">
        <v>24</v>
      </c>
      <c r="G82" s="110">
        <v>150000</v>
      </c>
      <c r="H82" s="106">
        <v>0</v>
      </c>
      <c r="I82" s="106">
        <f>(Tabla54[[#This Row],[SUELDO BUTO (RD$)]]+Tabla54[[#This Row],[OTROS ING.]])</f>
        <v>150000</v>
      </c>
      <c r="J82" s="106">
        <f t="shared" si="2"/>
        <v>4305</v>
      </c>
      <c r="K82" s="106">
        <v>23866.62</v>
      </c>
      <c r="L82" s="106">
        <f t="shared" si="3"/>
        <v>4560</v>
      </c>
      <c r="M82" s="106">
        <v>125</v>
      </c>
      <c r="N82" s="106">
        <f>SUM(Tabla54[[#This Row],[AFP]:[OTROS DESC.]])</f>
        <v>32856.619999999995</v>
      </c>
      <c r="O82" s="107">
        <f>(Tabla54[[#This Row],[TOTAL ING.]]-Tabla54[[#This Row],[TOTAL DESC.]])</f>
        <v>117143.38</v>
      </c>
    </row>
    <row r="83" spans="1:155" s="3" customFormat="1" ht="24" customHeight="1" x14ac:dyDescent="0.25">
      <c r="A83" s="121">
        <v>74</v>
      </c>
      <c r="B83" s="102" t="s">
        <v>146</v>
      </c>
      <c r="C83" s="103" t="s">
        <v>144</v>
      </c>
      <c r="D83" s="103" t="s">
        <v>147</v>
      </c>
      <c r="E83" s="103" t="s">
        <v>31</v>
      </c>
      <c r="F83" s="104" t="s">
        <v>24</v>
      </c>
      <c r="G83" s="105">
        <v>80000</v>
      </c>
      <c r="H83" s="106">
        <v>0</v>
      </c>
      <c r="I83" s="106">
        <f>(Tabla54[[#This Row],[SUELDO BUTO (RD$)]]+Tabla54[[#This Row],[OTROS ING.]])</f>
        <v>80000</v>
      </c>
      <c r="J83" s="106">
        <f t="shared" si="2"/>
        <v>2296</v>
      </c>
      <c r="K83" s="106">
        <v>7006.51</v>
      </c>
      <c r="L83" s="106">
        <f t="shared" si="3"/>
        <v>2432</v>
      </c>
      <c r="M83" s="106">
        <v>1702.45</v>
      </c>
      <c r="N83" s="106">
        <f>SUM(Tabla54[[#This Row],[AFP]:[OTROS DESC.]])</f>
        <v>13436.960000000001</v>
      </c>
      <c r="O83" s="107">
        <f>(Tabla54[[#This Row],[TOTAL ING.]]-Tabla54[[#This Row],[TOTAL DESC.]])</f>
        <v>66563.039999999994</v>
      </c>
    </row>
    <row r="84" spans="1:155" s="3" customFormat="1" ht="24" customHeight="1" x14ac:dyDescent="0.25">
      <c r="A84" s="121">
        <v>75</v>
      </c>
      <c r="B84" s="102" t="s">
        <v>157</v>
      </c>
      <c r="C84" s="108" t="s">
        <v>150</v>
      </c>
      <c r="D84" s="108" t="s">
        <v>57</v>
      </c>
      <c r="E84" s="108" t="s">
        <v>34</v>
      </c>
      <c r="F84" s="109" t="s">
        <v>21</v>
      </c>
      <c r="G84" s="110">
        <v>40000</v>
      </c>
      <c r="H84" s="106">
        <v>0</v>
      </c>
      <c r="I84" s="106">
        <f>(Tabla54[[#This Row],[SUELDO BUTO (RD$)]]+Tabla54[[#This Row],[OTROS ING.]])</f>
        <v>40000</v>
      </c>
      <c r="J84" s="106">
        <f t="shared" si="2"/>
        <v>1148</v>
      </c>
      <c r="K84" s="106">
        <v>206.03</v>
      </c>
      <c r="L84" s="106">
        <f t="shared" si="3"/>
        <v>1216</v>
      </c>
      <c r="M84" s="106">
        <v>6202.45</v>
      </c>
      <c r="N84" s="106">
        <f>SUM(Tabla54[[#This Row],[AFP]:[OTROS DESC.]])</f>
        <v>8772.48</v>
      </c>
      <c r="O84" s="107">
        <f>(Tabla54[[#This Row],[TOTAL ING.]]-Tabla54[[#This Row],[TOTAL DESC.]])</f>
        <v>31227.52</v>
      </c>
    </row>
    <row r="85" spans="1:155" s="3" customFormat="1" ht="24" customHeight="1" x14ac:dyDescent="0.25">
      <c r="A85" s="121">
        <v>76</v>
      </c>
      <c r="B85" s="116" t="s">
        <v>159</v>
      </c>
      <c r="C85" s="102" t="s">
        <v>160</v>
      </c>
      <c r="D85" s="102" t="s">
        <v>57</v>
      </c>
      <c r="E85" s="102" t="s">
        <v>34</v>
      </c>
      <c r="F85" s="115" t="s">
        <v>21</v>
      </c>
      <c r="G85" s="106">
        <v>40000</v>
      </c>
      <c r="H85" s="106">
        <v>0</v>
      </c>
      <c r="I85" s="106">
        <f>(Tabla54[[#This Row],[SUELDO BUTO (RD$)]]+Tabla54[[#This Row],[OTROS ING.]])</f>
        <v>40000</v>
      </c>
      <c r="J85" s="106">
        <f t="shared" si="2"/>
        <v>1148</v>
      </c>
      <c r="K85" s="106">
        <v>0</v>
      </c>
      <c r="L85" s="106">
        <f t="shared" si="3"/>
        <v>1216</v>
      </c>
      <c r="M85" s="106">
        <v>2455.35</v>
      </c>
      <c r="N85" s="106">
        <f>SUM(Tabla54[[#This Row],[AFP]:[OTROS DESC.]])</f>
        <v>4819.3500000000004</v>
      </c>
      <c r="O85" s="107">
        <f>(Tabla54[[#This Row],[TOTAL ING.]]-Tabla54[[#This Row],[TOTAL DESC.]])</f>
        <v>35180.65</v>
      </c>
    </row>
    <row r="86" spans="1:155" s="3" customFormat="1" ht="24" customHeight="1" x14ac:dyDescent="0.25">
      <c r="A86" s="121">
        <v>77</v>
      </c>
      <c r="B86" s="102" t="s">
        <v>161</v>
      </c>
      <c r="C86" s="108" t="s">
        <v>162</v>
      </c>
      <c r="D86" s="108" t="s">
        <v>163</v>
      </c>
      <c r="E86" s="108" t="s">
        <v>34</v>
      </c>
      <c r="F86" s="109" t="s">
        <v>21</v>
      </c>
      <c r="G86" s="110">
        <v>110000</v>
      </c>
      <c r="H86" s="106">
        <v>0</v>
      </c>
      <c r="I86" s="106">
        <f>(Tabla54[[#This Row],[SUELDO BUTO (RD$)]]+Tabla54[[#This Row],[OTROS ING.]])</f>
        <v>110000</v>
      </c>
      <c r="J86" s="106">
        <f t="shared" si="2"/>
        <v>3157</v>
      </c>
      <c r="K86" s="106">
        <v>14457.62</v>
      </c>
      <c r="L86" s="106">
        <f t="shared" si="3"/>
        <v>3344</v>
      </c>
      <c r="M86" s="106">
        <v>1588.3</v>
      </c>
      <c r="N86" s="106">
        <f>SUM(Tabla54[[#This Row],[AFP]:[OTROS DESC.]])</f>
        <v>22546.920000000002</v>
      </c>
      <c r="O86" s="107">
        <f>(Tabla54[[#This Row],[TOTAL ING.]]-Tabla54[[#This Row],[TOTAL DESC.]])</f>
        <v>87453.08</v>
      </c>
    </row>
    <row r="87" spans="1:155" s="3" customFormat="1" ht="24" customHeight="1" x14ac:dyDescent="0.25">
      <c r="A87" s="121">
        <v>78</v>
      </c>
      <c r="B87" s="102" t="s">
        <v>164</v>
      </c>
      <c r="C87" s="103" t="s">
        <v>162</v>
      </c>
      <c r="D87" s="103" t="s">
        <v>165</v>
      </c>
      <c r="E87" s="103" t="s">
        <v>34</v>
      </c>
      <c r="F87" s="104" t="s">
        <v>24</v>
      </c>
      <c r="G87" s="105">
        <v>70000</v>
      </c>
      <c r="H87" s="106">
        <v>0</v>
      </c>
      <c r="I87" s="106">
        <f>(Tabla54[[#This Row],[SUELDO BUTO (RD$)]]+Tabla54[[#This Row],[OTROS ING.]])</f>
        <v>70000</v>
      </c>
      <c r="J87" s="106">
        <f t="shared" si="2"/>
        <v>2009</v>
      </c>
      <c r="K87" s="106">
        <v>5052.99</v>
      </c>
      <c r="L87" s="106">
        <f t="shared" si="3"/>
        <v>2128</v>
      </c>
      <c r="M87" s="106">
        <v>1702.45</v>
      </c>
      <c r="N87" s="106">
        <f>SUM(Tabla54[[#This Row],[AFP]:[OTROS DESC.]])</f>
        <v>10892.44</v>
      </c>
      <c r="O87" s="107">
        <f>(Tabla54[[#This Row],[TOTAL ING.]]-Tabla54[[#This Row],[TOTAL DESC.]])</f>
        <v>59107.56</v>
      </c>
    </row>
    <row r="88" spans="1:155" s="3" customFormat="1" ht="24" customHeight="1" x14ac:dyDescent="0.25">
      <c r="A88" s="121">
        <v>79</v>
      </c>
      <c r="B88" s="102" t="s">
        <v>407</v>
      </c>
      <c r="C88" s="108" t="s">
        <v>162</v>
      </c>
      <c r="D88" s="108" t="s">
        <v>165</v>
      </c>
      <c r="E88" s="108" t="s">
        <v>34</v>
      </c>
      <c r="F88" s="109" t="s">
        <v>21</v>
      </c>
      <c r="G88" s="110">
        <v>35000</v>
      </c>
      <c r="H88" s="106">
        <v>0</v>
      </c>
      <c r="I88" s="106">
        <f>(Tabla54[[#This Row],[SUELDO BUTO (RD$)]]+Tabla54[[#This Row],[OTROS ING.]])</f>
        <v>35000</v>
      </c>
      <c r="J88" s="106">
        <f t="shared" si="2"/>
        <v>1004.5</v>
      </c>
      <c r="K88" s="106">
        <v>0</v>
      </c>
      <c r="L88" s="106">
        <f t="shared" si="3"/>
        <v>1064</v>
      </c>
      <c r="M88" s="106">
        <v>125</v>
      </c>
      <c r="N88" s="106">
        <f>SUM(Tabla54[[#This Row],[AFP]:[OTROS DESC.]])</f>
        <v>2193.5</v>
      </c>
      <c r="O88" s="107">
        <f>(Tabla54[[#This Row],[TOTAL ING.]]-Tabla54[[#This Row],[TOTAL DESC.]])</f>
        <v>32806.5</v>
      </c>
    </row>
    <row r="89" spans="1:155" s="3" customFormat="1" ht="24" customHeight="1" x14ac:dyDescent="0.25">
      <c r="A89" s="121">
        <v>80</v>
      </c>
      <c r="B89" s="102" t="s">
        <v>410</v>
      </c>
      <c r="C89" s="103" t="s">
        <v>162</v>
      </c>
      <c r="D89" s="103" t="s">
        <v>57</v>
      </c>
      <c r="E89" s="103" t="s">
        <v>34</v>
      </c>
      <c r="F89" s="104" t="s">
        <v>21</v>
      </c>
      <c r="G89" s="105">
        <v>31000</v>
      </c>
      <c r="H89" s="106">
        <v>0</v>
      </c>
      <c r="I89" s="106">
        <f>(Tabla54[[#This Row],[SUELDO BUTO (RD$)]]+Tabla54[[#This Row],[OTROS ING.]])</f>
        <v>31000</v>
      </c>
      <c r="J89" s="106">
        <f>G89*0.0287</f>
        <v>889.7</v>
      </c>
      <c r="K89" s="106">
        <v>0</v>
      </c>
      <c r="L89" s="106">
        <f>G89*0.0304</f>
        <v>942.4</v>
      </c>
      <c r="M89" s="106">
        <v>125</v>
      </c>
      <c r="N89" s="106">
        <f>SUM(Tabla54[[#This Row],[AFP]:[OTROS DESC.]])</f>
        <v>1957.1</v>
      </c>
      <c r="O89" s="107">
        <f>(Tabla54[[#This Row],[TOTAL ING.]]-Tabla54[[#This Row],[TOTAL DESC.]])</f>
        <v>29042.9</v>
      </c>
    </row>
    <row r="90" spans="1:155" s="3" customFormat="1" ht="24" customHeight="1" x14ac:dyDescent="0.25">
      <c r="A90" s="121">
        <v>81</v>
      </c>
      <c r="B90" s="102" t="s">
        <v>167</v>
      </c>
      <c r="C90" s="103" t="s">
        <v>168</v>
      </c>
      <c r="D90" s="103" t="s">
        <v>169</v>
      </c>
      <c r="E90" s="103" t="s">
        <v>31</v>
      </c>
      <c r="F90" s="104" t="s">
        <v>24</v>
      </c>
      <c r="G90" s="105">
        <v>150000</v>
      </c>
      <c r="H90" s="106">
        <v>0</v>
      </c>
      <c r="I90" s="106">
        <f>(Tabla54[[#This Row],[SUELDO BUTO (RD$)]]+Tabla54[[#This Row],[OTROS ING.]])</f>
        <v>150000</v>
      </c>
      <c r="J90" s="106">
        <v>4305</v>
      </c>
      <c r="K90" s="106">
        <v>23472.26</v>
      </c>
      <c r="L90" s="106">
        <f t="shared" si="3"/>
        <v>4560</v>
      </c>
      <c r="M90" s="106">
        <v>1702.45</v>
      </c>
      <c r="N90" s="106">
        <v>34039.71</v>
      </c>
      <c r="O90" s="107">
        <f>(Tabla54[[#This Row],[TOTAL ING.]]-Tabla54[[#This Row],[TOTAL DESC.]])</f>
        <v>115960.29000000001</v>
      </c>
    </row>
    <row r="91" spans="1:155" s="3" customFormat="1" ht="24" customHeight="1" x14ac:dyDescent="0.25">
      <c r="A91" s="121">
        <v>82</v>
      </c>
      <c r="B91" s="102" t="s">
        <v>170</v>
      </c>
      <c r="C91" s="108" t="s">
        <v>168</v>
      </c>
      <c r="D91" s="108" t="s">
        <v>171</v>
      </c>
      <c r="E91" s="108" t="s">
        <v>34</v>
      </c>
      <c r="F91" s="109" t="s">
        <v>21</v>
      </c>
      <c r="G91" s="110">
        <v>75000</v>
      </c>
      <c r="H91" s="106">
        <v>0</v>
      </c>
      <c r="I91" s="106">
        <f>(Tabla54[[#This Row],[SUELDO BUTO (RD$)]]+Tabla54[[#This Row],[OTROS ING.]])</f>
        <v>75000</v>
      </c>
      <c r="J91" s="106">
        <f t="shared" si="2"/>
        <v>2152.5</v>
      </c>
      <c r="K91" s="106">
        <v>6309.38</v>
      </c>
      <c r="L91" s="106">
        <f t="shared" si="3"/>
        <v>2280</v>
      </c>
      <c r="M91" s="106">
        <v>125</v>
      </c>
      <c r="N91" s="106">
        <f>SUM(Tabla54[[#This Row],[AFP]:[OTROS DESC.]])</f>
        <v>10866.880000000001</v>
      </c>
      <c r="O91" s="107">
        <f>(Tabla54[[#This Row],[TOTAL ING.]]-Tabla54[[#This Row],[TOTAL DESC.]])</f>
        <v>64133.119999999995</v>
      </c>
    </row>
    <row r="92" spans="1:155" s="3" customFormat="1" ht="24" customHeight="1" x14ac:dyDescent="0.25">
      <c r="A92" s="121">
        <v>83</v>
      </c>
      <c r="B92" s="102" t="s">
        <v>172</v>
      </c>
      <c r="C92" s="103" t="s">
        <v>168</v>
      </c>
      <c r="D92" s="103" t="s">
        <v>57</v>
      </c>
      <c r="E92" s="103" t="s">
        <v>34</v>
      </c>
      <c r="F92" s="104" t="s">
        <v>21</v>
      </c>
      <c r="G92" s="105">
        <v>35000</v>
      </c>
      <c r="H92" s="106">
        <v>0</v>
      </c>
      <c r="I92" s="106">
        <f>(Tabla54[[#This Row],[SUELDO BUTO (RD$)]]+Tabla54[[#This Row],[OTROS ING.]])</f>
        <v>35000</v>
      </c>
      <c r="J92" s="106">
        <f t="shared" si="2"/>
        <v>1004.5</v>
      </c>
      <c r="K92" s="106">
        <v>0</v>
      </c>
      <c r="L92" s="106">
        <f t="shared" si="3"/>
        <v>1064</v>
      </c>
      <c r="M92" s="106">
        <v>125</v>
      </c>
      <c r="N92" s="106">
        <f>SUM(Tabla54[[#This Row],[AFP]:[OTROS DESC.]])</f>
        <v>2193.5</v>
      </c>
      <c r="O92" s="107">
        <f>(Tabla54[[#This Row],[TOTAL ING.]]-Tabla54[[#This Row],[TOTAL DESC.]])</f>
        <v>32806.5</v>
      </c>
    </row>
    <row r="93" spans="1:155" s="3" customFormat="1" ht="24" customHeight="1" x14ac:dyDescent="0.25">
      <c r="A93" s="121">
        <v>84</v>
      </c>
      <c r="B93" s="102" t="s">
        <v>174</v>
      </c>
      <c r="C93" s="103" t="s">
        <v>168</v>
      </c>
      <c r="D93" s="103" t="s">
        <v>46</v>
      </c>
      <c r="E93" s="103" t="s">
        <v>31</v>
      </c>
      <c r="F93" s="104" t="s">
        <v>21</v>
      </c>
      <c r="G93" s="105">
        <v>45000</v>
      </c>
      <c r="H93" s="106">
        <v>0</v>
      </c>
      <c r="I93" s="106">
        <f>(Tabla54[[#This Row],[SUELDO BUTO (RD$)]]+Tabla54[[#This Row],[OTROS ING.]])</f>
        <v>45000</v>
      </c>
      <c r="J93" s="106">
        <f t="shared" si="2"/>
        <v>1291.5</v>
      </c>
      <c r="K93" s="106">
        <v>1148.33</v>
      </c>
      <c r="L93" s="106">
        <f t="shared" si="3"/>
        <v>1368</v>
      </c>
      <c r="M93" s="106">
        <v>125</v>
      </c>
      <c r="N93" s="106">
        <f>SUM(Tabla54[[#This Row],[AFP]:[OTROS DESC.]])</f>
        <v>3932.83</v>
      </c>
      <c r="O93" s="107">
        <f>(Tabla54[[#This Row],[TOTAL ING.]]-Tabla54[[#This Row],[TOTAL DESC.]])</f>
        <v>41067.17</v>
      </c>
    </row>
    <row r="94" spans="1:155" s="3" customFormat="1" ht="24" customHeight="1" x14ac:dyDescent="0.25">
      <c r="A94" s="121">
        <v>85</v>
      </c>
      <c r="B94" s="102" t="s">
        <v>175</v>
      </c>
      <c r="C94" s="108" t="s">
        <v>168</v>
      </c>
      <c r="D94" s="108" t="s">
        <v>48</v>
      </c>
      <c r="E94" s="108" t="s">
        <v>37</v>
      </c>
      <c r="F94" s="109" t="s">
        <v>24</v>
      </c>
      <c r="G94" s="110">
        <v>25000</v>
      </c>
      <c r="H94" s="106">
        <v>0</v>
      </c>
      <c r="I94" s="106">
        <f>(Tabla54[[#This Row],[SUELDO BUTO (RD$)]]+Tabla54[[#This Row],[OTROS ING.]])</f>
        <v>25000</v>
      </c>
      <c r="J94" s="106">
        <f t="shared" si="2"/>
        <v>717.5</v>
      </c>
      <c r="K94" s="106">
        <v>0</v>
      </c>
      <c r="L94" s="106">
        <v>760</v>
      </c>
      <c r="M94" s="106">
        <v>125</v>
      </c>
      <c r="N94" s="106">
        <f>SUM(Tabla54[[#This Row],[AFP]:[OTROS DESC.]])</f>
        <v>1602.5</v>
      </c>
      <c r="O94" s="107">
        <f>(Tabla54[[#This Row],[TOTAL ING.]]-Tabla54[[#This Row],[TOTAL DESC.]])</f>
        <v>23397.5</v>
      </c>
    </row>
    <row r="95" spans="1:155" s="3" customFormat="1" ht="24" customHeight="1" x14ac:dyDescent="0.25">
      <c r="A95" s="121">
        <v>86</v>
      </c>
      <c r="B95" s="102" t="s">
        <v>176</v>
      </c>
      <c r="C95" s="103" t="s">
        <v>168</v>
      </c>
      <c r="D95" s="103" t="s">
        <v>36</v>
      </c>
      <c r="E95" s="103" t="s">
        <v>37</v>
      </c>
      <c r="F95" s="104" t="s">
        <v>21</v>
      </c>
      <c r="G95" s="105">
        <v>22000</v>
      </c>
      <c r="H95" s="106">
        <v>0</v>
      </c>
      <c r="I95" s="106">
        <f>(Tabla54[[#This Row],[SUELDO BUTO (RD$)]]+Tabla54[[#This Row],[OTROS ING.]])</f>
        <v>22000</v>
      </c>
      <c r="J95" s="106">
        <f t="shared" si="2"/>
        <v>631.4</v>
      </c>
      <c r="K95" s="106">
        <v>0</v>
      </c>
      <c r="L95" s="106">
        <f t="shared" si="3"/>
        <v>668.8</v>
      </c>
      <c r="M95" s="106">
        <v>125</v>
      </c>
      <c r="N95" s="106">
        <f>SUM(Tabla54[[#This Row],[AFP]:[OTROS DESC.]])</f>
        <v>1425.1999999999998</v>
      </c>
      <c r="O95" s="107">
        <f>(Tabla54[[#This Row],[TOTAL ING.]]-Tabla54[[#This Row],[TOTAL DESC.]])</f>
        <v>20574.8</v>
      </c>
      <c r="EY95" s="3" t="s">
        <v>177</v>
      </c>
    </row>
    <row r="96" spans="1:155" s="3" customFormat="1" ht="24" customHeight="1" x14ac:dyDescent="0.25">
      <c r="A96" s="121">
        <v>87</v>
      </c>
      <c r="B96" s="102" t="s">
        <v>151</v>
      </c>
      <c r="C96" s="108" t="s">
        <v>168</v>
      </c>
      <c r="D96" s="108" t="s">
        <v>152</v>
      </c>
      <c r="E96" s="108" t="s">
        <v>31</v>
      </c>
      <c r="F96" s="109" t="s">
        <v>21</v>
      </c>
      <c r="G96" s="110">
        <v>65000</v>
      </c>
      <c r="H96" s="106" t="s">
        <v>49</v>
      </c>
      <c r="I96" s="106">
        <v>65000</v>
      </c>
      <c r="J96" s="106">
        <v>1865.5</v>
      </c>
      <c r="K96" s="106">
        <v>4427.58</v>
      </c>
      <c r="L96" s="106">
        <f t="shared" si="3"/>
        <v>1976</v>
      </c>
      <c r="M96" s="106">
        <v>125</v>
      </c>
      <c r="N96" s="106">
        <f>SUM(Tabla54[[#This Row],[AFP]:[OTROS DESC.]])</f>
        <v>8394.08</v>
      </c>
      <c r="O96" s="107">
        <f>(Tabla54[[#This Row],[TOTAL ING.]]-Tabla54[[#This Row],[TOTAL DESC.]])</f>
        <v>56605.919999999998</v>
      </c>
    </row>
    <row r="97" spans="1:17" s="3" customFormat="1" ht="24" customHeight="1" x14ac:dyDescent="0.25">
      <c r="A97" s="121">
        <v>88</v>
      </c>
      <c r="B97" s="102" t="s">
        <v>178</v>
      </c>
      <c r="C97" s="108" t="s">
        <v>179</v>
      </c>
      <c r="D97" s="103" t="s">
        <v>152</v>
      </c>
      <c r="E97" s="103" t="s">
        <v>31</v>
      </c>
      <c r="F97" s="104" t="s">
        <v>21</v>
      </c>
      <c r="G97" s="105">
        <v>65000</v>
      </c>
      <c r="H97" s="106">
        <v>0</v>
      </c>
      <c r="I97" s="106">
        <f>(Tabla54[[#This Row],[SUELDO BUTO (RD$)]]+Tabla54[[#This Row],[OTROS ING.]])</f>
        <v>65000</v>
      </c>
      <c r="J97" s="106">
        <f t="shared" si="2"/>
        <v>1865.5</v>
      </c>
      <c r="K97" s="106">
        <v>4427.58</v>
      </c>
      <c r="L97" s="106">
        <f t="shared" si="3"/>
        <v>1976</v>
      </c>
      <c r="M97" s="106">
        <v>2877.9</v>
      </c>
      <c r="N97" s="106">
        <f>SUM(Tabla54[[#This Row],[AFP]:[OTROS DESC.]])</f>
        <v>11146.98</v>
      </c>
      <c r="O97" s="107">
        <f>(Tabla54[[#This Row],[TOTAL ING.]]-Tabla54[[#This Row],[TOTAL DESC.]])</f>
        <v>53853.020000000004</v>
      </c>
    </row>
    <row r="98" spans="1:17" s="3" customFormat="1" ht="24" customHeight="1" x14ac:dyDescent="0.25">
      <c r="A98" s="121">
        <v>89</v>
      </c>
      <c r="B98" s="102" t="s">
        <v>180</v>
      </c>
      <c r="C98" s="108" t="s">
        <v>179</v>
      </c>
      <c r="D98" s="108" t="s">
        <v>57</v>
      </c>
      <c r="E98" s="108" t="s">
        <v>34</v>
      </c>
      <c r="F98" s="109" t="s">
        <v>21</v>
      </c>
      <c r="G98" s="110">
        <v>40000</v>
      </c>
      <c r="H98" s="106">
        <v>0</v>
      </c>
      <c r="I98" s="106">
        <f>(Tabla54[[#This Row],[SUELDO BUTO (RD$)]]+Tabla54[[#This Row],[OTROS ING.]])</f>
        <v>40000</v>
      </c>
      <c r="J98" s="106">
        <f t="shared" si="2"/>
        <v>1148</v>
      </c>
      <c r="K98" s="106">
        <v>442.65</v>
      </c>
      <c r="L98" s="106">
        <f t="shared" si="3"/>
        <v>1216</v>
      </c>
      <c r="M98" s="106">
        <v>25</v>
      </c>
      <c r="N98" s="106">
        <f>SUM(Tabla54[[#This Row],[AFP]:[OTROS DESC.]])</f>
        <v>2831.65</v>
      </c>
      <c r="O98" s="107">
        <f>(Tabla54[[#This Row],[TOTAL ING.]]-Tabla54[[#This Row],[TOTAL DESC.]])</f>
        <v>37168.35</v>
      </c>
    </row>
    <row r="99" spans="1:17" s="3" customFormat="1" ht="24" customHeight="1" x14ac:dyDescent="0.25">
      <c r="A99" s="121">
        <v>90</v>
      </c>
      <c r="B99" s="102" t="s">
        <v>181</v>
      </c>
      <c r="C99" s="103" t="s">
        <v>179</v>
      </c>
      <c r="D99" s="103" t="s">
        <v>57</v>
      </c>
      <c r="E99" s="103" t="s">
        <v>34</v>
      </c>
      <c r="F99" s="104" t="s">
        <v>21</v>
      </c>
      <c r="G99" s="105">
        <v>40000</v>
      </c>
      <c r="H99" s="106">
        <v>0</v>
      </c>
      <c r="I99" s="106">
        <f>(Tabla54[[#This Row],[SUELDO BUTO (RD$)]]+Tabla54[[#This Row],[OTROS ING.]])</f>
        <v>40000</v>
      </c>
      <c r="J99" s="106">
        <f t="shared" si="2"/>
        <v>1148</v>
      </c>
      <c r="K99" s="106">
        <v>0</v>
      </c>
      <c r="L99" s="106">
        <f t="shared" si="3"/>
        <v>1216</v>
      </c>
      <c r="M99" s="106">
        <v>25</v>
      </c>
      <c r="N99" s="106">
        <f>SUM(Tabla54[[#This Row],[AFP]:[OTROS DESC.]])</f>
        <v>2389</v>
      </c>
      <c r="O99" s="107">
        <f>(Tabla54[[#This Row],[TOTAL ING.]]-Tabla54[[#This Row],[TOTAL DESC.]])</f>
        <v>37611</v>
      </c>
    </row>
    <row r="100" spans="1:17" s="3" customFormat="1" ht="38.5" customHeight="1" thickBot="1" x14ac:dyDescent="0.35">
      <c r="A100" s="127" t="s">
        <v>184</v>
      </c>
      <c r="B100" s="128"/>
      <c r="C100" s="128"/>
      <c r="D100" s="128"/>
      <c r="E100" s="128"/>
      <c r="F100" s="129"/>
      <c r="G100" s="64">
        <f>SUBTOTAL(109,Tabla54[SUELDO BUTO (RD$)])</f>
        <v>5294333.34</v>
      </c>
      <c r="H100" s="64">
        <f>SUBTOTAL(109,Tabla54[OTROS ING.])</f>
        <v>0</v>
      </c>
      <c r="I100" s="64">
        <f>SUBTOTAL(109,Tabla54[TOTAL ING.])</f>
        <v>5294333.34</v>
      </c>
      <c r="J100" s="64">
        <f>SUM(J10:J99)</f>
        <v>151947.35999999996</v>
      </c>
      <c r="K100" s="64">
        <f>SUM(K10:K99)</f>
        <v>415089.72000000026</v>
      </c>
      <c r="L100" s="64">
        <f>SUM(L10:L99)</f>
        <v>159945.14999999997</v>
      </c>
      <c r="M100" s="64">
        <f>SUBTOTAL(109,Tabla54[OTROS DESC.])</f>
        <v>83001.829999999987</v>
      </c>
      <c r="N100" s="64">
        <f>SUBTOTAL(109,Tabla54[TOTAL DESC.])</f>
        <v>809984.05999999947</v>
      </c>
      <c r="O100" s="64">
        <f>SUBTOTAL(109,Tabla54[NETO])</f>
        <v>4484349.2799999965</v>
      </c>
    </row>
    <row r="101" spans="1:17" s="3" customFormat="1" ht="21.75" customHeight="1" x14ac:dyDescent="0.25">
      <c r="A101" s="63"/>
      <c r="B101" s="4"/>
      <c r="C101" s="7"/>
      <c r="D101" s="7"/>
      <c r="E101" s="7"/>
      <c r="F101" s="7"/>
      <c r="G101" s="60"/>
      <c r="H101" s="6"/>
      <c r="I101" s="6"/>
      <c r="J101" s="60"/>
      <c r="K101" s="6"/>
      <c r="L101" s="60"/>
      <c r="M101" s="60"/>
      <c r="N101" s="60"/>
      <c r="O101" s="60"/>
    </row>
    <row r="102" spans="1:17" x14ac:dyDescent="0.25">
      <c r="A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7" ht="14" x14ac:dyDescent="0.3">
      <c r="A103" s="4"/>
      <c r="B103" s="11" t="s">
        <v>185</v>
      </c>
      <c r="E103" s="122" t="s">
        <v>186</v>
      </c>
      <c r="F103" s="122"/>
      <c r="G103" s="4"/>
      <c r="H103" s="4"/>
      <c r="I103" s="4"/>
      <c r="J103" s="123" t="s">
        <v>385</v>
      </c>
      <c r="K103" s="123"/>
      <c r="L103" s="4"/>
      <c r="M103" s="12"/>
      <c r="N103" s="122"/>
      <c r="O103" s="122"/>
    </row>
    <row r="104" spans="1:17" ht="14" x14ac:dyDescent="0.3">
      <c r="A104" s="4"/>
      <c r="B104" s="11"/>
      <c r="E104" s="11"/>
      <c r="F104" s="11"/>
      <c r="G104" s="4"/>
      <c r="H104" s="4"/>
      <c r="I104" s="4"/>
      <c r="J104" s="11"/>
      <c r="K104" s="11"/>
      <c r="L104" s="4"/>
      <c r="M104" s="12"/>
      <c r="N104" s="11"/>
      <c r="O104" s="11"/>
    </row>
    <row r="105" spans="1:17" ht="14" x14ac:dyDescent="0.3">
      <c r="A105" s="4"/>
      <c r="B105" s="11"/>
      <c r="E105" s="11"/>
      <c r="F105" s="11"/>
      <c r="G105" s="4"/>
      <c r="H105" s="4"/>
      <c r="I105" s="4"/>
      <c r="J105" s="11"/>
      <c r="K105" s="11"/>
      <c r="L105" s="4"/>
      <c r="M105" s="12"/>
      <c r="N105" s="11"/>
      <c r="O105" s="11"/>
    </row>
    <row r="106" spans="1:17" ht="14" x14ac:dyDescent="0.3">
      <c r="A106" s="4"/>
      <c r="B106" s="7"/>
      <c r="C106" s="11"/>
      <c r="D106" s="11"/>
      <c r="G106" s="12"/>
      <c r="H106" s="13"/>
      <c r="I106" s="12"/>
      <c r="J106" s="7"/>
      <c r="K106" s="7"/>
      <c r="L106" s="13"/>
      <c r="M106" s="12"/>
      <c r="N106" s="12"/>
      <c r="O106" s="11"/>
      <c r="P106" s="12"/>
    </row>
    <row r="107" spans="1:17" ht="14" x14ac:dyDescent="0.3">
      <c r="A107" s="4"/>
      <c r="B107" s="14"/>
      <c r="C107" s="11"/>
      <c r="D107" s="11"/>
      <c r="E107" s="15"/>
      <c r="F107" s="16"/>
      <c r="G107" s="12"/>
      <c r="H107" s="13"/>
      <c r="I107" s="14"/>
      <c r="J107" s="14"/>
      <c r="K107" s="14"/>
      <c r="L107" s="14"/>
      <c r="M107" s="12"/>
      <c r="N107" s="12"/>
      <c r="O107" s="12"/>
      <c r="P107" s="55"/>
      <c r="Q107" s="56"/>
    </row>
    <row r="108" spans="1:17" ht="14" x14ac:dyDescent="0.3">
      <c r="A108" s="4"/>
      <c r="B108" s="11" t="s">
        <v>383</v>
      </c>
      <c r="C108" s="11"/>
      <c r="D108" s="11"/>
      <c r="E108" s="11" t="s">
        <v>382</v>
      </c>
      <c r="F108" s="11"/>
      <c r="G108" s="12"/>
      <c r="H108" s="13"/>
      <c r="I108" s="12"/>
      <c r="J108" s="11" t="s">
        <v>386</v>
      </c>
      <c r="K108" s="11"/>
      <c r="L108" s="13"/>
      <c r="M108" s="122"/>
      <c r="N108" s="122"/>
      <c r="O108" s="122"/>
      <c r="P108" s="12"/>
    </row>
    <row r="109" spans="1:17" x14ac:dyDescent="0.25">
      <c r="A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60"/>
      <c r="H114" s="60"/>
      <c r="I114" s="60"/>
      <c r="J114" s="60"/>
      <c r="K114" s="60"/>
      <c r="L114" s="60"/>
      <c r="M114" s="60"/>
      <c r="N114" s="60"/>
      <c r="O114" s="60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3"/>
      <c r="C140" s="17"/>
      <c r="D140" s="17"/>
      <c r="E140" s="17"/>
      <c r="F140" s="17"/>
      <c r="G140" s="63"/>
      <c r="H140" s="63"/>
      <c r="I140" s="63"/>
      <c r="J140" s="63"/>
      <c r="K140" s="63"/>
      <c r="L140" s="63"/>
      <c r="M140" s="63"/>
      <c r="N140" s="63"/>
      <c r="O140" s="63"/>
    </row>
    <row r="141" spans="1:15" x14ac:dyDescent="0.25">
      <c r="B141" s="3"/>
      <c r="C141" s="17"/>
      <c r="D141" s="17"/>
      <c r="E141" s="17"/>
      <c r="F141" s="17"/>
      <c r="G141" s="63"/>
      <c r="H141" s="63"/>
      <c r="I141" s="63"/>
      <c r="J141" s="63"/>
      <c r="K141" s="63"/>
      <c r="L141" s="63"/>
      <c r="M141" s="63"/>
      <c r="N141" s="63"/>
      <c r="O141" s="63"/>
    </row>
    <row r="142" spans="1:15" x14ac:dyDescent="0.25">
      <c r="A142" s="63"/>
    </row>
    <row r="143" spans="1:15" x14ac:dyDescent="0.25">
      <c r="A143" s="63"/>
    </row>
    <row r="146" spans="1:15" s="3" customFormat="1" ht="36" customHeight="1" x14ac:dyDescent="0.25">
      <c r="A146" s="6"/>
      <c r="B146" s="4"/>
      <c r="C146" s="7"/>
      <c r="D146" s="7"/>
      <c r="E146" s="7"/>
      <c r="F146" s="7"/>
      <c r="G146" s="6"/>
      <c r="H146" s="6"/>
      <c r="I146" s="6"/>
      <c r="J146" s="6"/>
      <c r="K146" s="6"/>
      <c r="L146" s="6"/>
      <c r="M146" s="6"/>
      <c r="N146" s="6"/>
      <c r="O146" s="6"/>
    </row>
    <row r="147" spans="1:15" s="3" customFormat="1" ht="36" customHeight="1" x14ac:dyDescent="0.25">
      <c r="A147" s="6"/>
      <c r="B147" s="4"/>
      <c r="C147" s="7"/>
      <c r="D147" s="7"/>
      <c r="E147" s="7"/>
      <c r="F147" s="7"/>
      <c r="G147" s="6"/>
      <c r="H147" s="6"/>
      <c r="I147" s="6"/>
      <c r="J147" s="6"/>
      <c r="K147" s="6"/>
      <c r="L147" s="6"/>
      <c r="M147" s="6"/>
      <c r="N147" s="6"/>
      <c r="O147" s="6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10"/>
      <c r="C154" s="18"/>
      <c r="D154" s="18"/>
      <c r="E154" s="18"/>
      <c r="F154" s="18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3.5" x14ac:dyDescent="0.3">
      <c r="B155" s="10"/>
      <c r="C155" s="18"/>
      <c r="D155" s="18"/>
      <c r="E155" s="18"/>
      <c r="F155" s="18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3.5" x14ac:dyDescent="0.3">
      <c r="A156" s="61"/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3.5" x14ac:dyDescent="0.3">
      <c r="A157" s="61"/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3.5" x14ac:dyDescent="0.3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3.5" x14ac:dyDescent="0.3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s="10" customFormat="1" ht="36" customHeight="1" x14ac:dyDescent="0.3">
      <c r="A160" s="61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s="10" customFormat="1" ht="36" customHeight="1" x14ac:dyDescent="0.3">
      <c r="A161" s="61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3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3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3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3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3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3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3">
      <c r="A168" s="61"/>
      <c r="B168" s="4"/>
      <c r="C168" s="7"/>
      <c r="D168" s="7"/>
      <c r="E168" s="7"/>
      <c r="F168" s="7"/>
      <c r="G168" s="6"/>
      <c r="H168" s="6"/>
      <c r="I168" s="6"/>
      <c r="J168" s="6"/>
      <c r="K168" s="6"/>
      <c r="L168" s="6"/>
      <c r="M168" s="6"/>
      <c r="N168" s="6"/>
      <c r="O168" s="6"/>
    </row>
    <row r="169" spans="1:15" s="10" customFormat="1" ht="36" customHeight="1" x14ac:dyDescent="0.3">
      <c r="A169" s="61"/>
      <c r="B169" s="4"/>
      <c r="C169" s="7"/>
      <c r="D169" s="7"/>
      <c r="E169" s="7"/>
      <c r="F169" s="7"/>
      <c r="G169" s="6"/>
      <c r="H169" s="6"/>
      <c r="I169" s="6"/>
      <c r="J169" s="6"/>
      <c r="K169" s="6"/>
      <c r="L169" s="6"/>
      <c r="M169" s="6"/>
      <c r="N169" s="6"/>
      <c r="O169" s="6"/>
    </row>
    <row r="170" spans="1:15" s="10" customFormat="1" ht="36" customHeight="1" x14ac:dyDescent="0.3">
      <c r="A170" s="6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3">
      <c r="A171" s="6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3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3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&amp;CPágina &amp;P / &amp;N</oddFooter>
  </headerFooter>
  <rowBreaks count="3" manualBreakCount="3">
    <brk id="38" max="14" man="1"/>
    <brk id="66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E1" zoomScale="80" zoomScaleNormal="80" zoomScaleSheetLayoutView="73" workbookViewId="0">
      <selection activeCell="J23" sqref="J23"/>
    </sheetView>
  </sheetViews>
  <sheetFormatPr baseColWidth="10" defaultColWidth="9.1796875" defaultRowHeight="12.5" x14ac:dyDescent="0.25"/>
  <cols>
    <col min="1" max="1" width="9.1796875" style="4"/>
    <col min="2" max="2" width="6.54296875" style="7" customWidth="1"/>
    <col min="3" max="3" width="24.453125" style="4" customWidth="1"/>
    <col min="4" max="4" width="28.1796875" style="4" customWidth="1"/>
    <col min="5" max="5" width="25.453125" style="4" customWidth="1"/>
    <col min="6" max="6" width="21.81640625" style="7" customWidth="1"/>
    <col min="7" max="7" width="22.54296875" style="7" customWidth="1"/>
    <col min="8" max="8" width="18.26953125" style="4" customWidth="1"/>
    <col min="9" max="10" width="13.26953125" style="4" customWidth="1"/>
    <col min="11" max="11" width="12.7265625" style="4" customWidth="1"/>
    <col min="12" max="12" width="14.26953125" style="4" customWidth="1"/>
    <col min="13" max="13" width="16.453125" style="4" customWidth="1"/>
    <col min="14" max="16" width="13.26953125" style="4" customWidth="1"/>
    <col min="17" max="16384" width="9.1796875" style="4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2"/>
    </row>
    <row r="4" spans="2:21" ht="19.5" customHeight="1" x14ac:dyDescent="0.3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21" ht="9.75" customHeight="1" x14ac:dyDescent="0.3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35"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21" ht="26.25" customHeight="1" x14ac:dyDescent="0.3">
      <c r="B7" s="125" t="s">
        <v>417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21" ht="10.5" customHeight="1" x14ac:dyDescent="0.25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0" x14ac:dyDescent="0.2">
      <c r="B9" s="126" t="s">
        <v>187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21" ht="14.25" customHeight="1" thickBot="1" x14ac:dyDescent="0.3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5">
      <c r="B11" s="2" t="s">
        <v>188</v>
      </c>
      <c r="C11" s="1" t="s">
        <v>3</v>
      </c>
      <c r="D11" s="1" t="s">
        <v>189</v>
      </c>
      <c r="E11" s="1" t="s">
        <v>5</v>
      </c>
      <c r="F11" s="1" t="s">
        <v>6</v>
      </c>
      <c r="G11" s="1" t="s">
        <v>7</v>
      </c>
      <c r="H11" s="1" t="s">
        <v>190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191</v>
      </c>
    </row>
    <row r="12" spans="2:21" s="5" customFormat="1" ht="32.15" customHeight="1" x14ac:dyDescent="0.3">
      <c r="B12" s="70">
        <v>1</v>
      </c>
      <c r="C12" s="84" t="s">
        <v>192</v>
      </c>
      <c r="D12" s="70" t="s">
        <v>193</v>
      </c>
      <c r="E12" s="70" t="s">
        <v>194</v>
      </c>
      <c r="F12" s="70" t="s">
        <v>195</v>
      </c>
      <c r="G12" s="70" t="s">
        <v>24</v>
      </c>
      <c r="H12" s="85">
        <v>15000</v>
      </c>
      <c r="I12" s="86">
        <v>0</v>
      </c>
      <c r="J12" s="85">
        <v>15000</v>
      </c>
      <c r="K12" s="85">
        <v>0</v>
      </c>
      <c r="L12" s="86">
        <v>0</v>
      </c>
      <c r="M12" s="85">
        <v>0</v>
      </c>
      <c r="N12" s="86">
        <v>0</v>
      </c>
      <c r="O12" s="85">
        <v>0</v>
      </c>
      <c r="P12" s="86">
        <v>15000</v>
      </c>
    </row>
    <row r="13" spans="2:21" s="5" customFormat="1" ht="32.15" customHeight="1" x14ac:dyDescent="0.3">
      <c r="B13" s="70">
        <v>2</v>
      </c>
      <c r="C13" s="84" t="s">
        <v>196</v>
      </c>
      <c r="D13" s="70" t="s">
        <v>193</v>
      </c>
      <c r="E13" s="70" t="s">
        <v>194</v>
      </c>
      <c r="F13" s="70" t="s">
        <v>195</v>
      </c>
      <c r="G13" s="70" t="s">
        <v>21</v>
      </c>
      <c r="H13" s="86">
        <v>15000</v>
      </c>
      <c r="I13" s="85">
        <v>0</v>
      </c>
      <c r="J13" s="85">
        <v>15000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6">
        <v>15000</v>
      </c>
    </row>
    <row r="14" spans="2:21" s="5" customFormat="1" ht="32.15" customHeight="1" x14ac:dyDescent="0.3">
      <c r="B14" s="70">
        <v>3</v>
      </c>
      <c r="C14" s="84" t="s">
        <v>197</v>
      </c>
      <c r="D14" s="70" t="s">
        <v>193</v>
      </c>
      <c r="E14" s="70" t="s">
        <v>194</v>
      </c>
      <c r="F14" s="70" t="s">
        <v>195</v>
      </c>
      <c r="G14" s="70" t="s">
        <v>24</v>
      </c>
      <c r="H14" s="86">
        <v>40000</v>
      </c>
      <c r="I14" s="85">
        <v>0</v>
      </c>
      <c r="J14" s="85">
        <v>40000</v>
      </c>
      <c r="K14" s="85">
        <v>0</v>
      </c>
      <c r="L14" s="85">
        <v>797.25</v>
      </c>
      <c r="M14" s="85">
        <v>0</v>
      </c>
      <c r="N14" s="85">
        <v>0</v>
      </c>
      <c r="O14" s="85">
        <v>797.25</v>
      </c>
      <c r="P14" s="86">
        <v>39202.75</v>
      </c>
      <c r="U14" s="67"/>
    </row>
    <row r="15" spans="2:21" s="5" customFormat="1" ht="32.15" customHeight="1" x14ac:dyDescent="0.3">
      <c r="B15" s="70">
        <v>4</v>
      </c>
      <c r="C15" s="84" t="s">
        <v>198</v>
      </c>
      <c r="D15" s="70" t="s">
        <v>193</v>
      </c>
      <c r="E15" s="70" t="s">
        <v>194</v>
      </c>
      <c r="F15" s="70" t="s">
        <v>195</v>
      </c>
      <c r="G15" s="70" t="s">
        <v>24</v>
      </c>
      <c r="H15" s="86">
        <v>40000</v>
      </c>
      <c r="I15" s="85">
        <v>0</v>
      </c>
      <c r="J15" s="85">
        <v>40000</v>
      </c>
      <c r="K15" s="85">
        <v>0</v>
      </c>
      <c r="L15" s="85">
        <v>797.25</v>
      </c>
      <c r="M15" s="85">
        <v>0</v>
      </c>
      <c r="N15" s="85">
        <v>0</v>
      </c>
      <c r="O15" s="85">
        <v>797.25</v>
      </c>
      <c r="P15" s="86">
        <v>39202.75</v>
      </c>
    </row>
    <row r="16" spans="2:21" s="5" customFormat="1" ht="32.15" customHeight="1" x14ac:dyDescent="0.3">
      <c r="B16" s="70">
        <v>5</v>
      </c>
      <c r="C16" s="84" t="s">
        <v>199</v>
      </c>
      <c r="D16" s="70" t="s">
        <v>193</v>
      </c>
      <c r="E16" s="70" t="s">
        <v>194</v>
      </c>
      <c r="F16" s="70" t="s">
        <v>195</v>
      </c>
      <c r="G16" s="70" t="s">
        <v>21</v>
      </c>
      <c r="H16" s="86">
        <v>15000</v>
      </c>
      <c r="I16" s="85">
        <v>0</v>
      </c>
      <c r="J16" s="85">
        <v>15000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6">
        <v>15000</v>
      </c>
    </row>
    <row r="17" spans="2:17" s="5" customFormat="1" ht="32.15" customHeight="1" x14ac:dyDescent="0.3">
      <c r="B17" s="70">
        <v>6</v>
      </c>
      <c r="C17" s="84" t="s">
        <v>200</v>
      </c>
      <c r="D17" s="70" t="s">
        <v>193</v>
      </c>
      <c r="E17" s="70" t="s">
        <v>194</v>
      </c>
      <c r="F17" s="70" t="s">
        <v>195</v>
      </c>
      <c r="G17" s="70" t="s">
        <v>24</v>
      </c>
      <c r="H17" s="86">
        <v>15000</v>
      </c>
      <c r="I17" s="85">
        <v>0</v>
      </c>
      <c r="J17" s="85">
        <v>15000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6">
        <v>15000</v>
      </c>
    </row>
    <row r="18" spans="2:17" s="5" customFormat="1" ht="31.5" customHeight="1" x14ac:dyDescent="0.3">
      <c r="B18" s="70">
        <v>7</v>
      </c>
      <c r="C18" s="84" t="s">
        <v>201</v>
      </c>
      <c r="D18" s="70" t="s">
        <v>193</v>
      </c>
      <c r="E18" s="70" t="s">
        <v>194</v>
      </c>
      <c r="F18" s="70" t="s">
        <v>195</v>
      </c>
      <c r="G18" s="70" t="s">
        <v>21</v>
      </c>
      <c r="H18" s="86">
        <v>15000</v>
      </c>
      <c r="I18" s="85">
        <v>0</v>
      </c>
      <c r="J18" s="85">
        <v>15000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6">
        <v>15000</v>
      </c>
    </row>
    <row r="19" spans="2:17" s="5" customFormat="1" ht="31.5" customHeight="1" x14ac:dyDescent="0.3">
      <c r="B19" s="70">
        <v>8</v>
      </c>
      <c r="C19" s="84" t="s">
        <v>201</v>
      </c>
      <c r="D19" s="70" t="s">
        <v>193</v>
      </c>
      <c r="E19" s="70" t="s">
        <v>194</v>
      </c>
      <c r="F19" s="70" t="s">
        <v>195</v>
      </c>
      <c r="G19" s="70" t="s">
        <v>24</v>
      </c>
      <c r="H19" s="86">
        <v>15000</v>
      </c>
      <c r="I19" s="85">
        <v>0</v>
      </c>
      <c r="J19" s="85">
        <v>15000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6">
        <v>15000</v>
      </c>
    </row>
    <row r="20" spans="2:17" s="5" customFormat="1" ht="31.5" customHeight="1" x14ac:dyDescent="0.3">
      <c r="B20" s="70">
        <v>9</v>
      </c>
      <c r="C20" s="84" t="s">
        <v>409</v>
      </c>
      <c r="D20" s="70" t="s">
        <v>193</v>
      </c>
      <c r="E20" s="70" t="s">
        <v>194</v>
      </c>
      <c r="F20" s="70" t="s">
        <v>195</v>
      </c>
      <c r="G20" s="70" t="s">
        <v>24</v>
      </c>
      <c r="H20" s="86">
        <v>11500</v>
      </c>
      <c r="I20" s="85">
        <v>0</v>
      </c>
      <c r="J20" s="85">
        <v>115500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6">
        <v>11500</v>
      </c>
    </row>
    <row r="21" spans="2:17" ht="24.75" customHeight="1" x14ac:dyDescent="0.25">
      <c r="B21" s="131" t="s">
        <v>184</v>
      </c>
      <c r="C21" s="131"/>
      <c r="D21" s="131"/>
      <c r="E21" s="131"/>
      <c r="F21" s="131"/>
      <c r="G21" s="131"/>
      <c r="H21" s="80">
        <f>SUM(H12:H20)</f>
        <v>181500</v>
      </c>
      <c r="I21" s="80">
        <f>SUM(I12:I18)</f>
        <v>0</v>
      </c>
      <c r="J21" s="80">
        <f>SUM(H12:H20)</f>
        <v>181500</v>
      </c>
      <c r="K21" s="80">
        <f>SUM(K12:K18)</f>
        <v>0</v>
      </c>
      <c r="L21" s="80">
        <f>SUM(L12:L18)</f>
        <v>1594.5</v>
      </c>
      <c r="M21" s="80">
        <f>SUM(M12:M18)</f>
        <v>0</v>
      </c>
      <c r="N21" s="80">
        <f>SUM(N12:N18)</f>
        <v>0</v>
      </c>
      <c r="O21" s="80">
        <f>SUM(O12:O18)</f>
        <v>1594.5</v>
      </c>
      <c r="P21" s="80">
        <f>SUM(P12:P20)</f>
        <v>179905.5</v>
      </c>
    </row>
    <row r="22" spans="2:17" ht="21.75" customHeight="1" x14ac:dyDescent="0.25">
      <c r="J22" s="66"/>
    </row>
    <row r="23" spans="2:17" ht="21.75" customHeight="1" x14ac:dyDescent="0.3">
      <c r="D23" s="11" t="s">
        <v>185</v>
      </c>
      <c r="G23" s="122" t="s">
        <v>186</v>
      </c>
      <c r="H23" s="122"/>
      <c r="L23" s="122" t="s">
        <v>186</v>
      </c>
      <c r="M23" s="122"/>
    </row>
    <row r="24" spans="2:17" s="7" customFormat="1" ht="21.75" customHeight="1" x14ac:dyDescent="0.3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3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3">
      <c r="C26" s="4"/>
      <c r="D26" s="11" t="s">
        <v>395</v>
      </c>
      <c r="E26" s="12"/>
      <c r="F26" s="11"/>
      <c r="G26" s="122" t="s">
        <v>394</v>
      </c>
      <c r="H26" s="122"/>
      <c r="I26" s="12"/>
      <c r="J26" s="13"/>
      <c r="K26" s="12"/>
      <c r="L26" s="122" t="s">
        <v>204</v>
      </c>
      <c r="M26" s="122"/>
      <c r="N26" s="4"/>
      <c r="O26" s="4"/>
      <c r="P26" s="4"/>
      <c r="Q26" s="4"/>
    </row>
    <row r="27" spans="2:17" s="7" customFormat="1" ht="21.75" customHeight="1" x14ac:dyDescent="0.3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3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5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5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5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5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5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5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5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5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5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5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5">
      <c r="B39" s="4"/>
    </row>
    <row r="40" spans="2:17" ht="21.75" customHeight="1" x14ac:dyDescent="0.25">
      <c r="B40" s="4"/>
    </row>
    <row r="41" spans="2:17" ht="21.75" customHeight="1" x14ac:dyDescent="0.25">
      <c r="B41" s="4"/>
    </row>
    <row r="42" spans="2:17" ht="21.75" customHeight="1" x14ac:dyDescent="0.25">
      <c r="B42" s="4"/>
    </row>
    <row r="43" spans="2:17" ht="21.75" customHeight="1" x14ac:dyDescent="0.25">
      <c r="B43" s="4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3" customFormat="1" ht="36" customHeight="1" x14ac:dyDescent="0.25">
      <c r="B53" s="17"/>
      <c r="F53" s="17"/>
      <c r="G53" s="17"/>
    </row>
    <row r="54" spans="2:7" s="3" customFormat="1" ht="36" customHeight="1" x14ac:dyDescent="0.25">
      <c r="B54" s="17"/>
      <c r="F54" s="17"/>
      <c r="G54" s="17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10" customFormat="1" ht="36" customHeight="1" x14ac:dyDescent="0.3">
      <c r="B67" s="18"/>
    </row>
    <row r="68" spans="2:2" s="10" customFormat="1" ht="36" customHeight="1" x14ac:dyDescent="0.3">
      <c r="B68" s="18"/>
    </row>
    <row r="69" spans="2:2" s="10" customFormat="1" ht="36" customHeight="1" x14ac:dyDescent="0.3">
      <c r="B69" s="18"/>
    </row>
    <row r="70" spans="2:2" s="10" customFormat="1" ht="36" customHeight="1" x14ac:dyDescent="0.3">
      <c r="B70" s="18"/>
    </row>
    <row r="71" spans="2:2" s="10" customFormat="1" ht="36" customHeight="1" x14ac:dyDescent="0.3">
      <c r="B71" s="18"/>
    </row>
    <row r="72" spans="2:2" s="10" customFormat="1" ht="36" customHeight="1" x14ac:dyDescent="0.3">
      <c r="B72" s="18"/>
    </row>
    <row r="73" spans="2:2" s="10" customFormat="1" ht="36" customHeight="1" x14ac:dyDescent="0.3">
      <c r="B73" s="18"/>
    </row>
    <row r="74" spans="2:2" s="10" customFormat="1" ht="36" customHeight="1" x14ac:dyDescent="0.3">
      <c r="B74" s="18"/>
    </row>
    <row r="75" spans="2:2" s="10" customFormat="1" ht="36" customHeight="1" x14ac:dyDescent="0.3">
      <c r="B75" s="18"/>
    </row>
    <row r="76" spans="2:2" s="10" customFormat="1" ht="36" customHeight="1" x14ac:dyDescent="0.3">
      <c r="B76" s="18"/>
    </row>
    <row r="77" spans="2:2" s="10" customFormat="1" ht="36" customHeight="1" x14ac:dyDescent="0.3">
      <c r="B77" s="18"/>
    </row>
    <row r="78" spans="2:2" s="10" customFormat="1" ht="36" customHeight="1" x14ac:dyDescent="0.3">
      <c r="B78" s="18"/>
    </row>
    <row r="79" spans="2:2" s="10" customFormat="1" ht="36" customHeight="1" x14ac:dyDescent="0.3">
      <c r="B79" s="18"/>
    </row>
    <row r="80" spans="2:2" s="10" customFormat="1" ht="36" customHeight="1" x14ac:dyDescent="0.3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D1" zoomScale="90" zoomScaleNormal="90" zoomScaleSheetLayoutView="59" workbookViewId="0">
      <selection activeCell="C28" sqref="C28"/>
    </sheetView>
  </sheetViews>
  <sheetFormatPr baseColWidth="10" defaultColWidth="11.54296875" defaultRowHeight="12.5" x14ac:dyDescent="0.25"/>
  <cols>
    <col min="1" max="1" width="1.54296875" style="4" customWidth="1"/>
    <col min="2" max="2" width="6.26953125" style="4" customWidth="1"/>
    <col min="3" max="3" width="38.6328125" style="4" customWidth="1"/>
    <col min="4" max="4" width="59.81640625" style="4" customWidth="1"/>
    <col min="5" max="5" width="53.08984375" style="4" customWidth="1"/>
    <col min="6" max="6" width="27.1796875" style="4" customWidth="1"/>
    <col min="7" max="7" width="14.54296875" style="7" customWidth="1"/>
    <col min="8" max="8" width="13.453125" style="4" bestFit="1" customWidth="1"/>
    <col min="9" max="9" width="9.81640625" style="4" bestFit="1" customWidth="1"/>
    <col min="10" max="10" width="13.453125" style="4" bestFit="1" customWidth="1"/>
    <col min="11" max="11" width="11.453125" style="4" customWidth="1"/>
    <col min="12" max="12" width="12.26953125" style="4" bestFit="1" customWidth="1"/>
    <col min="13" max="13" width="10.453125" style="4" customWidth="1"/>
    <col min="14" max="14" width="11.26953125" style="4" bestFit="1" customWidth="1"/>
    <col min="15" max="15" width="15" style="4" customWidth="1"/>
    <col min="16" max="16" width="14.81640625" style="4" customWidth="1"/>
    <col min="17" max="16384" width="11.54296875" style="4"/>
  </cols>
  <sheetData>
    <row r="6" spans="1:16" x14ac:dyDescent="0.25">
      <c r="C6" s="54"/>
    </row>
    <row r="7" spans="1:16" x14ac:dyDescent="0.25">
      <c r="B7" s="6"/>
      <c r="F7" s="7"/>
    </row>
    <row r="8" spans="1:16" x14ac:dyDescent="0.25">
      <c r="B8" s="6"/>
      <c r="F8" s="7"/>
    </row>
    <row r="9" spans="1:16" x14ac:dyDescent="0.25">
      <c r="B9" s="6"/>
      <c r="F9" s="7"/>
    </row>
    <row r="10" spans="1:16" x14ac:dyDescent="0.25">
      <c r="G10" s="4"/>
    </row>
    <row r="11" spans="1:16" ht="15.5" x14ac:dyDescent="0.3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ht="13" x14ac:dyDescent="0.3">
      <c r="B12" s="125" t="s">
        <v>418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x14ac:dyDescent="0.25">
      <c r="A13" s="8"/>
      <c r="B13" s="126" t="s">
        <v>205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3" thickBot="1" x14ac:dyDescent="0.3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3">
      <c r="B15" s="2" t="s">
        <v>188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190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191</v>
      </c>
    </row>
    <row r="16" spans="1:16" ht="24" customHeight="1" x14ac:dyDescent="0.25">
      <c r="A16"/>
      <c r="B16" s="93">
        <v>1</v>
      </c>
      <c r="C16" s="87" t="s">
        <v>58</v>
      </c>
      <c r="D16" s="87" t="s">
        <v>59</v>
      </c>
      <c r="E16" s="87" t="s">
        <v>60</v>
      </c>
      <c r="F16" s="87" t="s">
        <v>31</v>
      </c>
      <c r="G16" s="88" t="s">
        <v>21</v>
      </c>
      <c r="H16" s="89">
        <v>20000</v>
      </c>
      <c r="I16" s="90">
        <v>0</v>
      </c>
      <c r="J16" s="89">
        <v>20000</v>
      </c>
      <c r="K16" s="89">
        <v>574</v>
      </c>
      <c r="L16" s="89">
        <v>3200.38</v>
      </c>
      <c r="M16" s="89">
        <v>608</v>
      </c>
      <c r="N16" s="91">
        <v>0</v>
      </c>
      <c r="O16" s="89">
        <v>4382.38</v>
      </c>
      <c r="P16" s="92">
        <v>15617.62</v>
      </c>
    </row>
    <row r="17" spans="1:16" ht="24" customHeight="1" x14ac:dyDescent="0.25">
      <c r="B17" s="93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5">
        <v>16000</v>
      </c>
      <c r="I17" s="86">
        <v>0</v>
      </c>
      <c r="J17" s="85">
        <v>16000</v>
      </c>
      <c r="K17" s="85">
        <v>459.2</v>
      </c>
      <c r="L17" s="89">
        <v>1995.14</v>
      </c>
      <c r="M17" s="89">
        <v>486.4</v>
      </c>
      <c r="N17" s="89">
        <v>0</v>
      </c>
      <c r="O17" s="89">
        <v>2940.74</v>
      </c>
      <c r="P17" s="92">
        <f t="shared" ref="P17:P21" si="0">(J17-O17)</f>
        <v>13059.26</v>
      </c>
    </row>
    <row r="18" spans="1:16" ht="24" customHeight="1" x14ac:dyDescent="0.25">
      <c r="B18" s="93">
        <v>3</v>
      </c>
      <c r="C18" s="68" t="s">
        <v>64</v>
      </c>
      <c r="D18" s="68" t="s">
        <v>65</v>
      </c>
      <c r="E18" s="68" t="s">
        <v>206</v>
      </c>
      <c r="F18" s="68" t="s">
        <v>20</v>
      </c>
      <c r="G18" s="70" t="s">
        <v>21</v>
      </c>
      <c r="H18" s="85">
        <v>55000</v>
      </c>
      <c r="I18" s="85">
        <v>0</v>
      </c>
      <c r="J18" s="85">
        <v>55000</v>
      </c>
      <c r="K18" s="85">
        <v>1578.5</v>
      </c>
      <c r="L18" s="89">
        <v>12852.74</v>
      </c>
      <c r="M18" s="89">
        <v>1672</v>
      </c>
      <c r="N18" s="89">
        <v>0</v>
      </c>
      <c r="O18" s="89">
        <f t="shared" ref="O18:O23" si="1">SUM(K18:N18)</f>
        <v>16103.24</v>
      </c>
      <c r="P18" s="92">
        <f t="shared" si="0"/>
        <v>38896.76</v>
      </c>
    </row>
    <row r="19" spans="1:16" ht="24" customHeight="1" x14ac:dyDescent="0.25">
      <c r="B19" s="93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5">
        <v>50000</v>
      </c>
      <c r="I19" s="86">
        <v>0</v>
      </c>
      <c r="J19" s="85">
        <v>50000</v>
      </c>
      <c r="K19" s="85">
        <v>1435</v>
      </c>
      <c r="L19" s="89">
        <v>11761.25</v>
      </c>
      <c r="M19" s="89">
        <v>1520</v>
      </c>
      <c r="N19" s="89">
        <v>0</v>
      </c>
      <c r="O19" s="89">
        <f t="shared" si="1"/>
        <v>14716.25</v>
      </c>
      <c r="P19" s="92">
        <f t="shared" si="0"/>
        <v>35283.75</v>
      </c>
    </row>
    <row r="20" spans="1:16" ht="24" customHeight="1" x14ac:dyDescent="0.25">
      <c r="B20" s="93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5">
        <v>16000</v>
      </c>
      <c r="I20" s="86">
        <v>0</v>
      </c>
      <c r="J20" s="85">
        <v>16000</v>
      </c>
      <c r="K20" s="85">
        <v>459.2</v>
      </c>
      <c r="L20" s="89">
        <v>1995.14</v>
      </c>
      <c r="M20" s="89">
        <v>486.4</v>
      </c>
      <c r="N20" s="89">
        <v>0</v>
      </c>
      <c r="O20" s="89">
        <f t="shared" si="1"/>
        <v>2940.7400000000002</v>
      </c>
      <c r="P20" s="92">
        <f t="shared" si="0"/>
        <v>13059.26</v>
      </c>
    </row>
    <row r="21" spans="1:16" ht="24" customHeight="1" x14ac:dyDescent="0.25">
      <c r="A21" s="5"/>
      <c r="B21" s="93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5">
        <v>55000</v>
      </c>
      <c r="I21" s="85">
        <v>0</v>
      </c>
      <c r="J21" s="85">
        <v>55000</v>
      </c>
      <c r="K21" s="85">
        <v>1578.5</v>
      </c>
      <c r="L21" s="89">
        <v>11269.75</v>
      </c>
      <c r="M21" s="89">
        <v>1672</v>
      </c>
      <c r="N21" s="89">
        <v>0</v>
      </c>
      <c r="O21" s="89">
        <v>14520.25</v>
      </c>
      <c r="P21" s="92">
        <f t="shared" si="0"/>
        <v>40479.75</v>
      </c>
    </row>
    <row r="22" spans="1:16" ht="24" customHeight="1" x14ac:dyDescent="0.25">
      <c r="A22"/>
      <c r="B22" s="93">
        <v>7</v>
      </c>
      <c r="C22" s="87" t="s">
        <v>122</v>
      </c>
      <c r="D22" s="87" t="s">
        <v>123</v>
      </c>
      <c r="E22" s="87" t="s">
        <v>124</v>
      </c>
      <c r="F22" s="87" t="s">
        <v>31</v>
      </c>
      <c r="G22" s="88" t="s">
        <v>21</v>
      </c>
      <c r="H22" s="89">
        <v>130000</v>
      </c>
      <c r="I22" s="90">
        <v>0</v>
      </c>
      <c r="J22" s="89">
        <v>130000</v>
      </c>
      <c r="K22" s="89">
        <v>3731</v>
      </c>
      <c r="L22" s="89">
        <v>28283.43</v>
      </c>
      <c r="M22" s="89">
        <v>3952</v>
      </c>
      <c r="N22" s="89">
        <v>0</v>
      </c>
      <c r="O22" s="89">
        <v>35966.43</v>
      </c>
      <c r="P22" s="92">
        <v>94033.57</v>
      </c>
    </row>
    <row r="23" spans="1:16" ht="24" customHeight="1" x14ac:dyDescent="0.25">
      <c r="A23"/>
      <c r="B23" s="93">
        <v>8</v>
      </c>
      <c r="C23" s="87" t="s">
        <v>161</v>
      </c>
      <c r="D23" s="87" t="s">
        <v>162</v>
      </c>
      <c r="E23" s="87" t="s">
        <v>163</v>
      </c>
      <c r="F23" s="87" t="s">
        <v>34</v>
      </c>
      <c r="G23" s="88" t="s">
        <v>21</v>
      </c>
      <c r="H23" s="89">
        <v>65000</v>
      </c>
      <c r="I23" s="90">
        <v>0</v>
      </c>
      <c r="J23" s="89">
        <v>65000</v>
      </c>
      <c r="K23" s="89">
        <v>1865.5</v>
      </c>
      <c r="L23" s="89">
        <v>15289.62</v>
      </c>
      <c r="M23" s="89">
        <v>1976</v>
      </c>
      <c r="N23" s="89">
        <v>0</v>
      </c>
      <c r="O23" s="89">
        <f t="shared" si="1"/>
        <v>19131.120000000003</v>
      </c>
      <c r="P23" s="92">
        <f>(J23-O23)</f>
        <v>45868.88</v>
      </c>
    </row>
    <row r="24" spans="1:16" ht="29.5" customHeight="1" thickBot="1" x14ac:dyDescent="0.3">
      <c r="A24"/>
      <c r="B24" s="93">
        <v>9</v>
      </c>
      <c r="C24" s="94" t="s">
        <v>166</v>
      </c>
      <c r="D24" s="94" t="s">
        <v>162</v>
      </c>
      <c r="E24" s="94" t="s">
        <v>165</v>
      </c>
      <c r="F24" s="94" t="s">
        <v>34</v>
      </c>
      <c r="G24" s="95" t="s">
        <v>21</v>
      </c>
      <c r="H24" s="96">
        <v>30000</v>
      </c>
      <c r="I24" s="97">
        <v>0</v>
      </c>
      <c r="J24" s="96">
        <v>30000</v>
      </c>
      <c r="K24" s="96">
        <v>861</v>
      </c>
      <c r="L24" s="96">
        <v>4427.58</v>
      </c>
      <c r="M24" s="96">
        <v>912</v>
      </c>
      <c r="N24" s="96">
        <v>0</v>
      </c>
      <c r="O24" s="96">
        <v>6200.58</v>
      </c>
      <c r="P24" s="98">
        <f>(J24-O24)</f>
        <v>23799.42</v>
      </c>
    </row>
    <row r="25" spans="1:16" ht="24" customHeight="1" thickBot="1" x14ac:dyDescent="0.3">
      <c r="B25" s="134" t="s">
        <v>184</v>
      </c>
      <c r="C25" s="135"/>
      <c r="D25" s="135"/>
      <c r="E25" s="135"/>
      <c r="F25" s="135"/>
      <c r="G25" s="136"/>
      <c r="H25" s="47">
        <f>SUM(H16:H24)</f>
        <v>437000</v>
      </c>
      <c r="I25" s="47">
        <f>SUM(I16:I24)</f>
        <v>0</v>
      </c>
      <c r="J25" s="47">
        <f>SUM(J16:J24)</f>
        <v>437000</v>
      </c>
      <c r="K25" s="47">
        <f>SUM(K16:K24)</f>
        <v>12541.9</v>
      </c>
      <c r="L25" s="47">
        <f t="shared" ref="L25:O25" si="2">SUM(L16:L24)</f>
        <v>91075.03</v>
      </c>
      <c r="M25" s="47">
        <f>SUM(M16:M24)</f>
        <v>13284.8</v>
      </c>
      <c r="N25" s="47">
        <f t="shared" si="2"/>
        <v>0</v>
      </c>
      <c r="O25" s="47">
        <f t="shared" si="2"/>
        <v>116901.73</v>
      </c>
      <c r="P25" s="48">
        <f>SUM(P16:P24)</f>
        <v>320098.26999999996</v>
      </c>
    </row>
    <row r="28" spans="1:16" ht="14" x14ac:dyDescent="0.3">
      <c r="D28" s="11" t="s">
        <v>185</v>
      </c>
      <c r="F28" s="122" t="s">
        <v>186</v>
      </c>
      <c r="G28" s="122"/>
      <c r="L28" s="122" t="s">
        <v>186</v>
      </c>
      <c r="M28" s="122"/>
      <c r="N28" s="122"/>
    </row>
    <row r="29" spans="1:16" ht="14" x14ac:dyDescent="0.3">
      <c r="E29" s="12"/>
      <c r="F29" s="11"/>
      <c r="K29" s="12"/>
      <c r="L29" s="12"/>
      <c r="M29" s="12"/>
      <c r="N29" s="12"/>
    </row>
    <row r="30" spans="1:16" ht="14" x14ac:dyDescent="0.3">
      <c r="E30" s="12"/>
      <c r="F30" s="11"/>
      <c r="K30" s="12"/>
      <c r="L30" s="12"/>
      <c r="M30" s="12"/>
      <c r="N30" s="12"/>
    </row>
    <row r="31" spans="1:16" ht="14" x14ac:dyDescent="0.3">
      <c r="D31" s="14"/>
      <c r="E31" s="12"/>
      <c r="F31" s="15"/>
      <c r="G31" s="16"/>
      <c r="H31" s="13"/>
      <c r="K31" s="12"/>
      <c r="L31" s="132"/>
      <c r="M31" s="132"/>
      <c r="N31" s="132"/>
      <c r="O31" s="12"/>
      <c r="P31" s="12"/>
    </row>
    <row r="32" spans="1:16" ht="14" x14ac:dyDescent="0.3">
      <c r="D32" s="11" t="s">
        <v>202</v>
      </c>
      <c r="E32" s="12"/>
      <c r="F32" s="133" t="s">
        <v>203</v>
      </c>
      <c r="G32" s="133"/>
      <c r="H32" s="13"/>
      <c r="K32" s="12"/>
      <c r="L32" s="122" t="s">
        <v>204</v>
      </c>
      <c r="M32" s="122"/>
      <c r="N32" s="122"/>
      <c r="O32" s="12"/>
      <c r="P32" s="12"/>
    </row>
    <row r="33" spans="5:14" ht="14" x14ac:dyDescent="0.3">
      <c r="E33" s="12"/>
      <c r="F33" s="11"/>
      <c r="K33" s="12"/>
      <c r="L33" s="12"/>
      <c r="M33" s="12"/>
      <c r="N33" s="12"/>
    </row>
    <row r="34" spans="5:14" ht="14" x14ac:dyDescent="0.3">
      <c r="E34" s="12"/>
      <c r="F34" s="11"/>
      <c r="K34" s="12"/>
      <c r="L34" s="12"/>
      <c r="M34" s="12"/>
      <c r="N34" s="12"/>
    </row>
    <row r="35" spans="5:14" x14ac:dyDescent="0.25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2"/>
  <sheetViews>
    <sheetView topLeftCell="A38" zoomScale="78" zoomScaleNormal="78" zoomScaleSheetLayoutView="67" workbookViewId="0">
      <selection activeCell="C49" sqref="C49"/>
    </sheetView>
  </sheetViews>
  <sheetFormatPr baseColWidth="10" defaultColWidth="11.54296875" defaultRowHeight="12.5" x14ac:dyDescent="0.25"/>
  <cols>
    <col min="1" max="1" width="11.54296875" style="4"/>
    <col min="2" max="2" width="6.7265625" style="4" customWidth="1"/>
    <col min="3" max="3" width="48" style="4" customWidth="1"/>
    <col min="4" max="4" width="56.26953125" style="4" customWidth="1"/>
    <col min="5" max="5" width="57.453125" style="4" customWidth="1"/>
    <col min="6" max="6" width="34.36328125" style="4" customWidth="1"/>
    <col min="7" max="7" width="17.7265625" style="4" customWidth="1"/>
    <col min="8" max="8" width="15.81640625" style="4" customWidth="1"/>
    <col min="9" max="9" width="16.7265625" style="4" customWidth="1"/>
    <col min="10" max="10" width="25" style="4" customWidth="1"/>
    <col min="11" max="11" width="15.26953125" style="4" customWidth="1"/>
    <col min="12" max="12" width="19.1796875" style="4" bestFit="1" customWidth="1"/>
    <col min="13" max="13" width="14.26953125" style="4" bestFit="1" customWidth="1"/>
    <col min="14" max="14" width="14.54296875" style="4" bestFit="1" customWidth="1"/>
    <col min="15" max="15" width="14.54296875" style="4" customWidth="1"/>
    <col min="16" max="16" width="17.81640625" style="4" customWidth="1"/>
    <col min="17" max="17" width="15.54296875" style="4" customWidth="1"/>
    <col min="18" max="18" width="16.7265625" style="4" customWidth="1"/>
    <col min="19" max="16384" width="11.54296875" style="4"/>
  </cols>
  <sheetData>
    <row r="8" spans="1:82" ht="11.15" customHeight="1" x14ac:dyDescent="0.25"/>
    <row r="9" spans="1:82" ht="13" x14ac:dyDescent="0.3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82" ht="15.5" x14ac:dyDescent="0.35">
      <c r="A10" s="124" t="s">
        <v>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82" x14ac:dyDescent="0.25">
      <c r="B11" s="9"/>
      <c r="C11" s="9"/>
      <c r="D11" s="9"/>
      <c r="E11" s="137" t="s">
        <v>419</v>
      </c>
      <c r="F11" s="137"/>
      <c r="G11" s="137"/>
      <c r="H11" s="137"/>
      <c r="I11" s="137"/>
      <c r="J11" s="137"/>
      <c r="K11" s="137"/>
      <c r="L11" s="9"/>
      <c r="M11" s="9"/>
      <c r="N11" s="9"/>
      <c r="O11" s="9"/>
      <c r="P11" s="9"/>
      <c r="Q11" s="9"/>
      <c r="R11" s="9"/>
    </row>
    <row r="12" spans="1:82" x14ac:dyDescent="0.25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5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spans="1:82" customFormat="1" ht="38.15" customHeight="1" x14ac:dyDescent="0.25">
      <c r="B14" s="49" t="s">
        <v>188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207</v>
      </c>
      <c r="I14" s="50" t="s">
        <v>208</v>
      </c>
      <c r="J14" s="50" t="s">
        <v>190</v>
      </c>
      <c r="K14" s="50" t="s">
        <v>388</v>
      </c>
      <c r="L14" s="50" t="s">
        <v>393</v>
      </c>
      <c r="M14" s="50" t="s">
        <v>11</v>
      </c>
      <c r="N14" s="50" t="s">
        <v>12</v>
      </c>
      <c r="O14" s="50" t="s">
        <v>13</v>
      </c>
      <c r="P14" s="50" t="s">
        <v>390</v>
      </c>
      <c r="Q14" s="50" t="s">
        <v>391</v>
      </c>
      <c r="R14" s="51" t="s">
        <v>191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5" customHeight="1" x14ac:dyDescent="0.25">
      <c r="B15" s="120">
        <v>1</v>
      </c>
      <c r="C15" s="68" t="s">
        <v>209</v>
      </c>
      <c r="D15" s="68" t="s">
        <v>210</v>
      </c>
      <c r="E15" s="68" t="s">
        <v>211</v>
      </c>
      <c r="F15" s="69" t="s">
        <v>212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0</v>
      </c>
      <c r="O15" s="73">
        <v>2432</v>
      </c>
      <c r="P15" s="73">
        <v>125</v>
      </c>
      <c r="Q15" s="73">
        <f>SUM(M15:P15)</f>
        <v>4853</v>
      </c>
      <c r="R15" s="73">
        <f>(L15-Q15)</f>
        <v>75147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5" customHeight="1" x14ac:dyDescent="0.25">
      <c r="B16" s="70">
        <v>2</v>
      </c>
      <c r="C16" s="68" t="s">
        <v>213</v>
      </c>
      <c r="D16" s="68" t="s">
        <v>55</v>
      </c>
      <c r="E16" s="68" t="s">
        <v>214</v>
      </c>
      <c r="F16" s="69" t="s">
        <v>212</v>
      </c>
      <c r="G16" s="71" t="s">
        <v>24</v>
      </c>
      <c r="H16" s="72">
        <v>44986</v>
      </c>
      <c r="I16" s="72">
        <v>45169</v>
      </c>
      <c r="J16" s="73">
        <v>175000</v>
      </c>
      <c r="K16" s="73">
        <v>0</v>
      </c>
      <c r="L16" s="73">
        <v>175000</v>
      </c>
      <c r="M16" s="73">
        <v>5022.5</v>
      </c>
      <c r="N16" s="73">
        <v>29747.24</v>
      </c>
      <c r="O16" s="73">
        <v>5320</v>
      </c>
      <c r="P16" s="73">
        <v>25</v>
      </c>
      <c r="Q16" s="73">
        <f t="shared" ref="Q16:Q78" si="0">SUM(M16:P16)</f>
        <v>40114.740000000005</v>
      </c>
      <c r="R16" s="73">
        <f t="shared" ref="R16:R78" si="1">(L16-Q16)</f>
        <v>134885.26</v>
      </c>
    </row>
    <row r="17" spans="2:18" ht="33" customHeight="1" x14ac:dyDescent="0.25">
      <c r="B17" s="70">
        <v>3</v>
      </c>
      <c r="C17" s="68" t="s">
        <v>215</v>
      </c>
      <c r="D17" s="68" t="s">
        <v>55</v>
      </c>
      <c r="E17" s="68" t="s">
        <v>216</v>
      </c>
      <c r="F17" s="69" t="s">
        <v>212</v>
      </c>
      <c r="G17" s="71" t="s">
        <v>24</v>
      </c>
      <c r="H17" s="72">
        <v>44986</v>
      </c>
      <c r="I17" s="72">
        <v>45169</v>
      </c>
      <c r="J17" s="73">
        <v>130000</v>
      </c>
      <c r="K17" s="73">
        <v>0</v>
      </c>
      <c r="L17" s="73">
        <v>130000</v>
      </c>
      <c r="M17" s="73">
        <v>3731</v>
      </c>
      <c r="N17" s="73">
        <v>19162.12</v>
      </c>
      <c r="O17" s="73">
        <v>3952</v>
      </c>
      <c r="P17" s="73">
        <v>25</v>
      </c>
      <c r="Q17" s="73">
        <f t="shared" si="0"/>
        <v>26870.12</v>
      </c>
      <c r="R17" s="73">
        <f t="shared" si="1"/>
        <v>103129.88</v>
      </c>
    </row>
    <row r="18" spans="2:18" ht="38.25" customHeight="1" x14ac:dyDescent="0.25">
      <c r="B18" s="120">
        <v>4</v>
      </c>
      <c r="C18" s="68" t="s">
        <v>217</v>
      </c>
      <c r="D18" s="68" t="s">
        <v>55</v>
      </c>
      <c r="E18" s="68" t="s">
        <v>218</v>
      </c>
      <c r="F18" s="69" t="s">
        <v>212</v>
      </c>
      <c r="G18" s="71" t="s">
        <v>24</v>
      </c>
      <c r="H18" s="72">
        <v>44986</v>
      </c>
      <c r="I18" s="72">
        <v>45169</v>
      </c>
      <c r="J18" s="73">
        <v>130000</v>
      </c>
      <c r="K18" s="73">
        <v>0</v>
      </c>
      <c r="L18" s="73">
        <v>130000</v>
      </c>
      <c r="M18" s="73">
        <v>3731</v>
      </c>
      <c r="N18" s="73">
        <v>19162.12</v>
      </c>
      <c r="O18" s="73">
        <v>3952</v>
      </c>
      <c r="P18" s="73">
        <v>25</v>
      </c>
      <c r="Q18" s="73">
        <f t="shared" si="0"/>
        <v>26870.12</v>
      </c>
      <c r="R18" s="73">
        <f t="shared" si="1"/>
        <v>103129.88</v>
      </c>
    </row>
    <row r="19" spans="2:18" ht="38.25" customHeight="1" x14ac:dyDescent="0.25">
      <c r="B19" s="70">
        <v>5</v>
      </c>
      <c r="C19" s="68" t="s">
        <v>219</v>
      </c>
      <c r="D19" s="68" t="s">
        <v>55</v>
      </c>
      <c r="E19" s="68" t="s">
        <v>220</v>
      </c>
      <c r="F19" s="69" t="s">
        <v>212</v>
      </c>
      <c r="G19" s="70" t="s">
        <v>21</v>
      </c>
      <c r="H19" s="72">
        <v>44986</v>
      </c>
      <c r="I19" s="72">
        <v>45169</v>
      </c>
      <c r="J19" s="73">
        <v>65000</v>
      </c>
      <c r="K19" s="73">
        <v>0</v>
      </c>
      <c r="L19" s="73">
        <v>65000</v>
      </c>
      <c r="M19" s="73">
        <v>1865.5</v>
      </c>
      <c r="N19" s="73">
        <v>4427.58</v>
      </c>
      <c r="O19" s="73">
        <v>1976</v>
      </c>
      <c r="P19" s="73">
        <v>25</v>
      </c>
      <c r="Q19" s="73">
        <v>8294.08</v>
      </c>
      <c r="R19" s="73">
        <f t="shared" si="1"/>
        <v>56705.919999999998</v>
      </c>
    </row>
    <row r="20" spans="2:18" ht="38.25" customHeight="1" x14ac:dyDescent="0.25">
      <c r="B20" s="70">
        <v>6</v>
      </c>
      <c r="C20" s="68" t="s">
        <v>420</v>
      </c>
      <c r="D20" s="68" t="s">
        <v>55</v>
      </c>
      <c r="E20" s="68" t="s">
        <v>421</v>
      </c>
      <c r="F20" s="69" t="s">
        <v>212</v>
      </c>
      <c r="G20" s="70" t="s">
        <v>21</v>
      </c>
      <c r="H20" s="81">
        <v>45078</v>
      </c>
      <c r="I20" s="81">
        <v>45231</v>
      </c>
      <c r="J20" s="82">
        <v>60000</v>
      </c>
      <c r="K20" s="82">
        <v>0</v>
      </c>
      <c r="L20" s="82">
        <v>60000</v>
      </c>
      <c r="M20" s="82">
        <v>1722</v>
      </c>
      <c r="N20" s="82">
        <v>3486.68</v>
      </c>
      <c r="O20" s="82">
        <v>1824</v>
      </c>
      <c r="P20" s="82">
        <v>25</v>
      </c>
      <c r="Q20" s="82">
        <f>SUM(M20:P20)</f>
        <v>7057.68</v>
      </c>
      <c r="R20" s="82">
        <f>(L20-Q20)</f>
        <v>52942.32</v>
      </c>
    </row>
    <row r="21" spans="2:18" ht="38.25" customHeight="1" x14ac:dyDescent="0.25">
      <c r="B21" s="70">
        <v>7</v>
      </c>
      <c r="C21" s="68" t="s">
        <v>403</v>
      </c>
      <c r="D21" s="68" t="s">
        <v>55</v>
      </c>
      <c r="E21" s="68" t="s">
        <v>404</v>
      </c>
      <c r="F21" s="69" t="s">
        <v>212</v>
      </c>
      <c r="G21" s="70" t="s">
        <v>24</v>
      </c>
      <c r="H21" s="81">
        <v>45017</v>
      </c>
      <c r="I21" s="81" t="s">
        <v>405</v>
      </c>
      <c r="J21" s="82">
        <v>51000</v>
      </c>
      <c r="K21" s="82">
        <v>0</v>
      </c>
      <c r="L21" s="82">
        <v>51000</v>
      </c>
      <c r="M21" s="82">
        <v>1463.7</v>
      </c>
      <c r="N21" s="82">
        <v>1995.14</v>
      </c>
      <c r="O21" s="82">
        <v>1550.4</v>
      </c>
      <c r="P21" s="82">
        <v>25</v>
      </c>
      <c r="Q21" s="82">
        <f>SUM(M21:P21)</f>
        <v>5034.24</v>
      </c>
      <c r="R21" s="82">
        <f>(L21-Q21)</f>
        <v>45965.760000000002</v>
      </c>
    </row>
    <row r="22" spans="2:18" ht="38.25" customHeight="1" x14ac:dyDescent="0.25">
      <c r="B22" s="70">
        <v>8</v>
      </c>
      <c r="C22" s="68" t="s">
        <v>411</v>
      </c>
      <c r="D22" s="68" t="s">
        <v>55</v>
      </c>
      <c r="E22" s="68" t="s">
        <v>412</v>
      </c>
      <c r="F22" s="69" t="s">
        <v>212</v>
      </c>
      <c r="G22" s="70" t="s">
        <v>21</v>
      </c>
      <c r="H22" s="81">
        <v>44931</v>
      </c>
      <c r="I22" s="81">
        <v>44936</v>
      </c>
      <c r="J22" s="82">
        <v>43000</v>
      </c>
      <c r="K22" s="82">
        <v>0</v>
      </c>
      <c r="L22" s="82">
        <v>43000</v>
      </c>
      <c r="M22" s="82">
        <v>1234.0999999999999</v>
      </c>
      <c r="N22" s="82">
        <v>866.06</v>
      </c>
      <c r="O22" s="82">
        <v>1307.2</v>
      </c>
      <c r="P22" s="82">
        <v>25</v>
      </c>
      <c r="Q22" s="82">
        <f>SUM(M22:P22)</f>
        <v>3432.3599999999997</v>
      </c>
      <c r="R22" s="82">
        <f>(L22-Q22)</f>
        <v>39567.64</v>
      </c>
    </row>
    <row r="23" spans="2:18" ht="38.25" customHeight="1" x14ac:dyDescent="0.25">
      <c r="B23" s="70">
        <v>9</v>
      </c>
      <c r="C23" s="68" t="s">
        <v>413</v>
      </c>
      <c r="D23" s="68" t="s">
        <v>55</v>
      </c>
      <c r="E23" s="68" t="s">
        <v>335</v>
      </c>
      <c r="F23" s="69" t="s">
        <v>212</v>
      </c>
      <c r="G23" s="70" t="s">
        <v>24</v>
      </c>
      <c r="H23" s="81">
        <v>44931</v>
      </c>
      <c r="I23" s="81">
        <v>44936</v>
      </c>
      <c r="J23" s="82">
        <v>43000</v>
      </c>
      <c r="K23" s="82">
        <v>0</v>
      </c>
      <c r="L23" s="82">
        <v>43000</v>
      </c>
      <c r="M23" s="82">
        <v>1234.0999999999999</v>
      </c>
      <c r="N23" s="82">
        <v>866.06</v>
      </c>
      <c r="O23" s="82">
        <v>1307.2</v>
      </c>
      <c r="P23" s="82">
        <v>25</v>
      </c>
      <c r="Q23" s="82">
        <f>SUM(M23:P23)</f>
        <v>3432.3599999999997</v>
      </c>
      <c r="R23" s="82">
        <f>(L23-Q23)</f>
        <v>39567.64</v>
      </c>
    </row>
    <row r="24" spans="2:18" ht="34" customHeight="1" x14ac:dyDescent="0.25">
      <c r="B24" s="120">
        <v>10</v>
      </c>
      <c r="C24" s="68" t="s">
        <v>221</v>
      </c>
      <c r="D24" s="68" t="s">
        <v>222</v>
      </c>
      <c r="E24" s="68" t="s">
        <v>223</v>
      </c>
      <c r="F24" s="69" t="s">
        <v>212</v>
      </c>
      <c r="G24" s="70" t="s">
        <v>21</v>
      </c>
      <c r="H24" s="74">
        <v>44986</v>
      </c>
      <c r="I24" s="74">
        <v>45169</v>
      </c>
      <c r="J24" s="73">
        <v>175000</v>
      </c>
      <c r="K24" s="73">
        <v>0</v>
      </c>
      <c r="L24" s="73">
        <v>175000</v>
      </c>
      <c r="M24" s="73">
        <v>5022.5</v>
      </c>
      <c r="N24" s="73">
        <v>29747.24</v>
      </c>
      <c r="O24" s="73">
        <v>5320</v>
      </c>
      <c r="P24" s="73">
        <v>25</v>
      </c>
      <c r="Q24" s="73">
        <f t="shared" si="0"/>
        <v>40114.740000000005</v>
      </c>
      <c r="R24" s="73">
        <f t="shared" si="1"/>
        <v>134885.26</v>
      </c>
    </row>
    <row r="25" spans="2:18" ht="31.5" customHeight="1" x14ac:dyDescent="0.25">
      <c r="B25" s="70">
        <v>11</v>
      </c>
      <c r="C25" s="68" t="s">
        <v>224</v>
      </c>
      <c r="D25" s="68" t="s">
        <v>222</v>
      </c>
      <c r="E25" s="68" t="s">
        <v>435</v>
      </c>
      <c r="F25" s="69" t="s">
        <v>212</v>
      </c>
      <c r="G25" s="71" t="s">
        <v>24</v>
      </c>
      <c r="H25" s="72">
        <v>44986</v>
      </c>
      <c r="I25" s="72">
        <v>45169</v>
      </c>
      <c r="J25" s="73">
        <v>130000</v>
      </c>
      <c r="K25" s="73">
        <v>0</v>
      </c>
      <c r="L25" s="73">
        <v>130000</v>
      </c>
      <c r="M25" s="73">
        <v>3731</v>
      </c>
      <c r="N25" s="73">
        <v>19162.12</v>
      </c>
      <c r="O25" s="73">
        <v>3952</v>
      </c>
      <c r="P25" s="73">
        <v>125</v>
      </c>
      <c r="Q25" s="73">
        <f t="shared" si="0"/>
        <v>26970.12</v>
      </c>
      <c r="R25" s="73">
        <f t="shared" si="1"/>
        <v>103029.88</v>
      </c>
    </row>
    <row r="26" spans="2:18" ht="38.25" customHeight="1" x14ac:dyDescent="0.25">
      <c r="B26" s="70">
        <v>12</v>
      </c>
      <c r="C26" s="68" t="s">
        <v>225</v>
      </c>
      <c r="D26" s="68" t="s">
        <v>222</v>
      </c>
      <c r="E26" s="68" t="s">
        <v>436</v>
      </c>
      <c r="F26" s="69" t="s">
        <v>212</v>
      </c>
      <c r="G26" s="70" t="s">
        <v>21</v>
      </c>
      <c r="H26" s="74">
        <v>44845</v>
      </c>
      <c r="I26" s="74">
        <v>45056</v>
      </c>
      <c r="J26" s="73">
        <v>130000</v>
      </c>
      <c r="K26" s="73">
        <v>0</v>
      </c>
      <c r="L26" s="73">
        <v>130000</v>
      </c>
      <c r="M26" s="73">
        <v>3731</v>
      </c>
      <c r="N26" s="73">
        <v>19162.12</v>
      </c>
      <c r="O26" s="73">
        <v>3952</v>
      </c>
      <c r="P26" s="73">
        <v>2383.6999999999998</v>
      </c>
      <c r="Q26" s="73">
        <f t="shared" si="0"/>
        <v>29228.82</v>
      </c>
      <c r="R26" s="73">
        <f t="shared" si="1"/>
        <v>100771.18</v>
      </c>
    </row>
    <row r="27" spans="2:18" ht="38.15" customHeight="1" x14ac:dyDescent="0.25">
      <c r="B27" s="120">
        <v>13</v>
      </c>
      <c r="C27" s="68" t="s">
        <v>226</v>
      </c>
      <c r="D27" s="68" t="s">
        <v>59</v>
      </c>
      <c r="E27" s="68" t="s">
        <v>437</v>
      </c>
      <c r="F27" s="69" t="s">
        <v>212</v>
      </c>
      <c r="G27" s="70" t="s">
        <v>21</v>
      </c>
      <c r="H27" s="74">
        <v>44986</v>
      </c>
      <c r="I27" s="74">
        <v>45169</v>
      </c>
      <c r="J27" s="73">
        <v>175000</v>
      </c>
      <c r="K27" s="73">
        <v>0</v>
      </c>
      <c r="L27" s="73">
        <v>175000</v>
      </c>
      <c r="M27" s="73">
        <v>5022.5</v>
      </c>
      <c r="N27" s="73">
        <v>29352.880000000001</v>
      </c>
      <c r="O27" s="73">
        <v>5320</v>
      </c>
      <c r="P27" s="73">
        <v>1602.45</v>
      </c>
      <c r="Q27" s="73">
        <f t="shared" si="0"/>
        <v>41297.83</v>
      </c>
      <c r="R27" s="73">
        <f t="shared" si="1"/>
        <v>133702.16999999998</v>
      </c>
    </row>
    <row r="28" spans="2:18" ht="38.25" customHeight="1" x14ac:dyDescent="0.25">
      <c r="B28" s="70">
        <v>14</v>
      </c>
      <c r="C28" s="68" t="s">
        <v>227</v>
      </c>
      <c r="D28" s="68" t="s">
        <v>228</v>
      </c>
      <c r="E28" s="68" t="s">
        <v>424</v>
      </c>
      <c r="F28" s="69" t="s">
        <v>212</v>
      </c>
      <c r="G28" s="70" t="s">
        <v>21</v>
      </c>
      <c r="H28" s="74">
        <v>44986</v>
      </c>
      <c r="I28" s="74">
        <v>45169</v>
      </c>
      <c r="J28" s="73">
        <v>130000</v>
      </c>
      <c r="K28" s="73">
        <v>0</v>
      </c>
      <c r="L28" s="73">
        <v>130000</v>
      </c>
      <c r="M28" s="73">
        <v>3731</v>
      </c>
      <c r="N28" s="73">
        <v>19162.12</v>
      </c>
      <c r="O28" s="73">
        <v>3952</v>
      </c>
      <c r="P28" s="73">
        <v>25</v>
      </c>
      <c r="Q28" s="73">
        <f t="shared" si="0"/>
        <v>26870.12</v>
      </c>
      <c r="R28" s="73">
        <f t="shared" si="1"/>
        <v>103129.88</v>
      </c>
    </row>
    <row r="29" spans="2:18" ht="38.25" customHeight="1" x14ac:dyDescent="0.25">
      <c r="B29" s="70">
        <v>15</v>
      </c>
      <c r="C29" s="68" t="s">
        <v>229</v>
      </c>
      <c r="D29" s="68" t="s">
        <v>228</v>
      </c>
      <c r="E29" s="68" t="s">
        <v>60</v>
      </c>
      <c r="F29" s="69" t="s">
        <v>212</v>
      </c>
      <c r="G29" s="70" t="s">
        <v>21</v>
      </c>
      <c r="H29" s="74">
        <v>44986</v>
      </c>
      <c r="I29" s="74">
        <v>45169</v>
      </c>
      <c r="J29" s="73">
        <v>65000</v>
      </c>
      <c r="K29" s="73">
        <v>0</v>
      </c>
      <c r="L29" s="73">
        <v>65000</v>
      </c>
      <c r="M29" s="73">
        <v>1865.5</v>
      </c>
      <c r="N29" s="73">
        <v>2343.8200000000002</v>
      </c>
      <c r="O29" s="73">
        <v>1976</v>
      </c>
      <c r="P29" s="73">
        <v>25</v>
      </c>
      <c r="Q29" s="73">
        <f t="shared" si="0"/>
        <v>6210.32</v>
      </c>
      <c r="R29" s="73">
        <f t="shared" si="1"/>
        <v>58789.68</v>
      </c>
    </row>
    <row r="30" spans="2:18" ht="35.5" customHeight="1" x14ac:dyDescent="0.25">
      <c r="B30" s="120">
        <v>16</v>
      </c>
      <c r="C30" s="68" t="s">
        <v>230</v>
      </c>
      <c r="D30" s="68" t="s">
        <v>228</v>
      </c>
      <c r="E30" s="68" t="s">
        <v>63</v>
      </c>
      <c r="F30" s="69" t="s">
        <v>212</v>
      </c>
      <c r="G30" s="70" t="s">
        <v>21</v>
      </c>
      <c r="H30" s="74">
        <v>44986</v>
      </c>
      <c r="I30" s="74">
        <v>45169</v>
      </c>
      <c r="J30" s="73">
        <v>51000</v>
      </c>
      <c r="K30" s="73">
        <v>0</v>
      </c>
      <c r="L30" s="73">
        <v>51000</v>
      </c>
      <c r="M30" s="73">
        <v>1463.7</v>
      </c>
      <c r="N30" s="73">
        <v>0</v>
      </c>
      <c r="O30" s="73">
        <v>1550.4</v>
      </c>
      <c r="P30" s="73">
        <v>25</v>
      </c>
      <c r="Q30" s="73">
        <f t="shared" si="0"/>
        <v>3039.1000000000004</v>
      </c>
      <c r="R30" s="73">
        <f t="shared" si="1"/>
        <v>47960.9</v>
      </c>
    </row>
    <row r="31" spans="2:18" ht="38.25" customHeight="1" x14ac:dyDescent="0.25">
      <c r="B31" s="70">
        <v>17</v>
      </c>
      <c r="C31" s="68" t="s">
        <v>231</v>
      </c>
      <c r="D31" s="68" t="s">
        <v>232</v>
      </c>
      <c r="E31" s="68" t="s">
        <v>233</v>
      </c>
      <c r="F31" s="69" t="s">
        <v>212</v>
      </c>
      <c r="G31" s="71" t="s">
        <v>21</v>
      </c>
      <c r="H31" s="74">
        <v>44986</v>
      </c>
      <c r="I31" s="74">
        <v>45169</v>
      </c>
      <c r="J31" s="73">
        <v>130000</v>
      </c>
      <c r="K31" s="73">
        <v>0</v>
      </c>
      <c r="L31" s="73">
        <v>130000</v>
      </c>
      <c r="M31" s="73">
        <v>3731</v>
      </c>
      <c r="N31" s="73">
        <v>18767.759999999998</v>
      </c>
      <c r="O31" s="73">
        <v>3952</v>
      </c>
      <c r="P31" s="73">
        <v>1702.45</v>
      </c>
      <c r="Q31" s="73">
        <f t="shared" si="0"/>
        <v>28153.21</v>
      </c>
      <c r="R31" s="73">
        <f t="shared" si="1"/>
        <v>101846.79000000001</v>
      </c>
    </row>
    <row r="32" spans="2:18" ht="38.25" customHeight="1" x14ac:dyDescent="0.25">
      <c r="B32" s="70">
        <v>18</v>
      </c>
      <c r="C32" s="68" t="s">
        <v>234</v>
      </c>
      <c r="D32" s="68" t="s">
        <v>235</v>
      </c>
      <c r="E32" s="68" t="s">
        <v>438</v>
      </c>
      <c r="F32" s="69" t="s">
        <v>212</v>
      </c>
      <c r="G32" s="70" t="s">
        <v>21</v>
      </c>
      <c r="H32" s="74">
        <v>44986</v>
      </c>
      <c r="I32" s="74">
        <v>45169</v>
      </c>
      <c r="J32" s="73">
        <v>130000</v>
      </c>
      <c r="K32" s="73">
        <v>0</v>
      </c>
      <c r="L32" s="73">
        <v>130000</v>
      </c>
      <c r="M32" s="73">
        <v>3731</v>
      </c>
      <c r="N32" s="73">
        <v>19162.12</v>
      </c>
      <c r="O32" s="73">
        <v>3952</v>
      </c>
      <c r="P32" s="73">
        <v>125</v>
      </c>
      <c r="Q32" s="73">
        <f t="shared" si="0"/>
        <v>26970.12</v>
      </c>
      <c r="R32" s="73">
        <f t="shared" si="1"/>
        <v>103029.88</v>
      </c>
    </row>
    <row r="33" spans="2:18" ht="38.15" customHeight="1" x14ac:dyDescent="0.25">
      <c r="B33" s="120">
        <v>19</v>
      </c>
      <c r="C33" s="68" t="s">
        <v>415</v>
      </c>
      <c r="D33" s="68" t="s">
        <v>59</v>
      </c>
      <c r="E33" s="68" t="s">
        <v>60</v>
      </c>
      <c r="F33" s="69" t="s">
        <v>212</v>
      </c>
      <c r="G33" s="70" t="s">
        <v>24</v>
      </c>
      <c r="H33" s="81">
        <v>44931</v>
      </c>
      <c r="I33" s="81">
        <v>44936</v>
      </c>
      <c r="J33" s="82">
        <v>65000</v>
      </c>
      <c r="K33" s="82">
        <v>0</v>
      </c>
      <c r="L33" s="82">
        <v>65000</v>
      </c>
      <c r="M33" s="82">
        <v>1865.5</v>
      </c>
      <c r="N33" s="82">
        <v>4427.58</v>
      </c>
      <c r="O33" s="82">
        <v>1976</v>
      </c>
      <c r="P33" s="82">
        <v>25</v>
      </c>
      <c r="Q33" s="82">
        <f>SUM(M33:P33)</f>
        <v>8294.08</v>
      </c>
      <c r="R33" s="82">
        <f>(L33-Q33)</f>
        <v>56705.919999999998</v>
      </c>
    </row>
    <row r="34" spans="2:18" ht="29.5" customHeight="1" x14ac:dyDescent="0.25">
      <c r="B34" s="120">
        <v>20</v>
      </c>
      <c r="C34" s="68" t="s">
        <v>236</v>
      </c>
      <c r="D34" s="68" t="s">
        <v>66</v>
      </c>
      <c r="E34" s="68" t="s">
        <v>237</v>
      </c>
      <c r="F34" s="69" t="s">
        <v>212</v>
      </c>
      <c r="G34" s="70" t="s">
        <v>21</v>
      </c>
      <c r="H34" s="74">
        <v>44986</v>
      </c>
      <c r="I34" s="74">
        <v>45169</v>
      </c>
      <c r="J34" s="73">
        <v>175000</v>
      </c>
      <c r="K34" s="73">
        <v>0</v>
      </c>
      <c r="L34" s="73">
        <v>175000</v>
      </c>
      <c r="M34" s="73">
        <v>5022.5</v>
      </c>
      <c r="N34" s="73">
        <v>29747.24</v>
      </c>
      <c r="O34" s="73">
        <v>5320</v>
      </c>
      <c r="P34" s="73">
        <v>2951.6</v>
      </c>
      <c r="Q34" s="73">
        <f t="shared" si="0"/>
        <v>43041.340000000004</v>
      </c>
      <c r="R34" s="73">
        <f t="shared" si="1"/>
        <v>131958.66</v>
      </c>
    </row>
    <row r="35" spans="2:18" ht="35.15" customHeight="1" x14ac:dyDescent="0.25">
      <c r="B35" s="70">
        <v>21</v>
      </c>
      <c r="C35" s="68" t="s">
        <v>238</v>
      </c>
      <c r="D35" s="68" t="s">
        <v>66</v>
      </c>
      <c r="E35" s="68" t="s">
        <v>239</v>
      </c>
      <c r="F35" s="69" t="s">
        <v>212</v>
      </c>
      <c r="G35" s="70" t="s">
        <v>24</v>
      </c>
      <c r="H35" s="74">
        <v>44621</v>
      </c>
      <c r="I35" s="74">
        <v>44805</v>
      </c>
      <c r="J35" s="73">
        <v>51000</v>
      </c>
      <c r="K35" s="73">
        <v>0</v>
      </c>
      <c r="L35" s="73">
        <v>51000</v>
      </c>
      <c r="M35" s="73">
        <v>1463.7</v>
      </c>
      <c r="N35" s="75">
        <v>1995.14</v>
      </c>
      <c r="O35" s="73">
        <v>1550.4</v>
      </c>
      <c r="P35" s="73">
        <v>125</v>
      </c>
      <c r="Q35" s="73">
        <f t="shared" si="0"/>
        <v>5134.24</v>
      </c>
      <c r="R35" s="73">
        <f t="shared" si="1"/>
        <v>45865.760000000002</v>
      </c>
    </row>
    <row r="36" spans="2:18" ht="38.25" customHeight="1" x14ac:dyDescent="0.25">
      <c r="B36" s="70">
        <v>22</v>
      </c>
      <c r="C36" s="68" t="s">
        <v>240</v>
      </c>
      <c r="D36" s="68" t="s">
        <v>66</v>
      </c>
      <c r="E36" s="68" t="s">
        <v>241</v>
      </c>
      <c r="F36" s="69" t="s">
        <v>212</v>
      </c>
      <c r="G36" s="70" t="s">
        <v>21</v>
      </c>
      <c r="H36" s="74">
        <v>44986</v>
      </c>
      <c r="I36" s="74">
        <v>45169</v>
      </c>
      <c r="J36" s="73">
        <v>51000</v>
      </c>
      <c r="K36" s="73">
        <v>0</v>
      </c>
      <c r="L36" s="73">
        <v>51000</v>
      </c>
      <c r="M36" s="73">
        <v>1463.7</v>
      </c>
      <c r="N36" s="73">
        <v>1995.14</v>
      </c>
      <c r="O36" s="73">
        <v>1550.4</v>
      </c>
      <c r="P36" s="73">
        <v>125</v>
      </c>
      <c r="Q36" s="73">
        <v>5134.24</v>
      </c>
      <c r="R36" s="73">
        <f t="shared" si="1"/>
        <v>45865.760000000002</v>
      </c>
    </row>
    <row r="37" spans="2:18" ht="38.25" customHeight="1" x14ac:dyDescent="0.25">
      <c r="B37" s="120">
        <v>23</v>
      </c>
      <c r="C37" s="68" t="s">
        <v>242</v>
      </c>
      <c r="D37" s="68" t="s">
        <v>66</v>
      </c>
      <c r="E37" s="68" t="s">
        <v>408</v>
      </c>
      <c r="F37" s="69" t="s">
        <v>212</v>
      </c>
      <c r="G37" s="70" t="s">
        <v>21</v>
      </c>
      <c r="H37" s="74">
        <v>44621</v>
      </c>
      <c r="I37" s="74">
        <v>44805</v>
      </c>
      <c r="J37" s="73">
        <v>85000</v>
      </c>
      <c r="K37" s="73">
        <v>0</v>
      </c>
      <c r="L37" s="73">
        <v>85000</v>
      </c>
      <c r="M37" s="73">
        <v>2439.5</v>
      </c>
      <c r="N37" s="73">
        <v>8576.99</v>
      </c>
      <c r="O37" s="73">
        <v>2584</v>
      </c>
      <c r="P37" s="73">
        <v>125</v>
      </c>
      <c r="Q37" s="73">
        <f t="shared" si="0"/>
        <v>13725.49</v>
      </c>
      <c r="R37" s="73">
        <f t="shared" si="1"/>
        <v>71274.509999999995</v>
      </c>
    </row>
    <row r="38" spans="2:18" ht="38.25" customHeight="1" x14ac:dyDescent="0.25">
      <c r="B38" s="70">
        <v>24</v>
      </c>
      <c r="C38" s="68" t="s">
        <v>243</v>
      </c>
      <c r="D38" s="68" t="s">
        <v>77</v>
      </c>
      <c r="E38" s="68" t="s">
        <v>244</v>
      </c>
      <c r="F38" s="69" t="s">
        <v>212</v>
      </c>
      <c r="G38" s="70" t="s">
        <v>24</v>
      </c>
      <c r="H38" s="74">
        <v>44986</v>
      </c>
      <c r="I38" s="74">
        <v>45169</v>
      </c>
      <c r="J38" s="73">
        <v>175000</v>
      </c>
      <c r="K38" s="73">
        <v>0</v>
      </c>
      <c r="L38" s="73">
        <v>175000</v>
      </c>
      <c r="M38" s="73">
        <v>5022.5</v>
      </c>
      <c r="N38" s="73">
        <v>29747.24</v>
      </c>
      <c r="O38" s="73">
        <v>5320</v>
      </c>
      <c r="P38" s="73">
        <v>5878.2</v>
      </c>
      <c r="Q38" s="73">
        <v>45967.94</v>
      </c>
      <c r="R38" s="73">
        <f t="shared" si="1"/>
        <v>129032.06</v>
      </c>
    </row>
    <row r="39" spans="2:18" ht="38.25" customHeight="1" x14ac:dyDescent="0.25">
      <c r="B39" s="70">
        <v>25</v>
      </c>
      <c r="C39" s="68" t="s">
        <v>245</v>
      </c>
      <c r="D39" s="68" t="s">
        <v>77</v>
      </c>
      <c r="E39" s="68" t="s">
        <v>246</v>
      </c>
      <c r="F39" s="69" t="s">
        <v>212</v>
      </c>
      <c r="G39" s="70" t="s">
        <v>24</v>
      </c>
      <c r="H39" s="74">
        <v>44986</v>
      </c>
      <c r="I39" s="74">
        <v>45169</v>
      </c>
      <c r="J39" s="73">
        <v>130000</v>
      </c>
      <c r="K39" s="73">
        <v>0</v>
      </c>
      <c r="L39" s="73">
        <v>130000</v>
      </c>
      <c r="M39" s="73">
        <v>3731</v>
      </c>
      <c r="N39" s="73">
        <v>19162.12</v>
      </c>
      <c r="O39" s="73">
        <v>3952</v>
      </c>
      <c r="P39" s="73">
        <v>125</v>
      </c>
      <c r="Q39" s="73">
        <f t="shared" si="0"/>
        <v>26970.12</v>
      </c>
      <c r="R39" s="73">
        <f t="shared" si="1"/>
        <v>103029.88</v>
      </c>
    </row>
    <row r="40" spans="2:18" ht="38.25" customHeight="1" x14ac:dyDescent="0.25">
      <c r="B40" s="120">
        <v>26</v>
      </c>
      <c r="C40" s="68" t="s">
        <v>247</v>
      </c>
      <c r="D40" s="68" t="s">
        <v>77</v>
      </c>
      <c r="E40" s="68" t="s">
        <v>248</v>
      </c>
      <c r="F40" s="69" t="s">
        <v>212</v>
      </c>
      <c r="G40" s="70" t="s">
        <v>21</v>
      </c>
      <c r="H40" s="74">
        <v>44986</v>
      </c>
      <c r="I40" s="74" t="s">
        <v>399</v>
      </c>
      <c r="J40" s="73">
        <v>130000</v>
      </c>
      <c r="K40" s="73">
        <v>0</v>
      </c>
      <c r="L40" s="73">
        <v>130000</v>
      </c>
      <c r="M40" s="73">
        <v>3731</v>
      </c>
      <c r="N40" s="73">
        <v>18767.759999999998</v>
      </c>
      <c r="O40" s="73">
        <v>3952</v>
      </c>
      <c r="P40" s="73">
        <v>1702.45</v>
      </c>
      <c r="Q40" s="73">
        <v>28153.21</v>
      </c>
      <c r="R40" s="73">
        <f t="shared" si="1"/>
        <v>101846.79000000001</v>
      </c>
    </row>
    <row r="41" spans="2:18" ht="38.25" customHeight="1" x14ac:dyDescent="0.25">
      <c r="B41" s="70">
        <v>27</v>
      </c>
      <c r="C41" s="68" t="s">
        <v>252</v>
      </c>
      <c r="D41" s="68" t="s">
        <v>250</v>
      </c>
      <c r="E41" s="68" t="s">
        <v>402</v>
      </c>
      <c r="F41" s="69" t="s">
        <v>212</v>
      </c>
      <c r="G41" s="70" t="s">
        <v>24</v>
      </c>
      <c r="H41" s="74">
        <v>44621</v>
      </c>
      <c r="I41" s="74">
        <v>44805</v>
      </c>
      <c r="J41" s="73">
        <v>130000</v>
      </c>
      <c r="K41" s="73">
        <v>0</v>
      </c>
      <c r="L41" s="73">
        <v>130000</v>
      </c>
      <c r="M41" s="73">
        <v>3731</v>
      </c>
      <c r="N41" s="73">
        <v>18767.759999999998</v>
      </c>
      <c r="O41" s="73">
        <v>3952</v>
      </c>
      <c r="P41" s="73">
        <v>1702.45</v>
      </c>
      <c r="Q41" s="73">
        <f t="shared" si="0"/>
        <v>28153.21</v>
      </c>
      <c r="R41" s="73">
        <f t="shared" si="1"/>
        <v>101846.79000000001</v>
      </c>
    </row>
    <row r="42" spans="2:18" ht="38.25" customHeight="1" x14ac:dyDescent="0.25">
      <c r="B42" s="70">
        <v>28</v>
      </c>
      <c r="C42" s="68" t="s">
        <v>253</v>
      </c>
      <c r="D42" s="68" t="s">
        <v>250</v>
      </c>
      <c r="E42" s="68" t="s">
        <v>254</v>
      </c>
      <c r="F42" s="69" t="s">
        <v>212</v>
      </c>
      <c r="G42" s="70" t="s">
        <v>24</v>
      </c>
      <c r="H42" s="74">
        <v>44986</v>
      </c>
      <c r="I42" s="74">
        <v>45169</v>
      </c>
      <c r="J42" s="73">
        <v>70000</v>
      </c>
      <c r="K42" s="73">
        <v>0</v>
      </c>
      <c r="L42" s="73">
        <v>70000</v>
      </c>
      <c r="M42" s="73">
        <v>2009</v>
      </c>
      <c r="N42" s="73">
        <v>5368.48</v>
      </c>
      <c r="O42" s="73">
        <v>2128</v>
      </c>
      <c r="P42" s="73">
        <v>125</v>
      </c>
      <c r="Q42" s="73">
        <f t="shared" si="0"/>
        <v>9630.48</v>
      </c>
      <c r="R42" s="73">
        <f t="shared" si="1"/>
        <v>60369.520000000004</v>
      </c>
    </row>
    <row r="43" spans="2:18" ht="38.25" customHeight="1" x14ac:dyDescent="0.25">
      <c r="B43" s="120">
        <v>29</v>
      </c>
      <c r="C43" s="68" t="s">
        <v>255</v>
      </c>
      <c r="D43" s="68" t="s">
        <v>77</v>
      </c>
      <c r="E43" s="68" t="s">
        <v>256</v>
      </c>
      <c r="F43" s="69" t="s">
        <v>212</v>
      </c>
      <c r="G43" s="70" t="s">
        <v>24</v>
      </c>
      <c r="H43" s="74">
        <v>44986</v>
      </c>
      <c r="I43" s="74">
        <v>45169</v>
      </c>
      <c r="J43" s="73">
        <v>51000</v>
      </c>
      <c r="K43" s="73">
        <v>0</v>
      </c>
      <c r="L43" s="73">
        <v>51000</v>
      </c>
      <c r="M43" s="73">
        <v>1463.7</v>
      </c>
      <c r="N43" s="83">
        <v>1995.14</v>
      </c>
      <c r="O43" s="73">
        <v>1550.4</v>
      </c>
      <c r="P43" s="73">
        <v>125</v>
      </c>
      <c r="Q43" s="73">
        <f t="shared" si="0"/>
        <v>5134.24</v>
      </c>
      <c r="R43" s="73">
        <f t="shared" si="1"/>
        <v>45865.760000000002</v>
      </c>
    </row>
    <row r="44" spans="2:18" ht="38.25" customHeight="1" x14ac:dyDescent="0.25">
      <c r="B44" s="70">
        <v>30</v>
      </c>
      <c r="C44" s="68" t="s">
        <v>257</v>
      </c>
      <c r="D44" s="68" t="s">
        <v>77</v>
      </c>
      <c r="E44" s="68" t="s">
        <v>425</v>
      </c>
      <c r="F44" s="69" t="s">
        <v>212</v>
      </c>
      <c r="G44" s="70" t="s">
        <v>24</v>
      </c>
      <c r="H44" s="74">
        <v>44986</v>
      </c>
      <c r="I44" s="74">
        <v>45169</v>
      </c>
      <c r="J44" s="73">
        <v>51000</v>
      </c>
      <c r="K44" s="73">
        <v>0</v>
      </c>
      <c r="L44" s="73">
        <v>51000</v>
      </c>
      <c r="M44" s="73">
        <v>1463.7</v>
      </c>
      <c r="N44" s="73">
        <v>0</v>
      </c>
      <c r="O44" s="73">
        <v>1550.4</v>
      </c>
      <c r="P44" s="73">
        <v>125</v>
      </c>
      <c r="Q44" s="73">
        <f t="shared" si="0"/>
        <v>3139.1000000000004</v>
      </c>
      <c r="R44" s="73">
        <f t="shared" si="1"/>
        <v>47860.9</v>
      </c>
    </row>
    <row r="45" spans="2:18" ht="33.65" customHeight="1" x14ac:dyDescent="0.25">
      <c r="B45" s="70">
        <v>31</v>
      </c>
      <c r="C45" s="68" t="s">
        <v>258</v>
      </c>
      <c r="D45" s="76" t="s">
        <v>259</v>
      </c>
      <c r="E45" s="68" t="s">
        <v>260</v>
      </c>
      <c r="F45" s="69" t="s">
        <v>212</v>
      </c>
      <c r="G45" s="70" t="s">
        <v>24</v>
      </c>
      <c r="H45" s="74">
        <v>44986</v>
      </c>
      <c r="I45" s="74">
        <v>45169</v>
      </c>
      <c r="J45" s="73">
        <v>175000</v>
      </c>
      <c r="K45" s="73">
        <v>0</v>
      </c>
      <c r="L45" s="73">
        <v>175000</v>
      </c>
      <c r="M45" s="73">
        <v>5022.5</v>
      </c>
      <c r="N45" s="73">
        <v>29747.24</v>
      </c>
      <c r="O45" s="73">
        <v>5320</v>
      </c>
      <c r="P45" s="73">
        <v>25</v>
      </c>
      <c r="Q45" s="73">
        <f t="shared" si="0"/>
        <v>40114.740000000005</v>
      </c>
      <c r="R45" s="73">
        <f t="shared" si="1"/>
        <v>134885.26</v>
      </c>
    </row>
    <row r="46" spans="2:18" ht="38.25" customHeight="1" x14ac:dyDescent="0.25">
      <c r="B46" s="120">
        <v>32</v>
      </c>
      <c r="C46" s="68" t="s">
        <v>261</v>
      </c>
      <c r="D46" s="76" t="s">
        <v>259</v>
      </c>
      <c r="E46" s="68" t="s">
        <v>426</v>
      </c>
      <c r="F46" s="69" t="s">
        <v>212</v>
      </c>
      <c r="G46" s="70" t="s">
        <v>21</v>
      </c>
      <c r="H46" s="74">
        <v>44986</v>
      </c>
      <c r="I46" s="74">
        <v>45169</v>
      </c>
      <c r="J46" s="73">
        <v>130000</v>
      </c>
      <c r="K46" s="73">
        <v>0</v>
      </c>
      <c r="L46" s="73">
        <v>130000</v>
      </c>
      <c r="M46" s="73">
        <v>3731</v>
      </c>
      <c r="N46" s="73">
        <v>18767.759999999998</v>
      </c>
      <c r="O46" s="73">
        <v>3952</v>
      </c>
      <c r="P46" s="73">
        <v>1602.45</v>
      </c>
      <c r="Q46" s="73">
        <f t="shared" si="0"/>
        <v>28053.21</v>
      </c>
      <c r="R46" s="73">
        <f t="shared" si="1"/>
        <v>101946.79000000001</v>
      </c>
    </row>
    <row r="47" spans="2:18" ht="38.25" customHeight="1" x14ac:dyDescent="0.25">
      <c r="B47" s="70">
        <v>33</v>
      </c>
      <c r="C47" s="68" t="s">
        <v>262</v>
      </c>
      <c r="D47" s="76" t="s">
        <v>259</v>
      </c>
      <c r="E47" s="68" t="s">
        <v>263</v>
      </c>
      <c r="F47" s="69" t="s">
        <v>212</v>
      </c>
      <c r="G47" s="70" t="s">
        <v>24</v>
      </c>
      <c r="H47" s="74">
        <v>44621</v>
      </c>
      <c r="I47" s="74">
        <v>44805</v>
      </c>
      <c r="J47" s="73">
        <v>70000</v>
      </c>
      <c r="K47" s="73">
        <v>0</v>
      </c>
      <c r="L47" s="73">
        <v>70000</v>
      </c>
      <c r="M47" s="73">
        <v>2009</v>
      </c>
      <c r="N47" s="73">
        <v>5368.48</v>
      </c>
      <c r="O47" s="73">
        <v>2128</v>
      </c>
      <c r="P47" s="73">
        <v>25</v>
      </c>
      <c r="Q47" s="73">
        <f t="shared" si="0"/>
        <v>9530.48</v>
      </c>
      <c r="R47" s="73">
        <f t="shared" si="1"/>
        <v>60469.520000000004</v>
      </c>
    </row>
    <row r="48" spans="2:18" ht="38.25" customHeight="1" x14ac:dyDescent="0.25">
      <c r="B48" s="70">
        <v>34</v>
      </c>
      <c r="C48" s="68" t="s">
        <v>264</v>
      </c>
      <c r="D48" s="76" t="s">
        <v>84</v>
      </c>
      <c r="E48" s="68" t="s">
        <v>265</v>
      </c>
      <c r="F48" s="69" t="s">
        <v>212</v>
      </c>
      <c r="G48" s="70" t="s">
        <v>24</v>
      </c>
      <c r="H48" s="74">
        <v>44986</v>
      </c>
      <c r="I48" s="74">
        <v>45169</v>
      </c>
      <c r="J48" s="73">
        <v>51000</v>
      </c>
      <c r="K48" s="73">
        <v>0</v>
      </c>
      <c r="L48" s="73">
        <v>51000</v>
      </c>
      <c r="M48" s="73">
        <v>1463.7</v>
      </c>
      <c r="N48" s="73">
        <v>0</v>
      </c>
      <c r="O48" s="73">
        <v>1550.4</v>
      </c>
      <c r="P48" s="73">
        <v>125</v>
      </c>
      <c r="Q48" s="73">
        <f t="shared" si="0"/>
        <v>3139.1000000000004</v>
      </c>
      <c r="R48" s="73">
        <f t="shared" si="1"/>
        <v>47860.9</v>
      </c>
    </row>
    <row r="49" spans="2:18" ht="38.25" customHeight="1" x14ac:dyDescent="0.25">
      <c r="B49" s="120">
        <v>35</v>
      </c>
      <c r="C49" s="68" t="s">
        <v>266</v>
      </c>
      <c r="D49" s="68" t="s">
        <v>89</v>
      </c>
      <c r="E49" s="68" t="s">
        <v>451</v>
      </c>
      <c r="F49" s="69" t="s">
        <v>212</v>
      </c>
      <c r="G49" s="70" t="s">
        <v>21</v>
      </c>
      <c r="H49" s="74">
        <v>44986</v>
      </c>
      <c r="I49" s="74">
        <v>45169</v>
      </c>
      <c r="J49" s="73">
        <v>175000</v>
      </c>
      <c r="K49" s="73">
        <v>0</v>
      </c>
      <c r="L49" s="73">
        <v>175000</v>
      </c>
      <c r="M49" s="73">
        <v>5022.5</v>
      </c>
      <c r="N49" s="73">
        <v>29747.24</v>
      </c>
      <c r="O49" s="73">
        <v>5320</v>
      </c>
      <c r="P49" s="73">
        <v>5878.2</v>
      </c>
      <c r="Q49" s="73">
        <f t="shared" si="0"/>
        <v>45967.94</v>
      </c>
      <c r="R49" s="73">
        <f t="shared" si="1"/>
        <v>129032.06</v>
      </c>
    </row>
    <row r="50" spans="2:18" ht="38.25" customHeight="1" x14ac:dyDescent="0.25">
      <c r="B50" s="70">
        <v>36</v>
      </c>
      <c r="C50" s="68" t="s">
        <v>267</v>
      </c>
      <c r="D50" s="68" t="s">
        <v>89</v>
      </c>
      <c r="E50" s="68" t="s">
        <v>427</v>
      </c>
      <c r="F50" s="69" t="s">
        <v>212</v>
      </c>
      <c r="G50" s="70" t="s">
        <v>21</v>
      </c>
      <c r="H50" s="74">
        <v>44986</v>
      </c>
      <c r="I50" s="74">
        <v>45169</v>
      </c>
      <c r="J50" s="73">
        <v>130000</v>
      </c>
      <c r="K50" s="73">
        <v>0</v>
      </c>
      <c r="L50" s="73">
        <v>130000</v>
      </c>
      <c r="M50" s="73">
        <v>3731</v>
      </c>
      <c r="N50" s="73">
        <v>18767.759999999998</v>
      </c>
      <c r="O50" s="73">
        <v>3952</v>
      </c>
      <c r="P50" s="73">
        <v>2455.35</v>
      </c>
      <c r="Q50" s="73">
        <f t="shared" si="0"/>
        <v>28906.109999999997</v>
      </c>
      <c r="R50" s="73">
        <f t="shared" si="1"/>
        <v>101093.89</v>
      </c>
    </row>
    <row r="51" spans="2:18" ht="38.25" customHeight="1" x14ac:dyDescent="0.25">
      <c r="B51" s="70">
        <v>37</v>
      </c>
      <c r="C51" s="68" t="s">
        <v>268</v>
      </c>
      <c r="D51" s="68" t="s">
        <v>89</v>
      </c>
      <c r="E51" s="68" t="s">
        <v>428</v>
      </c>
      <c r="F51" s="69" t="s">
        <v>212</v>
      </c>
      <c r="G51" s="70" t="s">
        <v>24</v>
      </c>
      <c r="H51" s="74">
        <v>44986</v>
      </c>
      <c r="I51" s="74">
        <v>45169</v>
      </c>
      <c r="J51" s="73">
        <v>130000</v>
      </c>
      <c r="K51" s="73">
        <v>0</v>
      </c>
      <c r="L51" s="73">
        <v>130000</v>
      </c>
      <c r="M51" s="73">
        <v>3731</v>
      </c>
      <c r="N51" s="73">
        <v>19162.12</v>
      </c>
      <c r="O51" s="73">
        <v>3952</v>
      </c>
      <c r="P51" s="73">
        <v>25</v>
      </c>
      <c r="Q51" s="73">
        <f t="shared" si="0"/>
        <v>26870.12</v>
      </c>
      <c r="R51" s="73">
        <f t="shared" si="1"/>
        <v>103129.88</v>
      </c>
    </row>
    <row r="52" spans="2:18" ht="38.25" customHeight="1" x14ac:dyDescent="0.25">
      <c r="B52" s="120">
        <v>38</v>
      </c>
      <c r="C52" s="68" t="s">
        <v>447</v>
      </c>
      <c r="D52" s="68" t="s">
        <v>89</v>
      </c>
      <c r="E52" s="68" t="s">
        <v>270</v>
      </c>
      <c r="F52" s="69" t="s">
        <v>212</v>
      </c>
      <c r="G52" s="70" t="s">
        <v>21</v>
      </c>
      <c r="H52" s="74">
        <v>44986</v>
      </c>
      <c r="I52" s="74">
        <v>45169</v>
      </c>
      <c r="J52" s="73">
        <v>51000</v>
      </c>
      <c r="K52" s="73">
        <v>0</v>
      </c>
      <c r="L52" s="73">
        <v>51000</v>
      </c>
      <c r="M52" s="73">
        <v>1463.7</v>
      </c>
      <c r="N52" s="73">
        <v>1995.14</v>
      </c>
      <c r="O52" s="73">
        <v>1550.4</v>
      </c>
      <c r="P52" s="73">
        <v>877.9</v>
      </c>
      <c r="Q52" s="73">
        <f t="shared" si="0"/>
        <v>5887.1399999999994</v>
      </c>
      <c r="R52" s="73">
        <f t="shared" si="1"/>
        <v>45112.86</v>
      </c>
    </row>
    <row r="53" spans="2:18" ht="34" customHeight="1" x14ac:dyDescent="0.25">
      <c r="B53" s="70">
        <v>39</v>
      </c>
      <c r="C53" s="68" t="s">
        <v>271</v>
      </c>
      <c r="D53" s="68" t="s">
        <v>89</v>
      </c>
      <c r="E53" s="68" t="s">
        <v>270</v>
      </c>
      <c r="F53" s="69" t="s">
        <v>212</v>
      </c>
      <c r="G53" s="70" t="s">
        <v>21</v>
      </c>
      <c r="H53" s="74">
        <v>44986</v>
      </c>
      <c r="I53" s="74">
        <v>45169</v>
      </c>
      <c r="J53" s="73">
        <v>51000</v>
      </c>
      <c r="K53" s="73">
        <v>0</v>
      </c>
      <c r="L53" s="73">
        <v>51000</v>
      </c>
      <c r="M53" s="73">
        <v>1463.7</v>
      </c>
      <c r="N53" s="73">
        <v>1995.14</v>
      </c>
      <c r="O53" s="73">
        <v>1550.4</v>
      </c>
      <c r="P53" s="73">
        <v>125</v>
      </c>
      <c r="Q53" s="73">
        <f t="shared" si="0"/>
        <v>5134.24</v>
      </c>
      <c r="R53" s="73">
        <f t="shared" si="1"/>
        <v>45865.760000000002</v>
      </c>
    </row>
    <row r="54" spans="2:18" ht="38.25" customHeight="1" x14ac:dyDescent="0.25">
      <c r="B54" s="70">
        <v>40</v>
      </c>
      <c r="C54" s="68" t="s">
        <v>272</v>
      </c>
      <c r="D54" s="68" t="s">
        <v>89</v>
      </c>
      <c r="E54" s="68" t="s">
        <v>273</v>
      </c>
      <c r="F54" s="69" t="s">
        <v>212</v>
      </c>
      <c r="G54" s="70" t="s">
        <v>21</v>
      </c>
      <c r="H54" s="74">
        <v>44986</v>
      </c>
      <c r="I54" s="74">
        <v>45169</v>
      </c>
      <c r="J54" s="73">
        <v>51000</v>
      </c>
      <c r="K54" s="73">
        <v>0</v>
      </c>
      <c r="L54" s="73">
        <v>51000</v>
      </c>
      <c r="M54" s="73">
        <v>1463.7</v>
      </c>
      <c r="N54" s="73">
        <v>1995.14</v>
      </c>
      <c r="O54" s="73">
        <v>1550.4</v>
      </c>
      <c r="P54" s="73">
        <v>125</v>
      </c>
      <c r="Q54" s="73">
        <f t="shared" si="0"/>
        <v>5134.24</v>
      </c>
      <c r="R54" s="73">
        <f t="shared" si="1"/>
        <v>45865.760000000002</v>
      </c>
    </row>
    <row r="55" spans="2:18" ht="38.25" customHeight="1" x14ac:dyDescent="0.25">
      <c r="B55" s="120">
        <v>41</v>
      </c>
      <c r="C55" s="68" t="s">
        <v>274</v>
      </c>
      <c r="D55" s="68" t="s">
        <v>89</v>
      </c>
      <c r="E55" s="68" t="s">
        <v>275</v>
      </c>
      <c r="F55" s="69" t="s">
        <v>212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0"/>
        <v>9630.48</v>
      </c>
      <c r="R55" s="73">
        <f t="shared" si="1"/>
        <v>60369.520000000004</v>
      </c>
    </row>
    <row r="56" spans="2:18" ht="38.25" customHeight="1" x14ac:dyDescent="0.25">
      <c r="B56" s="70">
        <v>42</v>
      </c>
      <c r="C56" s="68" t="s">
        <v>276</v>
      </c>
      <c r="D56" s="68" t="s">
        <v>123</v>
      </c>
      <c r="E56" s="68" t="s">
        <v>277</v>
      </c>
      <c r="F56" s="69" t="s">
        <v>212</v>
      </c>
      <c r="G56" s="70" t="s">
        <v>21</v>
      </c>
      <c r="H56" s="74">
        <v>44986</v>
      </c>
      <c r="I56" s="74">
        <v>45169</v>
      </c>
      <c r="J56" s="73">
        <v>80000</v>
      </c>
      <c r="K56" s="73">
        <v>0</v>
      </c>
      <c r="L56" s="73">
        <v>80000</v>
      </c>
      <c r="M56" s="73">
        <v>2296</v>
      </c>
      <c r="N56" s="73">
        <v>7400.87</v>
      </c>
      <c r="O56" s="73">
        <v>2432</v>
      </c>
      <c r="P56" s="73">
        <v>125</v>
      </c>
      <c r="Q56" s="73">
        <f t="shared" si="0"/>
        <v>12253.869999999999</v>
      </c>
      <c r="R56" s="73">
        <f t="shared" si="1"/>
        <v>67746.13</v>
      </c>
    </row>
    <row r="57" spans="2:18" ht="38.25" customHeight="1" x14ac:dyDescent="0.25">
      <c r="B57" s="70">
        <v>43</v>
      </c>
      <c r="C57" s="68" t="s">
        <v>278</v>
      </c>
      <c r="D57" s="68" t="s">
        <v>123</v>
      </c>
      <c r="E57" s="68" t="s">
        <v>423</v>
      </c>
      <c r="F57" s="69" t="s">
        <v>212</v>
      </c>
      <c r="G57" s="70" t="s">
        <v>21</v>
      </c>
      <c r="H57" s="74">
        <v>44621</v>
      </c>
      <c r="I57" s="74">
        <v>44805</v>
      </c>
      <c r="J57" s="73">
        <v>65000</v>
      </c>
      <c r="K57" s="73">
        <v>0</v>
      </c>
      <c r="L57" s="73">
        <v>65000</v>
      </c>
      <c r="M57" s="73">
        <v>1865.5</v>
      </c>
      <c r="N57" s="73">
        <v>4427.58</v>
      </c>
      <c r="O57" s="73">
        <v>1976</v>
      </c>
      <c r="P57" s="73">
        <v>125</v>
      </c>
      <c r="Q57" s="73">
        <f t="shared" si="0"/>
        <v>8394.08</v>
      </c>
      <c r="R57" s="73">
        <f t="shared" si="1"/>
        <v>56605.919999999998</v>
      </c>
    </row>
    <row r="58" spans="2:18" ht="38.25" customHeight="1" x14ac:dyDescent="0.25">
      <c r="B58" s="70">
        <v>44</v>
      </c>
      <c r="C58" s="68" t="s">
        <v>422</v>
      </c>
      <c r="D58" s="68" t="s">
        <v>123</v>
      </c>
      <c r="E58" s="68" t="s">
        <v>132</v>
      </c>
      <c r="F58" s="69" t="s">
        <v>212</v>
      </c>
      <c r="G58" s="70" t="s">
        <v>24</v>
      </c>
      <c r="H58" s="81">
        <v>45078</v>
      </c>
      <c r="I58" s="81">
        <v>45231</v>
      </c>
      <c r="J58" s="82">
        <v>60000</v>
      </c>
      <c r="K58" s="82">
        <v>0</v>
      </c>
      <c r="L58" s="82">
        <v>60000</v>
      </c>
      <c r="M58" s="82">
        <v>1722</v>
      </c>
      <c r="N58" s="82">
        <v>3486.68</v>
      </c>
      <c r="O58" s="82">
        <v>1824</v>
      </c>
      <c r="P58" s="82">
        <v>25</v>
      </c>
      <c r="Q58" s="82">
        <f>SUM(M58:P58)</f>
        <v>7057.68</v>
      </c>
      <c r="R58" s="82">
        <f>(L58-Q58)</f>
        <v>52942.32</v>
      </c>
    </row>
    <row r="59" spans="2:18" ht="38.25" customHeight="1" x14ac:dyDescent="0.25">
      <c r="B59" s="120">
        <v>45</v>
      </c>
      <c r="C59" s="68" t="s">
        <v>279</v>
      </c>
      <c r="D59" s="68" t="s">
        <v>123</v>
      </c>
      <c r="E59" s="68" t="s">
        <v>429</v>
      </c>
      <c r="F59" s="69" t="s">
        <v>212</v>
      </c>
      <c r="G59" s="70" t="s">
        <v>21</v>
      </c>
      <c r="H59" s="74">
        <v>44986</v>
      </c>
      <c r="I59" s="74">
        <v>45169</v>
      </c>
      <c r="J59" s="73">
        <v>51000</v>
      </c>
      <c r="K59" s="73">
        <v>0</v>
      </c>
      <c r="L59" s="73">
        <v>51000</v>
      </c>
      <c r="M59" s="73">
        <v>1463.7</v>
      </c>
      <c r="N59" s="73">
        <v>1995.14</v>
      </c>
      <c r="O59" s="73">
        <v>1550.4</v>
      </c>
      <c r="P59" s="73">
        <v>125</v>
      </c>
      <c r="Q59" s="73">
        <f t="shared" si="0"/>
        <v>5134.24</v>
      </c>
      <c r="R59" s="73">
        <f t="shared" si="1"/>
        <v>45865.760000000002</v>
      </c>
    </row>
    <row r="60" spans="2:18" ht="38.25" customHeight="1" x14ac:dyDescent="0.25">
      <c r="B60" s="70">
        <v>46</v>
      </c>
      <c r="C60" s="68" t="s">
        <v>281</v>
      </c>
      <c r="D60" s="68" t="s">
        <v>123</v>
      </c>
      <c r="E60" s="68" t="s">
        <v>429</v>
      </c>
      <c r="F60" s="69" t="s">
        <v>212</v>
      </c>
      <c r="G60" s="70" t="s">
        <v>24</v>
      </c>
      <c r="H60" s="74">
        <v>44986</v>
      </c>
      <c r="I60" s="74">
        <v>45169</v>
      </c>
      <c r="J60" s="73">
        <v>51000</v>
      </c>
      <c r="K60" s="73">
        <v>0</v>
      </c>
      <c r="L60" s="73">
        <v>51000</v>
      </c>
      <c r="M60" s="73">
        <v>1463.7</v>
      </c>
      <c r="N60" s="73">
        <v>0</v>
      </c>
      <c r="O60" s="73">
        <v>1550.4</v>
      </c>
      <c r="P60" s="73">
        <v>125</v>
      </c>
      <c r="Q60" s="73">
        <f t="shared" si="0"/>
        <v>3139.1000000000004</v>
      </c>
      <c r="R60" s="73">
        <f t="shared" si="1"/>
        <v>47860.9</v>
      </c>
    </row>
    <row r="61" spans="2:18" ht="38.25" customHeight="1" x14ac:dyDescent="0.25">
      <c r="B61" s="70">
        <v>47</v>
      </c>
      <c r="C61" s="68" t="s">
        <v>282</v>
      </c>
      <c r="D61" s="68" t="s">
        <v>283</v>
      </c>
      <c r="E61" s="68" t="s">
        <v>284</v>
      </c>
      <c r="F61" s="69" t="s">
        <v>212</v>
      </c>
      <c r="G61" s="70" t="s">
        <v>21</v>
      </c>
      <c r="H61" s="74">
        <v>44986</v>
      </c>
      <c r="I61" s="74">
        <v>45169</v>
      </c>
      <c r="J61" s="73">
        <v>130000</v>
      </c>
      <c r="K61" s="73">
        <v>0</v>
      </c>
      <c r="L61" s="73">
        <v>130000</v>
      </c>
      <c r="M61" s="73">
        <v>3731</v>
      </c>
      <c r="N61" s="73">
        <v>18373.39</v>
      </c>
      <c r="O61" s="73">
        <v>3952</v>
      </c>
      <c r="P61" s="73">
        <v>3279.9</v>
      </c>
      <c r="Q61" s="73">
        <f t="shared" si="0"/>
        <v>29336.29</v>
      </c>
      <c r="R61" s="73">
        <f t="shared" si="1"/>
        <v>100663.70999999999</v>
      </c>
    </row>
    <row r="62" spans="2:18" ht="38.25" customHeight="1" x14ac:dyDescent="0.25">
      <c r="B62" s="120">
        <v>48</v>
      </c>
      <c r="C62" s="68" t="s">
        <v>285</v>
      </c>
      <c r="D62" s="68" t="s">
        <v>286</v>
      </c>
      <c r="E62" s="68" t="s">
        <v>445</v>
      </c>
      <c r="F62" s="69" t="s">
        <v>212</v>
      </c>
      <c r="G62" s="70" t="s">
        <v>21</v>
      </c>
      <c r="H62" s="74">
        <v>44621</v>
      </c>
      <c r="I62" s="74">
        <v>44805</v>
      </c>
      <c r="J62" s="73">
        <v>130000</v>
      </c>
      <c r="K62" s="73">
        <v>0</v>
      </c>
      <c r="L62" s="73">
        <v>130000</v>
      </c>
      <c r="M62" s="73">
        <v>3731</v>
      </c>
      <c r="N62" s="73">
        <v>19162.12</v>
      </c>
      <c r="O62" s="73">
        <v>3952</v>
      </c>
      <c r="P62" s="73">
        <v>125</v>
      </c>
      <c r="Q62" s="73">
        <f t="shared" si="0"/>
        <v>26970.12</v>
      </c>
      <c r="R62" s="73">
        <f t="shared" si="1"/>
        <v>103029.88</v>
      </c>
    </row>
    <row r="63" spans="2:18" ht="38.25" customHeight="1" x14ac:dyDescent="0.25">
      <c r="B63" s="70">
        <v>49</v>
      </c>
      <c r="C63" s="68" t="s">
        <v>287</v>
      </c>
      <c r="D63" s="68" t="s">
        <v>286</v>
      </c>
      <c r="E63" s="68" t="s">
        <v>430</v>
      </c>
      <c r="F63" s="69" t="s">
        <v>212</v>
      </c>
      <c r="G63" s="70" t="s">
        <v>24</v>
      </c>
      <c r="H63" s="74">
        <v>44986</v>
      </c>
      <c r="I63" s="74">
        <v>45169</v>
      </c>
      <c r="J63" s="73">
        <v>65000</v>
      </c>
      <c r="K63" s="73">
        <v>0</v>
      </c>
      <c r="L63" s="73">
        <v>65000</v>
      </c>
      <c r="M63" s="73">
        <v>1865.5</v>
      </c>
      <c r="N63" s="73">
        <v>4427.58</v>
      </c>
      <c r="O63" s="73">
        <v>1976</v>
      </c>
      <c r="P63" s="73">
        <v>25</v>
      </c>
      <c r="Q63" s="73">
        <f t="shared" si="0"/>
        <v>8294.08</v>
      </c>
      <c r="R63" s="73">
        <f t="shared" si="1"/>
        <v>56705.919999999998</v>
      </c>
    </row>
    <row r="64" spans="2:18" ht="38.25" customHeight="1" x14ac:dyDescent="0.25">
      <c r="B64" s="70">
        <v>50</v>
      </c>
      <c r="C64" s="68" t="s">
        <v>449</v>
      </c>
      <c r="D64" s="68" t="s">
        <v>286</v>
      </c>
      <c r="E64" s="68" t="s">
        <v>431</v>
      </c>
      <c r="F64" s="69" t="s">
        <v>212</v>
      </c>
      <c r="G64" s="70" t="s">
        <v>21</v>
      </c>
      <c r="H64" s="74">
        <v>44986</v>
      </c>
      <c r="I64" s="74">
        <v>45169</v>
      </c>
      <c r="J64" s="73">
        <v>130000</v>
      </c>
      <c r="K64" s="73">
        <v>0</v>
      </c>
      <c r="L64" s="73">
        <v>130000</v>
      </c>
      <c r="M64" s="73">
        <v>3731</v>
      </c>
      <c r="N64" s="73">
        <v>19162.12</v>
      </c>
      <c r="O64" s="73">
        <v>3952</v>
      </c>
      <c r="P64" s="73">
        <v>125</v>
      </c>
      <c r="Q64" s="73">
        <f t="shared" si="0"/>
        <v>26970.12</v>
      </c>
      <c r="R64" s="73">
        <f t="shared" si="1"/>
        <v>103029.88</v>
      </c>
    </row>
    <row r="65" spans="2:21" ht="38.25" customHeight="1" x14ac:dyDescent="0.25">
      <c r="B65" s="70">
        <v>51</v>
      </c>
      <c r="C65" s="68" t="s">
        <v>155</v>
      </c>
      <c r="D65" s="68" t="s">
        <v>160</v>
      </c>
      <c r="E65" s="68" t="s">
        <v>448</v>
      </c>
      <c r="F65" s="69" t="s">
        <v>212</v>
      </c>
      <c r="G65" s="70" t="s">
        <v>21</v>
      </c>
      <c r="H65" s="74">
        <v>45017</v>
      </c>
      <c r="I65" s="81">
        <v>45170</v>
      </c>
      <c r="J65" s="82">
        <v>100000</v>
      </c>
      <c r="K65" s="82">
        <v>0</v>
      </c>
      <c r="L65" s="82">
        <v>100000</v>
      </c>
      <c r="M65" s="82">
        <v>2870</v>
      </c>
      <c r="N65" s="82">
        <v>12105.37</v>
      </c>
      <c r="O65" s="82">
        <v>3040</v>
      </c>
      <c r="P65" s="82">
        <v>1625</v>
      </c>
      <c r="Q65" s="82">
        <f>SUM(M65:P65)</f>
        <v>19640.370000000003</v>
      </c>
      <c r="R65" s="82">
        <f>(L65-Q65)</f>
        <v>80359.63</v>
      </c>
    </row>
    <row r="66" spans="2:21" ht="38.25" customHeight="1" x14ac:dyDescent="0.25">
      <c r="B66" s="70">
        <v>52</v>
      </c>
      <c r="C66" s="68" t="s">
        <v>446</v>
      </c>
      <c r="D66" s="68" t="s">
        <v>160</v>
      </c>
      <c r="E66" s="68" t="s">
        <v>432</v>
      </c>
      <c r="F66" s="69" t="s">
        <v>212</v>
      </c>
      <c r="G66" s="70" t="s">
        <v>21</v>
      </c>
      <c r="H66" s="81">
        <v>45047</v>
      </c>
      <c r="I66" s="81">
        <v>45200</v>
      </c>
      <c r="J66" s="82">
        <v>65000</v>
      </c>
      <c r="K66" s="82">
        <v>0</v>
      </c>
      <c r="L66" s="82">
        <v>65000</v>
      </c>
      <c r="M66" s="82">
        <v>1865.5</v>
      </c>
      <c r="N66" s="82">
        <v>4427.58</v>
      </c>
      <c r="O66" s="82">
        <v>1976</v>
      </c>
      <c r="P66" s="82">
        <v>125</v>
      </c>
      <c r="Q66" s="82">
        <f>SUM(M66:P66)</f>
        <v>8394.08</v>
      </c>
      <c r="R66" s="82">
        <f>(L66-Q66)</f>
        <v>56605.919999999998</v>
      </c>
    </row>
    <row r="67" spans="2:21" ht="38" customHeight="1" x14ac:dyDescent="0.25">
      <c r="B67" s="120">
        <v>53</v>
      </c>
      <c r="C67" s="68" t="s">
        <v>288</v>
      </c>
      <c r="D67" s="68" t="s">
        <v>286</v>
      </c>
      <c r="E67" s="68" t="s">
        <v>430</v>
      </c>
      <c r="F67" s="69" t="s">
        <v>212</v>
      </c>
      <c r="G67" s="70" t="s">
        <v>24</v>
      </c>
      <c r="H67" s="74">
        <v>44986</v>
      </c>
      <c r="I67" s="74">
        <v>45169</v>
      </c>
      <c r="J67" s="73">
        <v>65000</v>
      </c>
      <c r="K67" s="73">
        <v>0</v>
      </c>
      <c r="L67" s="73">
        <v>65000</v>
      </c>
      <c r="M67" s="73">
        <v>1865.5</v>
      </c>
      <c r="N67" s="73">
        <v>4427.58</v>
      </c>
      <c r="O67" s="73">
        <v>1976</v>
      </c>
      <c r="P67" s="73">
        <v>125</v>
      </c>
      <c r="Q67" s="73">
        <f t="shared" si="0"/>
        <v>8394.08</v>
      </c>
      <c r="R67" s="73">
        <f t="shared" si="1"/>
        <v>56605.919999999998</v>
      </c>
    </row>
    <row r="68" spans="2:21" ht="38.25" customHeight="1" x14ac:dyDescent="0.25">
      <c r="B68" s="70">
        <v>54</v>
      </c>
      <c r="C68" s="68" t="s">
        <v>290</v>
      </c>
      <c r="D68" s="68" t="s">
        <v>286</v>
      </c>
      <c r="E68" s="68" t="s">
        <v>432</v>
      </c>
      <c r="F68" s="69" t="s">
        <v>212</v>
      </c>
      <c r="G68" s="70" t="s">
        <v>21</v>
      </c>
      <c r="H68" s="74">
        <v>44743</v>
      </c>
      <c r="I68" s="74">
        <v>44927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0"/>
        <v>8394.08</v>
      </c>
      <c r="R68" s="73">
        <f t="shared" si="1"/>
        <v>56605.919999999998</v>
      </c>
    </row>
    <row r="69" spans="2:21" ht="38.25" customHeight="1" x14ac:dyDescent="0.25">
      <c r="B69" s="70">
        <v>55</v>
      </c>
      <c r="C69" s="68" t="s">
        <v>414</v>
      </c>
      <c r="D69" s="68" t="s">
        <v>160</v>
      </c>
      <c r="E69" s="68" t="s">
        <v>432</v>
      </c>
      <c r="F69" s="69" t="s">
        <v>212</v>
      </c>
      <c r="G69" s="70" t="s">
        <v>21</v>
      </c>
      <c r="H69" s="81">
        <v>44931</v>
      </c>
      <c r="I69" s="81">
        <v>44936</v>
      </c>
      <c r="J69" s="82">
        <v>65000</v>
      </c>
      <c r="K69" s="82">
        <v>0</v>
      </c>
      <c r="L69" s="82">
        <v>65000</v>
      </c>
      <c r="M69" s="82">
        <v>1865.5</v>
      </c>
      <c r="N69" s="82">
        <v>4427.58</v>
      </c>
      <c r="O69" s="82">
        <v>1976</v>
      </c>
      <c r="P69" s="82">
        <v>125</v>
      </c>
      <c r="Q69" s="82">
        <f>SUM(M69:P69)</f>
        <v>8394.08</v>
      </c>
      <c r="R69" s="82">
        <f>(L69-Q69)</f>
        <v>56605.919999999998</v>
      </c>
    </row>
    <row r="70" spans="2:21" ht="38.25" customHeight="1" x14ac:dyDescent="0.25">
      <c r="B70" s="70">
        <v>56</v>
      </c>
      <c r="C70" s="68" t="s">
        <v>291</v>
      </c>
      <c r="D70" s="68" t="s">
        <v>292</v>
      </c>
      <c r="E70" s="68" t="s">
        <v>165</v>
      </c>
      <c r="F70" s="69" t="s">
        <v>212</v>
      </c>
      <c r="G70" s="70" t="s">
        <v>21</v>
      </c>
      <c r="H70" s="74" t="s">
        <v>400</v>
      </c>
      <c r="I70" s="74">
        <v>45169</v>
      </c>
      <c r="J70" s="73">
        <v>70000</v>
      </c>
      <c r="K70" s="73">
        <v>0</v>
      </c>
      <c r="L70" s="73">
        <v>70000</v>
      </c>
      <c r="M70" s="73">
        <v>2009</v>
      </c>
      <c r="N70" s="73">
        <v>5368.48</v>
      </c>
      <c r="O70" s="73">
        <v>2128</v>
      </c>
      <c r="P70" s="73">
        <v>877.9</v>
      </c>
      <c r="Q70" s="73">
        <f t="shared" si="0"/>
        <v>10383.379999999999</v>
      </c>
      <c r="R70" s="73">
        <f t="shared" si="1"/>
        <v>59616.62</v>
      </c>
    </row>
    <row r="71" spans="2:21" ht="38.25" customHeight="1" x14ac:dyDescent="0.25">
      <c r="B71" s="120">
        <v>57</v>
      </c>
      <c r="C71" s="68" t="s">
        <v>293</v>
      </c>
      <c r="D71" s="68" t="s">
        <v>292</v>
      </c>
      <c r="E71" s="68" t="s">
        <v>165</v>
      </c>
      <c r="F71" s="69" t="s">
        <v>212</v>
      </c>
      <c r="G71" s="70" t="s">
        <v>21</v>
      </c>
      <c r="H71" s="74">
        <v>44986</v>
      </c>
      <c r="I71" s="74">
        <v>45169</v>
      </c>
      <c r="J71" s="73">
        <v>70000</v>
      </c>
      <c r="K71" s="73">
        <v>0</v>
      </c>
      <c r="L71" s="73">
        <v>70000</v>
      </c>
      <c r="M71" s="73">
        <v>2009</v>
      </c>
      <c r="N71" s="73">
        <v>5368.48</v>
      </c>
      <c r="O71" s="73">
        <v>2128</v>
      </c>
      <c r="P71" s="73">
        <v>125</v>
      </c>
      <c r="Q71" s="73">
        <f t="shared" si="0"/>
        <v>9630.48</v>
      </c>
      <c r="R71" s="73">
        <f t="shared" si="1"/>
        <v>60369.520000000004</v>
      </c>
    </row>
    <row r="72" spans="2:21" ht="38.25" customHeight="1" x14ac:dyDescent="0.25">
      <c r="B72" s="70">
        <v>58</v>
      </c>
      <c r="C72" s="68" t="s">
        <v>294</v>
      </c>
      <c r="D72" s="68" t="s">
        <v>292</v>
      </c>
      <c r="E72" s="68" t="s">
        <v>433</v>
      </c>
      <c r="F72" s="69" t="s">
        <v>212</v>
      </c>
      <c r="G72" s="70" t="s">
        <v>21</v>
      </c>
      <c r="H72" s="74">
        <v>44986</v>
      </c>
      <c r="I72" s="74">
        <v>45169</v>
      </c>
      <c r="J72" s="73">
        <v>130000</v>
      </c>
      <c r="K72" s="73">
        <v>0</v>
      </c>
      <c r="L72" s="73">
        <v>130000</v>
      </c>
      <c r="M72" s="73">
        <v>3731</v>
      </c>
      <c r="N72" s="73">
        <v>19162.12</v>
      </c>
      <c r="O72" s="73">
        <v>3952</v>
      </c>
      <c r="P72" s="73">
        <v>7298.7</v>
      </c>
      <c r="Q72" s="73">
        <f t="shared" si="0"/>
        <v>34143.82</v>
      </c>
      <c r="R72" s="73">
        <f t="shared" si="1"/>
        <v>95856.18</v>
      </c>
    </row>
    <row r="73" spans="2:21" ht="38.25" customHeight="1" x14ac:dyDescent="0.25">
      <c r="B73" s="70">
        <v>59</v>
      </c>
      <c r="C73" s="68" t="s">
        <v>295</v>
      </c>
      <c r="D73" s="68" t="s">
        <v>292</v>
      </c>
      <c r="E73" s="68" t="s">
        <v>165</v>
      </c>
      <c r="F73" s="69" t="s">
        <v>212</v>
      </c>
      <c r="G73" s="70" t="s">
        <v>24</v>
      </c>
      <c r="H73" s="74">
        <v>44986</v>
      </c>
      <c r="I73" s="74">
        <v>45169</v>
      </c>
      <c r="J73" s="73">
        <v>70000</v>
      </c>
      <c r="K73" s="73">
        <v>0</v>
      </c>
      <c r="L73" s="73">
        <v>70000</v>
      </c>
      <c r="M73" s="73">
        <v>2009</v>
      </c>
      <c r="N73" s="73">
        <v>5368.48</v>
      </c>
      <c r="O73" s="73">
        <v>2128</v>
      </c>
      <c r="P73" s="73">
        <v>125</v>
      </c>
      <c r="Q73" s="73">
        <f t="shared" si="0"/>
        <v>9630.48</v>
      </c>
      <c r="R73" s="73">
        <f t="shared" si="1"/>
        <v>60369.520000000004</v>
      </c>
    </row>
    <row r="74" spans="2:21" ht="38.25" customHeight="1" x14ac:dyDescent="0.25">
      <c r="B74" s="120">
        <v>60</v>
      </c>
      <c r="C74" s="68" t="s">
        <v>367</v>
      </c>
      <c r="D74" s="68" t="s">
        <v>292</v>
      </c>
      <c r="E74" s="68" t="s">
        <v>368</v>
      </c>
      <c r="F74" s="69" t="s">
        <v>212</v>
      </c>
      <c r="G74" s="70" t="s">
        <v>21</v>
      </c>
      <c r="H74" s="74">
        <v>44986</v>
      </c>
      <c r="I74" s="74">
        <v>45169</v>
      </c>
      <c r="J74" s="73">
        <v>70000</v>
      </c>
      <c r="K74" s="73">
        <v>0</v>
      </c>
      <c r="L74" s="73">
        <v>70000</v>
      </c>
      <c r="M74" s="73">
        <v>2009</v>
      </c>
      <c r="N74" s="73">
        <v>5368.48</v>
      </c>
      <c r="O74" s="73">
        <v>2128</v>
      </c>
      <c r="P74" s="73">
        <v>125</v>
      </c>
      <c r="Q74" s="73">
        <f t="shared" si="0"/>
        <v>9630.48</v>
      </c>
      <c r="R74" s="73">
        <f t="shared" si="1"/>
        <v>60369.520000000004</v>
      </c>
    </row>
    <row r="75" spans="2:21" ht="38.25" customHeight="1" x14ac:dyDescent="0.25">
      <c r="B75" s="70">
        <v>61</v>
      </c>
      <c r="C75" s="68" t="s">
        <v>296</v>
      </c>
      <c r="D75" s="68" t="s">
        <v>292</v>
      </c>
      <c r="E75" s="68" t="s">
        <v>165</v>
      </c>
      <c r="F75" s="69" t="s">
        <v>212</v>
      </c>
      <c r="G75" s="70" t="s">
        <v>21</v>
      </c>
      <c r="H75" s="74">
        <v>44986</v>
      </c>
      <c r="I75" s="74">
        <v>45169</v>
      </c>
      <c r="J75" s="73">
        <v>70000</v>
      </c>
      <c r="K75" s="73">
        <v>0</v>
      </c>
      <c r="L75" s="73">
        <v>70000</v>
      </c>
      <c r="M75" s="73">
        <v>2009</v>
      </c>
      <c r="N75" s="73">
        <v>5368.48</v>
      </c>
      <c r="O75" s="73">
        <v>2128</v>
      </c>
      <c r="P75" s="73">
        <v>125</v>
      </c>
      <c r="Q75" s="73">
        <f t="shared" si="0"/>
        <v>9630.48</v>
      </c>
      <c r="R75" s="73">
        <f t="shared" si="1"/>
        <v>60369.520000000004</v>
      </c>
    </row>
    <row r="76" spans="2:21" ht="38.25" customHeight="1" x14ac:dyDescent="0.25">
      <c r="B76" s="70">
        <v>62</v>
      </c>
      <c r="C76" s="68" t="s">
        <v>297</v>
      </c>
      <c r="D76" s="68" t="s">
        <v>292</v>
      </c>
      <c r="E76" s="68" t="s">
        <v>165</v>
      </c>
      <c r="F76" s="69" t="s">
        <v>212</v>
      </c>
      <c r="G76" s="70" t="s">
        <v>24</v>
      </c>
      <c r="H76" s="74">
        <v>44986</v>
      </c>
      <c r="I76" s="74">
        <v>45139</v>
      </c>
      <c r="J76" s="73">
        <v>70000</v>
      </c>
      <c r="K76" s="73">
        <v>0</v>
      </c>
      <c r="L76" s="73">
        <v>70000</v>
      </c>
      <c r="M76" s="73">
        <v>2009</v>
      </c>
      <c r="N76" s="73">
        <v>5368.48</v>
      </c>
      <c r="O76" s="73">
        <v>2128</v>
      </c>
      <c r="P76" s="73">
        <v>877.9</v>
      </c>
      <c r="Q76" s="73">
        <f t="shared" si="0"/>
        <v>10383.379999999999</v>
      </c>
      <c r="R76" s="73">
        <f t="shared" si="1"/>
        <v>59616.62</v>
      </c>
    </row>
    <row r="77" spans="2:21" ht="38.25" customHeight="1" x14ac:dyDescent="0.25">
      <c r="B77" s="70">
        <v>63</v>
      </c>
      <c r="C77" s="68" t="s">
        <v>298</v>
      </c>
      <c r="D77" s="68" t="s">
        <v>160</v>
      </c>
      <c r="E77" s="68" t="s">
        <v>289</v>
      </c>
      <c r="F77" s="69" t="s">
        <v>212</v>
      </c>
      <c r="G77" s="70" t="s">
        <v>24</v>
      </c>
      <c r="H77" s="74">
        <v>44986</v>
      </c>
      <c r="I77" s="74">
        <v>45169</v>
      </c>
      <c r="J77" s="73">
        <v>65000</v>
      </c>
      <c r="K77" s="73">
        <v>0</v>
      </c>
      <c r="L77" s="73">
        <v>65000</v>
      </c>
      <c r="M77" s="73">
        <v>1865.5</v>
      </c>
      <c r="N77" s="73">
        <v>0</v>
      </c>
      <c r="O77" s="73">
        <v>1976</v>
      </c>
      <c r="P77" s="73">
        <v>125</v>
      </c>
      <c r="Q77" s="73">
        <f t="shared" si="0"/>
        <v>3966.5</v>
      </c>
      <c r="R77" s="73">
        <f t="shared" si="1"/>
        <v>61033.5</v>
      </c>
    </row>
    <row r="78" spans="2:21" ht="38.25" customHeight="1" x14ac:dyDescent="0.25">
      <c r="B78" s="120">
        <v>64</v>
      </c>
      <c r="C78" s="68" t="s">
        <v>299</v>
      </c>
      <c r="D78" s="68" t="s">
        <v>300</v>
      </c>
      <c r="E78" s="68" t="s">
        <v>434</v>
      </c>
      <c r="F78" s="68" t="s">
        <v>212</v>
      </c>
      <c r="G78" s="77" t="s">
        <v>24</v>
      </c>
      <c r="H78" s="78">
        <v>44986</v>
      </c>
      <c r="I78" s="78">
        <v>45169</v>
      </c>
      <c r="J78" s="73">
        <v>130000</v>
      </c>
      <c r="K78" s="73">
        <v>0</v>
      </c>
      <c r="L78" s="73">
        <v>130000</v>
      </c>
      <c r="M78" s="73">
        <v>3731</v>
      </c>
      <c r="N78" s="73">
        <v>19162.12</v>
      </c>
      <c r="O78" s="73">
        <v>3952</v>
      </c>
      <c r="P78" s="73">
        <v>125</v>
      </c>
      <c r="Q78" s="73">
        <f t="shared" si="0"/>
        <v>26970.12</v>
      </c>
      <c r="R78" s="73">
        <f t="shared" si="1"/>
        <v>103029.88</v>
      </c>
    </row>
    <row r="79" spans="2:21" customFormat="1" ht="25.5" customHeight="1" thickBot="1" x14ac:dyDescent="0.3">
      <c r="B79" s="139" t="s">
        <v>184</v>
      </c>
      <c r="C79" s="140"/>
      <c r="D79" s="140"/>
      <c r="E79" s="140"/>
      <c r="F79" s="140"/>
      <c r="G79" s="140"/>
      <c r="H79" s="140"/>
      <c r="I79" s="141"/>
      <c r="J79" s="57">
        <f>SUBTOTAL(109,Table3[SUELDO BRUTO (RD$)])</f>
        <v>6008000</v>
      </c>
      <c r="K79" s="57">
        <f>SUBTOTAL(109,Table3[OTROS ING.])</f>
        <v>0</v>
      </c>
      <c r="L79" s="57">
        <f>SUBTOTAL(109,Table3[TOTALl ING.])</f>
        <v>6008000</v>
      </c>
      <c r="M79" s="57">
        <f>SUM(M15:M78)</f>
        <v>172429.59999999998</v>
      </c>
      <c r="N79" s="57">
        <f>SUBTOTAL(109,Table3[ISR])</f>
        <v>688824.55999999971</v>
      </c>
      <c r="O79" s="57">
        <f>SUM(O15:O78)</f>
        <v>182643.19999999995</v>
      </c>
      <c r="P79" s="57">
        <f>SUBTOTAL(109,Table3[OTROS DESC.])</f>
        <v>46896.6</v>
      </c>
      <c r="Q79" s="57">
        <f>SUBTOTAL(109,Table3[TOTAL DESC.])</f>
        <v>1090793.9599999995</v>
      </c>
      <c r="R79" s="57">
        <f>SUBTOTAL(109,Table3[NETO])</f>
        <v>4917206.0399999954</v>
      </c>
      <c r="S79" s="4"/>
      <c r="T79" s="4"/>
      <c r="U79" s="4"/>
    </row>
    <row r="80" spans="2:21" ht="25.5" customHeight="1" x14ac:dyDescent="0.25">
      <c r="B80" s="58"/>
      <c r="C80" s="58"/>
      <c r="D80" s="58"/>
      <c r="E80" s="58"/>
      <c r="F80" s="58"/>
      <c r="G80" s="58"/>
      <c r="H80" s="58"/>
      <c r="I80" s="58"/>
      <c r="J80" s="59"/>
      <c r="K80" s="59"/>
      <c r="L80" s="59"/>
      <c r="M80" s="59"/>
      <c r="N80" s="59"/>
      <c r="O80" s="59"/>
      <c r="P80" s="59"/>
      <c r="Q80" s="59"/>
      <c r="R80" s="59"/>
    </row>
    <row r="81" spans="1:21" customForma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customFormat="1" ht="14" x14ac:dyDescent="0.3">
      <c r="A82" s="4"/>
      <c r="B82" s="4"/>
      <c r="C82" s="4"/>
      <c r="D82" s="11" t="s">
        <v>185</v>
      </c>
      <c r="E82" s="12"/>
      <c r="F82" s="11"/>
      <c r="G82" s="122" t="s">
        <v>186</v>
      </c>
      <c r="H82" s="122"/>
      <c r="I82" s="122"/>
      <c r="J82" s="122"/>
      <c r="K82" s="12"/>
      <c r="L82" s="13"/>
      <c r="M82" s="12"/>
      <c r="N82" s="122" t="s">
        <v>186</v>
      </c>
      <c r="O82" s="122"/>
      <c r="P82" s="4"/>
      <c r="Q82" s="4"/>
      <c r="R82" s="4"/>
      <c r="S82" s="4"/>
      <c r="T82" s="4"/>
      <c r="U82" s="4"/>
    </row>
    <row r="83" spans="1:21" customFormat="1" ht="14" x14ac:dyDescent="0.3">
      <c r="A83" s="4"/>
      <c r="B83" s="4"/>
      <c r="C83" s="4"/>
      <c r="D83" s="11"/>
      <c r="E83" s="12"/>
      <c r="F83" s="11"/>
      <c r="G83" s="11"/>
      <c r="H83" s="11"/>
      <c r="I83" s="11"/>
      <c r="J83" s="11"/>
      <c r="K83" s="12"/>
      <c r="L83" s="13"/>
      <c r="M83" s="12"/>
      <c r="N83" s="11"/>
      <c r="O83" s="11"/>
      <c r="P83" s="4"/>
      <c r="Q83" s="4"/>
      <c r="R83" s="4"/>
      <c r="S83" s="4"/>
      <c r="T83" s="4"/>
      <c r="U83" s="4"/>
    </row>
    <row r="84" spans="1:21" customFormat="1" ht="14" x14ac:dyDescent="0.3">
      <c r="A84" s="4"/>
      <c r="B84" s="4"/>
      <c r="C84" s="4"/>
      <c r="D84" s="11"/>
      <c r="E84" s="12"/>
      <c r="F84" s="11"/>
      <c r="G84" s="11"/>
      <c r="H84" s="11"/>
      <c r="I84" s="11"/>
      <c r="J84" s="11"/>
      <c r="K84" s="12"/>
      <c r="L84" s="13"/>
      <c r="M84" s="12"/>
      <c r="N84" s="11"/>
      <c r="O84" s="11"/>
      <c r="P84" s="4"/>
      <c r="Q84" s="4"/>
      <c r="R84" s="4"/>
      <c r="S84" s="4"/>
      <c r="T84" s="4"/>
      <c r="U84" s="4"/>
    </row>
    <row r="85" spans="1:21" customFormat="1" ht="14" x14ac:dyDescent="0.3">
      <c r="A85" s="4"/>
      <c r="B85" s="4"/>
      <c r="C85" s="4"/>
      <c r="D85" s="11"/>
      <c r="E85" s="12"/>
      <c r="F85" s="11"/>
      <c r="G85" s="12"/>
      <c r="H85" s="12"/>
      <c r="I85" s="12"/>
      <c r="J85" s="11"/>
      <c r="K85" s="12"/>
      <c r="L85" s="12"/>
      <c r="M85" s="12"/>
      <c r="N85" s="12"/>
      <c r="O85" s="122"/>
      <c r="P85" s="122"/>
      <c r="Q85" s="12"/>
      <c r="R85" s="4"/>
      <c r="S85" s="4"/>
      <c r="T85" s="4"/>
      <c r="U85" s="4"/>
    </row>
    <row r="86" spans="1:21" customFormat="1" ht="14" x14ac:dyDescent="0.3">
      <c r="A86" s="4"/>
      <c r="B86" s="4"/>
      <c r="C86" s="4"/>
      <c r="D86" s="14"/>
      <c r="E86" s="12"/>
      <c r="F86" s="11"/>
      <c r="G86" s="12"/>
      <c r="H86" s="12"/>
      <c r="I86" s="12"/>
      <c r="J86" s="13"/>
      <c r="K86" s="12"/>
      <c r="L86" s="13"/>
      <c r="M86" s="14"/>
      <c r="N86" s="14"/>
      <c r="O86" s="14"/>
      <c r="P86" s="14"/>
      <c r="Q86" s="12"/>
      <c r="R86" s="4"/>
      <c r="S86" s="4"/>
      <c r="T86" s="4"/>
      <c r="U86" s="4"/>
    </row>
    <row r="87" spans="1:21" customFormat="1" ht="14" x14ac:dyDescent="0.3">
      <c r="A87" s="4"/>
      <c r="B87" s="4"/>
      <c r="C87" s="4"/>
      <c r="D87" s="7" t="s">
        <v>384</v>
      </c>
      <c r="E87" s="12"/>
      <c r="F87" s="133" t="s">
        <v>392</v>
      </c>
      <c r="G87" s="133"/>
      <c r="H87" s="133"/>
      <c r="I87" s="133"/>
      <c r="J87" s="133"/>
      <c r="K87" s="133"/>
      <c r="L87" s="12"/>
      <c r="M87" s="133" t="s">
        <v>204</v>
      </c>
      <c r="N87" s="133"/>
      <c r="O87" s="133"/>
      <c r="P87" s="133"/>
      <c r="Q87" s="12"/>
      <c r="R87" s="4"/>
      <c r="S87" s="4"/>
      <c r="T87" s="4"/>
      <c r="U87" s="4"/>
    </row>
    <row r="88" spans="1:21" customFormat="1" ht="14" x14ac:dyDescent="0.3">
      <c r="A88" s="4"/>
      <c r="B88" s="4"/>
      <c r="C88" s="4"/>
      <c r="D88" s="4"/>
      <c r="E88" s="12"/>
      <c r="F88" s="11"/>
      <c r="G88" s="12"/>
      <c r="H88" s="12"/>
      <c r="I88" s="12"/>
      <c r="J88" s="4"/>
      <c r="K88" s="12"/>
      <c r="L88" s="12"/>
      <c r="M88" s="12"/>
      <c r="N88" s="12"/>
      <c r="O88" s="12"/>
      <c r="P88" s="12"/>
      <c r="Q88" s="12"/>
      <c r="R88" s="4"/>
      <c r="S88" s="4"/>
      <c r="T88" s="4"/>
      <c r="U88" s="4"/>
    </row>
    <row r="89" spans="1:21" ht="14" x14ac:dyDescent="0.3">
      <c r="E89" s="12"/>
      <c r="F89" s="11"/>
      <c r="G89" s="12"/>
      <c r="H89" s="12"/>
      <c r="I89" s="12"/>
      <c r="J89" s="13"/>
      <c r="K89" s="12"/>
      <c r="L89" s="12"/>
      <c r="M89" s="12"/>
      <c r="N89" s="12"/>
      <c r="O89" s="12"/>
      <c r="P89" s="12"/>
      <c r="Q89" s="12"/>
    </row>
    <row r="90" spans="1:21" ht="14" x14ac:dyDescent="0.3">
      <c r="D90" s="11"/>
      <c r="E90" s="12"/>
      <c r="F90" s="11"/>
      <c r="G90" s="12"/>
      <c r="H90" s="12"/>
      <c r="L90" s="12"/>
      <c r="M90" s="12"/>
      <c r="N90" s="12"/>
      <c r="O90" s="122"/>
      <c r="P90" s="122"/>
      <c r="Q90" s="12"/>
    </row>
    <row r="91" spans="1:21" ht="14" x14ac:dyDescent="0.3">
      <c r="D91" s="12"/>
      <c r="E91" s="12"/>
      <c r="F91" s="12"/>
      <c r="G91" s="12"/>
      <c r="H91" s="12"/>
      <c r="L91" s="12"/>
      <c r="M91" s="12"/>
      <c r="N91" s="12"/>
      <c r="O91" s="12"/>
      <c r="P91" s="12"/>
      <c r="Q91" s="12"/>
    </row>
    <row r="92" spans="1:21" ht="14" x14ac:dyDescent="0.3">
      <c r="D92" s="12"/>
      <c r="E92" s="12"/>
      <c r="F92" s="12"/>
      <c r="G92" s="12"/>
      <c r="H92" s="12"/>
      <c r="L92" s="12"/>
      <c r="M92" s="12"/>
      <c r="N92" s="12"/>
      <c r="O92" s="12"/>
      <c r="P92" s="12"/>
      <c r="Q92" s="12"/>
    </row>
  </sheetData>
  <mergeCells count="11">
    <mergeCell ref="O90:P90"/>
    <mergeCell ref="B9:R9"/>
    <mergeCell ref="E11:K11"/>
    <mergeCell ref="B13:T13"/>
    <mergeCell ref="B79:I79"/>
    <mergeCell ref="G82:J82"/>
    <mergeCell ref="N82:O82"/>
    <mergeCell ref="O85:P85"/>
    <mergeCell ref="F87:K87"/>
    <mergeCell ref="M87:P87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9" min="1" max="17" man="1"/>
    <brk id="59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4" bestFit="1" customWidth="1"/>
    <col min="2" max="2" width="27.54296875" style="4" customWidth="1"/>
    <col min="3" max="3" width="38.453125" style="4" customWidth="1"/>
    <col min="4" max="4" width="41.26953125" style="4" customWidth="1"/>
    <col min="5" max="5" width="27.7265625" style="4" bestFit="1" customWidth="1"/>
    <col min="6" max="6" width="15.453125" style="4" bestFit="1" customWidth="1"/>
    <col min="7" max="7" width="23" style="4" bestFit="1" customWidth="1"/>
    <col min="8" max="8" width="19.26953125" style="4" customWidth="1"/>
    <col min="9" max="9" width="18" style="4" bestFit="1" customWidth="1"/>
    <col min="10" max="10" width="17.7265625" style="4" bestFit="1" customWidth="1"/>
    <col min="11" max="11" width="12.1796875" style="4" bestFit="1" customWidth="1"/>
    <col min="12" max="12" width="11.26953125" style="4" bestFit="1" customWidth="1"/>
    <col min="13" max="13" width="12.1796875" style="4" bestFit="1" customWidth="1"/>
    <col min="14" max="14" width="20.1796875" style="4" bestFit="1" customWidth="1"/>
    <col min="15" max="15" width="19.7265625" style="4" bestFit="1" customWidth="1"/>
    <col min="16" max="16" width="12.7265625" style="4" bestFit="1" customWidth="1"/>
    <col min="17" max="16384" width="8.81640625" style="4"/>
  </cols>
  <sheetData>
    <row r="1" spans="1:16" ht="33.65" customHeight="1" thickBot="1" x14ac:dyDescent="0.3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301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3" x14ac:dyDescent="0.25">
      <c r="A2" s="28">
        <v>1</v>
      </c>
      <c r="B2" s="29" t="s">
        <v>302</v>
      </c>
      <c r="C2" s="29" t="s">
        <v>18</v>
      </c>
      <c r="D2" s="29" t="s">
        <v>303</v>
      </c>
      <c r="E2" s="29" t="s">
        <v>20</v>
      </c>
      <c r="F2" s="30" t="s">
        <v>21</v>
      </c>
      <c r="G2" s="29" t="s">
        <v>304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3" x14ac:dyDescent="0.25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304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3" x14ac:dyDescent="0.25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304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3" x14ac:dyDescent="0.25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304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x14ac:dyDescent="0.25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304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3" x14ac:dyDescent="0.25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304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x14ac:dyDescent="0.25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304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3" x14ac:dyDescent="0.25">
      <c r="A9" s="34">
        <v>8</v>
      </c>
      <c r="B9" s="22" t="s">
        <v>102</v>
      </c>
      <c r="C9" s="22" t="s">
        <v>18</v>
      </c>
      <c r="D9" s="22" t="s">
        <v>305</v>
      </c>
      <c r="E9" s="22" t="s">
        <v>37</v>
      </c>
      <c r="F9" s="23" t="s">
        <v>21</v>
      </c>
      <c r="G9" s="22" t="s">
        <v>304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3" x14ac:dyDescent="0.25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304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5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304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5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304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5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304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3" x14ac:dyDescent="0.25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304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3" x14ac:dyDescent="0.25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304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5">
      <c r="A16" s="34">
        <v>15</v>
      </c>
      <c r="B16" s="22" t="s">
        <v>224</v>
      </c>
      <c r="C16" s="22" t="s">
        <v>306</v>
      </c>
      <c r="D16" s="22" t="s">
        <v>307</v>
      </c>
      <c r="E16" s="22" t="s">
        <v>308</v>
      </c>
      <c r="F16" s="23" t="s">
        <v>24</v>
      </c>
      <c r="G16" s="22" t="s">
        <v>304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3" x14ac:dyDescent="0.25">
      <c r="A17" s="34">
        <v>16</v>
      </c>
      <c r="B17" s="22" t="s">
        <v>309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304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x14ac:dyDescent="0.25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304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3" x14ac:dyDescent="0.25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304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5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304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x14ac:dyDescent="0.25">
      <c r="A21" s="34">
        <v>20</v>
      </c>
      <c r="B21" s="22" t="s">
        <v>310</v>
      </c>
      <c r="C21" s="22" t="s">
        <v>59</v>
      </c>
      <c r="D21" s="22" t="s">
        <v>311</v>
      </c>
      <c r="E21" s="22" t="s">
        <v>34</v>
      </c>
      <c r="F21" s="23" t="s">
        <v>21</v>
      </c>
      <c r="G21" s="22" t="s">
        <v>304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3" x14ac:dyDescent="0.25">
      <c r="A22" s="34">
        <v>21</v>
      </c>
      <c r="B22" s="22" t="s">
        <v>67</v>
      </c>
      <c r="C22" s="22" t="s">
        <v>65</v>
      </c>
      <c r="D22" s="22" t="s">
        <v>68</v>
      </c>
      <c r="E22" s="22" t="s">
        <v>31</v>
      </c>
      <c r="F22" s="23" t="s">
        <v>21</v>
      </c>
      <c r="G22" s="22" t="s">
        <v>304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5">
      <c r="A23" s="34">
        <v>22</v>
      </c>
      <c r="B23" s="22" t="s">
        <v>312</v>
      </c>
      <c r="C23" s="22" t="s">
        <v>65</v>
      </c>
      <c r="D23" s="22" t="s">
        <v>313</v>
      </c>
      <c r="E23" s="22" t="s">
        <v>34</v>
      </c>
      <c r="F23" s="23" t="s">
        <v>24</v>
      </c>
      <c r="G23" s="22" t="s">
        <v>304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x14ac:dyDescent="0.25">
      <c r="A24" s="34">
        <v>23</v>
      </c>
      <c r="B24" s="22" t="s">
        <v>69</v>
      </c>
      <c r="C24" s="22" t="s">
        <v>65</v>
      </c>
      <c r="D24" s="22" t="s">
        <v>70</v>
      </c>
      <c r="E24" s="22" t="s">
        <v>31</v>
      </c>
      <c r="F24" s="23" t="s">
        <v>24</v>
      </c>
      <c r="G24" s="22" t="s">
        <v>304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5">
      <c r="A25" s="34">
        <v>24</v>
      </c>
      <c r="B25" s="22" t="s">
        <v>71</v>
      </c>
      <c r="C25" s="22" t="s">
        <v>65</v>
      </c>
      <c r="D25" s="22" t="s">
        <v>72</v>
      </c>
      <c r="E25" s="22" t="s">
        <v>34</v>
      </c>
      <c r="F25" s="23" t="s">
        <v>24</v>
      </c>
      <c r="G25" s="22" t="s">
        <v>304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3" x14ac:dyDescent="0.25">
      <c r="A26" s="34">
        <v>25</v>
      </c>
      <c r="B26" s="22" t="s">
        <v>73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304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5">
      <c r="A27" s="34">
        <v>26</v>
      </c>
      <c r="B27" s="22" t="s">
        <v>74</v>
      </c>
      <c r="C27" s="22" t="s">
        <v>65</v>
      </c>
      <c r="D27" s="22" t="s">
        <v>75</v>
      </c>
      <c r="E27" s="22" t="s">
        <v>34</v>
      </c>
      <c r="F27" s="23" t="s">
        <v>21</v>
      </c>
      <c r="G27" s="22" t="s">
        <v>304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3" x14ac:dyDescent="0.25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304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3" x14ac:dyDescent="0.25">
      <c r="A29" s="34">
        <v>28</v>
      </c>
      <c r="B29" s="22" t="s">
        <v>245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304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3" x14ac:dyDescent="0.25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304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3" x14ac:dyDescent="0.25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304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3" x14ac:dyDescent="0.25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304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x14ac:dyDescent="0.25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304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5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304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3" x14ac:dyDescent="0.25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304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5">
      <c r="A36" s="34">
        <v>35</v>
      </c>
      <c r="B36" s="22" t="s">
        <v>93</v>
      </c>
      <c r="C36" s="22" t="s">
        <v>89</v>
      </c>
      <c r="D36" s="22" t="s">
        <v>57</v>
      </c>
      <c r="E36" s="22" t="s">
        <v>34</v>
      </c>
      <c r="F36" s="23" t="s">
        <v>24</v>
      </c>
      <c r="G36" s="22" t="s">
        <v>304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5">
      <c r="A37" s="34">
        <v>36</v>
      </c>
      <c r="B37" s="22" t="s">
        <v>94</v>
      </c>
      <c r="C37" s="22" t="s">
        <v>89</v>
      </c>
      <c r="D37" s="22" t="s">
        <v>57</v>
      </c>
      <c r="E37" s="22" t="s">
        <v>31</v>
      </c>
      <c r="F37" s="23" t="s">
        <v>21</v>
      </c>
      <c r="G37" s="22" t="s">
        <v>304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5">
      <c r="A38" s="34">
        <v>37</v>
      </c>
      <c r="B38" s="22" t="s">
        <v>314</v>
      </c>
      <c r="C38" s="22" t="s">
        <v>89</v>
      </c>
      <c r="D38" s="22" t="s">
        <v>57</v>
      </c>
      <c r="E38" s="22" t="s">
        <v>34</v>
      </c>
      <c r="F38" s="23" t="s">
        <v>21</v>
      </c>
      <c r="G38" s="22" t="s">
        <v>304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5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304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3" x14ac:dyDescent="0.25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304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3" x14ac:dyDescent="0.25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304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5">
      <c r="A42" s="34">
        <v>41</v>
      </c>
      <c r="B42" s="22" t="s">
        <v>104</v>
      </c>
      <c r="C42" s="22" t="s">
        <v>89</v>
      </c>
      <c r="D42" s="22" t="s">
        <v>48</v>
      </c>
      <c r="E42" s="22" t="s">
        <v>37</v>
      </c>
      <c r="F42" s="23" t="s">
        <v>24</v>
      </c>
      <c r="G42" s="22" t="s">
        <v>304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3" x14ac:dyDescent="0.25">
      <c r="A43" s="34">
        <v>42</v>
      </c>
      <c r="B43" s="22" t="s">
        <v>105</v>
      </c>
      <c r="C43" s="22" t="s">
        <v>89</v>
      </c>
      <c r="D43" s="22" t="s">
        <v>48</v>
      </c>
      <c r="E43" s="22" t="s">
        <v>34</v>
      </c>
      <c r="F43" s="23" t="s">
        <v>24</v>
      </c>
      <c r="G43" s="22" t="s">
        <v>304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5">
      <c r="A44" s="34">
        <v>43</v>
      </c>
      <c r="B44" s="22" t="s">
        <v>106</v>
      </c>
      <c r="C44" s="22" t="s">
        <v>89</v>
      </c>
      <c r="D44" s="22" t="s">
        <v>48</v>
      </c>
      <c r="E44" s="22" t="s">
        <v>34</v>
      </c>
      <c r="F44" s="23" t="s">
        <v>24</v>
      </c>
      <c r="G44" s="22" t="s">
        <v>304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x14ac:dyDescent="0.25">
      <c r="A45" s="34">
        <v>44</v>
      </c>
      <c r="B45" s="22" t="s">
        <v>107</v>
      </c>
      <c r="C45" s="22" t="s">
        <v>89</v>
      </c>
      <c r="D45" s="22" t="s">
        <v>48</v>
      </c>
      <c r="E45" s="22" t="s">
        <v>37</v>
      </c>
      <c r="F45" s="23" t="s">
        <v>24</v>
      </c>
      <c r="G45" s="22" t="s">
        <v>304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5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304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3" x14ac:dyDescent="0.25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304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3" x14ac:dyDescent="0.25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304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5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304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5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304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3" x14ac:dyDescent="0.25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304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5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304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5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304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5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304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3" x14ac:dyDescent="0.25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304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3" x14ac:dyDescent="0.25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304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3" x14ac:dyDescent="0.25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304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3" x14ac:dyDescent="0.25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304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3" x14ac:dyDescent="0.25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304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3" x14ac:dyDescent="0.25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304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3" x14ac:dyDescent="0.25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304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3" x14ac:dyDescent="0.25">
      <c r="A62" s="34">
        <v>61</v>
      </c>
      <c r="B62" s="22" t="s">
        <v>183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304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3" x14ac:dyDescent="0.25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304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3" x14ac:dyDescent="0.25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304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3" x14ac:dyDescent="0.25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304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3" x14ac:dyDescent="0.25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304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3" x14ac:dyDescent="0.25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304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3" x14ac:dyDescent="0.25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304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3" x14ac:dyDescent="0.25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304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3" x14ac:dyDescent="0.25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304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3" x14ac:dyDescent="0.25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304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3" x14ac:dyDescent="0.25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304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3" x14ac:dyDescent="0.25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304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3" x14ac:dyDescent="0.25">
      <c r="A74" s="34">
        <v>73</v>
      </c>
      <c r="B74" s="22" t="s">
        <v>315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304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3" x14ac:dyDescent="0.25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304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3" x14ac:dyDescent="0.25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304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3" x14ac:dyDescent="0.25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304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3" x14ac:dyDescent="0.25">
      <c r="A78" s="34">
        <v>77</v>
      </c>
      <c r="B78" s="22" t="s">
        <v>316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304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3" x14ac:dyDescent="0.25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304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3" x14ac:dyDescent="0.25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304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3" x14ac:dyDescent="0.25">
      <c r="A81" s="34">
        <v>80</v>
      </c>
      <c r="B81" s="22" t="s">
        <v>317</v>
      </c>
      <c r="C81" s="22" t="s">
        <v>150</v>
      </c>
      <c r="D81" s="22" t="s">
        <v>57</v>
      </c>
      <c r="E81" s="22" t="s">
        <v>34</v>
      </c>
      <c r="F81" s="23" t="s">
        <v>21</v>
      </c>
      <c r="G81" s="22" t="s">
        <v>304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3" x14ac:dyDescent="0.25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304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3" x14ac:dyDescent="0.25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304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3" x14ac:dyDescent="0.25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304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3" x14ac:dyDescent="0.25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304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5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304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3" x14ac:dyDescent="0.25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304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5">
      <c r="A88" s="34">
        <v>87</v>
      </c>
      <c r="B88" s="22" t="s">
        <v>172</v>
      </c>
      <c r="C88" s="22" t="s">
        <v>168</v>
      </c>
      <c r="D88" s="22" t="s">
        <v>57</v>
      </c>
      <c r="E88" s="22" t="s">
        <v>34</v>
      </c>
      <c r="F88" s="23" t="s">
        <v>21</v>
      </c>
      <c r="G88" s="22" t="s">
        <v>304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3" x14ac:dyDescent="0.25">
      <c r="A89" s="34">
        <v>88</v>
      </c>
      <c r="B89" s="22" t="s">
        <v>173</v>
      </c>
      <c r="C89" s="22" t="s">
        <v>168</v>
      </c>
      <c r="D89" s="22" t="s">
        <v>57</v>
      </c>
      <c r="E89" s="22" t="s">
        <v>34</v>
      </c>
      <c r="F89" s="23" t="s">
        <v>24</v>
      </c>
      <c r="G89" s="22" t="s">
        <v>304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3" x14ac:dyDescent="0.25">
      <c r="A90" s="34">
        <v>89</v>
      </c>
      <c r="B90" s="22" t="s">
        <v>174</v>
      </c>
      <c r="C90" s="22" t="s">
        <v>168</v>
      </c>
      <c r="D90" s="22" t="s">
        <v>46</v>
      </c>
      <c r="E90" s="22" t="s">
        <v>31</v>
      </c>
      <c r="F90" s="23" t="s">
        <v>21</v>
      </c>
      <c r="G90" s="22" t="s">
        <v>304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3" x14ac:dyDescent="0.25">
      <c r="A91" s="34">
        <v>90</v>
      </c>
      <c r="B91" s="22" t="s">
        <v>175</v>
      </c>
      <c r="C91" s="22" t="s">
        <v>168</v>
      </c>
      <c r="D91" s="22" t="s">
        <v>48</v>
      </c>
      <c r="E91" s="22" t="s">
        <v>37</v>
      </c>
      <c r="F91" s="23" t="s">
        <v>24</v>
      </c>
      <c r="G91" s="22" t="s">
        <v>304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3" x14ac:dyDescent="0.25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304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3" x14ac:dyDescent="0.25">
      <c r="A93" s="34">
        <v>92</v>
      </c>
      <c r="B93" s="22" t="s">
        <v>299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304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5">
      <c r="A94" s="34">
        <v>93</v>
      </c>
      <c r="B94" s="22" t="s">
        <v>180</v>
      </c>
      <c r="C94" s="22" t="s">
        <v>179</v>
      </c>
      <c r="D94" s="22" t="s">
        <v>57</v>
      </c>
      <c r="E94" s="22" t="s">
        <v>34</v>
      </c>
      <c r="F94" s="23" t="s">
        <v>21</v>
      </c>
      <c r="G94" s="22" t="s">
        <v>304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5">
      <c r="A95" s="34">
        <v>94</v>
      </c>
      <c r="B95" s="38" t="s">
        <v>181</v>
      </c>
      <c r="C95" s="22" t="s">
        <v>179</v>
      </c>
      <c r="D95" s="22" t="s">
        <v>57</v>
      </c>
      <c r="E95" s="22" t="s">
        <v>34</v>
      </c>
      <c r="F95" s="23" t="s">
        <v>21</v>
      </c>
      <c r="G95" s="22" t="s">
        <v>304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" x14ac:dyDescent="0.25">
      <c r="A96" s="34">
        <v>95</v>
      </c>
      <c r="B96" s="39" t="s">
        <v>318</v>
      </c>
      <c r="C96" s="22" t="s">
        <v>193</v>
      </c>
      <c r="D96" s="22" t="s">
        <v>194</v>
      </c>
      <c r="E96" s="22" t="s">
        <v>195</v>
      </c>
      <c r="F96" s="23" t="s">
        <v>24</v>
      </c>
      <c r="G96" s="22" t="s">
        <v>319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" x14ac:dyDescent="0.25">
      <c r="A97" s="34">
        <v>96</v>
      </c>
      <c r="B97" s="39" t="s">
        <v>320</v>
      </c>
      <c r="C97" s="22" t="s">
        <v>193</v>
      </c>
      <c r="D97" s="22" t="s">
        <v>194</v>
      </c>
      <c r="E97" s="22" t="s">
        <v>195</v>
      </c>
      <c r="F97" s="23" t="s">
        <v>21</v>
      </c>
      <c r="G97" s="22" t="s">
        <v>319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3" x14ac:dyDescent="0.25">
      <c r="A98" s="34">
        <v>97</v>
      </c>
      <c r="B98" s="39" t="s">
        <v>321</v>
      </c>
      <c r="C98" s="22" t="s">
        <v>193</v>
      </c>
      <c r="D98" s="22" t="s">
        <v>194</v>
      </c>
      <c r="E98" s="22" t="s">
        <v>195</v>
      </c>
      <c r="F98" s="23" t="s">
        <v>24</v>
      </c>
      <c r="G98" s="22" t="s">
        <v>319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" x14ac:dyDescent="0.25">
      <c r="A99" s="34">
        <v>98</v>
      </c>
      <c r="B99" s="39" t="s">
        <v>322</v>
      </c>
      <c r="C99" s="22" t="s">
        <v>193</v>
      </c>
      <c r="D99" s="22" t="s">
        <v>194</v>
      </c>
      <c r="E99" s="22" t="s">
        <v>195</v>
      </c>
      <c r="F99" s="23" t="s">
        <v>24</v>
      </c>
      <c r="G99" s="22" t="s">
        <v>319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3" x14ac:dyDescent="0.25">
      <c r="A100" s="34">
        <v>99</v>
      </c>
      <c r="B100" s="39" t="s">
        <v>323</v>
      </c>
      <c r="C100" s="22" t="s">
        <v>193</v>
      </c>
      <c r="D100" s="22" t="s">
        <v>194</v>
      </c>
      <c r="E100" s="22" t="s">
        <v>195</v>
      </c>
      <c r="F100" s="23" t="s">
        <v>24</v>
      </c>
      <c r="G100" s="22" t="s">
        <v>319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" x14ac:dyDescent="0.25">
      <c r="A101" s="34">
        <v>100</v>
      </c>
      <c r="B101" s="39" t="s">
        <v>324</v>
      </c>
      <c r="C101" s="22" t="s">
        <v>193</v>
      </c>
      <c r="D101" s="22" t="s">
        <v>194</v>
      </c>
      <c r="E101" s="22" t="s">
        <v>195</v>
      </c>
      <c r="F101" s="23" t="s">
        <v>21</v>
      </c>
      <c r="G101" s="22" t="s">
        <v>319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" x14ac:dyDescent="0.25">
      <c r="A102" s="34">
        <v>101</v>
      </c>
      <c r="B102" s="39" t="s">
        <v>325</v>
      </c>
      <c r="C102" s="22" t="s">
        <v>193</v>
      </c>
      <c r="D102" s="22" t="s">
        <v>194</v>
      </c>
      <c r="E102" s="22" t="s">
        <v>195</v>
      </c>
      <c r="F102" s="23" t="s">
        <v>24</v>
      </c>
      <c r="G102" s="22" t="s">
        <v>319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" x14ac:dyDescent="0.25">
      <c r="A103" s="34">
        <v>102</v>
      </c>
      <c r="B103" s="39" t="s">
        <v>326</v>
      </c>
      <c r="C103" s="22" t="s">
        <v>193</v>
      </c>
      <c r="D103" s="22" t="s">
        <v>194</v>
      </c>
      <c r="E103" s="22" t="s">
        <v>195</v>
      </c>
      <c r="F103" s="23" t="s">
        <v>21</v>
      </c>
      <c r="G103" s="22" t="s">
        <v>319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3" x14ac:dyDescent="0.25">
      <c r="A104" s="34">
        <v>103</v>
      </c>
      <c r="B104" s="39" t="s">
        <v>213</v>
      </c>
      <c r="C104" s="22" t="s">
        <v>327</v>
      </c>
      <c r="D104" s="22" t="s">
        <v>328</v>
      </c>
      <c r="E104" s="22" t="s">
        <v>212</v>
      </c>
      <c r="F104" s="23" t="s">
        <v>24</v>
      </c>
      <c r="G104" s="22" t="s">
        <v>329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" x14ac:dyDescent="0.25">
      <c r="A105" s="34">
        <v>104</v>
      </c>
      <c r="B105" s="39" t="s">
        <v>215</v>
      </c>
      <c r="C105" s="22" t="s">
        <v>327</v>
      </c>
      <c r="D105" s="22" t="s">
        <v>330</v>
      </c>
      <c r="E105" s="22" t="s">
        <v>212</v>
      </c>
      <c r="F105" s="23" t="s">
        <v>24</v>
      </c>
      <c r="G105" s="22" t="s">
        <v>329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" x14ac:dyDescent="0.25">
      <c r="A106" s="34">
        <v>105</v>
      </c>
      <c r="B106" s="39" t="s">
        <v>331</v>
      </c>
      <c r="C106" s="22" t="s">
        <v>327</v>
      </c>
      <c r="D106" s="22" t="s">
        <v>332</v>
      </c>
      <c r="E106" s="22" t="s">
        <v>212</v>
      </c>
      <c r="F106" s="23" t="s">
        <v>21</v>
      </c>
      <c r="G106" s="22" t="s">
        <v>329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3" x14ac:dyDescent="0.25">
      <c r="A107" s="34">
        <v>106</v>
      </c>
      <c r="B107" s="39" t="s">
        <v>217</v>
      </c>
      <c r="C107" s="22" t="s">
        <v>55</v>
      </c>
      <c r="D107" s="22" t="s">
        <v>333</v>
      </c>
      <c r="E107" s="22" t="s">
        <v>212</v>
      </c>
      <c r="F107" s="23" t="s">
        <v>24</v>
      </c>
      <c r="G107" s="22" t="s">
        <v>329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" x14ac:dyDescent="0.25">
      <c r="A108" s="34">
        <v>107</v>
      </c>
      <c r="B108" s="39" t="s">
        <v>334</v>
      </c>
      <c r="C108" s="22" t="s">
        <v>55</v>
      </c>
      <c r="D108" s="22" t="s">
        <v>335</v>
      </c>
      <c r="E108" s="22" t="s">
        <v>212</v>
      </c>
      <c r="F108" s="23" t="s">
        <v>21</v>
      </c>
      <c r="G108" s="22" t="s">
        <v>329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" x14ac:dyDescent="0.25">
      <c r="A109" s="34">
        <v>108</v>
      </c>
      <c r="B109" s="39" t="s">
        <v>336</v>
      </c>
      <c r="C109" s="22" t="s">
        <v>59</v>
      </c>
      <c r="D109" s="22" t="s">
        <v>60</v>
      </c>
      <c r="E109" s="22" t="s">
        <v>212</v>
      </c>
      <c r="F109" s="23" t="s">
        <v>21</v>
      </c>
      <c r="G109" s="22" t="s">
        <v>329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3" x14ac:dyDescent="0.25">
      <c r="A110" s="34">
        <v>109</v>
      </c>
      <c r="B110" s="39" t="s">
        <v>231</v>
      </c>
      <c r="C110" s="22" t="s">
        <v>59</v>
      </c>
      <c r="D110" s="22" t="s">
        <v>60</v>
      </c>
      <c r="E110" s="22" t="s">
        <v>212</v>
      </c>
      <c r="F110" s="23" t="s">
        <v>21</v>
      </c>
      <c r="G110" s="22" t="s">
        <v>329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" x14ac:dyDescent="0.25">
      <c r="A111" s="34">
        <v>110</v>
      </c>
      <c r="B111" s="39" t="s">
        <v>337</v>
      </c>
      <c r="C111" s="22" t="s">
        <v>59</v>
      </c>
      <c r="D111" s="22" t="s">
        <v>60</v>
      </c>
      <c r="E111" s="22" t="s">
        <v>212</v>
      </c>
      <c r="F111" s="23" t="s">
        <v>21</v>
      </c>
      <c r="G111" s="22" t="s">
        <v>329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3" x14ac:dyDescent="0.25">
      <c r="A112" s="34">
        <v>111</v>
      </c>
      <c r="B112" s="39" t="s">
        <v>236</v>
      </c>
      <c r="C112" s="22" t="s">
        <v>65</v>
      </c>
      <c r="D112" s="22" t="s">
        <v>338</v>
      </c>
      <c r="E112" s="22" t="s">
        <v>212</v>
      </c>
      <c r="F112" s="23" t="s">
        <v>21</v>
      </c>
      <c r="G112" s="22" t="s">
        <v>329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" x14ac:dyDescent="0.25">
      <c r="A113" s="34">
        <v>112</v>
      </c>
      <c r="B113" s="39" t="s">
        <v>240</v>
      </c>
      <c r="C113" s="22" t="s">
        <v>65</v>
      </c>
      <c r="D113" s="22" t="s">
        <v>339</v>
      </c>
      <c r="E113" s="22" t="s">
        <v>212</v>
      </c>
      <c r="F113" s="23" t="s">
        <v>21</v>
      </c>
      <c r="G113" s="22" t="s">
        <v>329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" x14ac:dyDescent="0.25">
      <c r="A114" s="34">
        <v>113</v>
      </c>
      <c r="B114" s="39" t="s">
        <v>242</v>
      </c>
      <c r="C114" s="22" t="s">
        <v>65</v>
      </c>
      <c r="D114" s="22" t="s">
        <v>340</v>
      </c>
      <c r="E114" s="22" t="s">
        <v>212</v>
      </c>
      <c r="F114" s="23" t="s">
        <v>21</v>
      </c>
      <c r="G114" s="22" t="s">
        <v>329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" x14ac:dyDescent="0.25">
      <c r="A115" s="34">
        <v>114</v>
      </c>
      <c r="B115" s="39" t="s">
        <v>238</v>
      </c>
      <c r="C115" s="22" t="s">
        <v>65</v>
      </c>
      <c r="D115" s="22" t="s">
        <v>341</v>
      </c>
      <c r="E115" s="22" t="s">
        <v>212</v>
      </c>
      <c r="F115" s="23" t="s">
        <v>24</v>
      </c>
      <c r="G115" s="22" t="s">
        <v>329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" x14ac:dyDescent="0.25">
      <c r="A116" s="34">
        <v>115</v>
      </c>
      <c r="B116" s="39" t="s">
        <v>243</v>
      </c>
      <c r="C116" s="22" t="s">
        <v>77</v>
      </c>
      <c r="D116" s="22" t="s">
        <v>342</v>
      </c>
      <c r="E116" s="22" t="s">
        <v>212</v>
      </c>
      <c r="F116" s="23" t="s">
        <v>24</v>
      </c>
      <c r="G116" s="22" t="s">
        <v>329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3" x14ac:dyDescent="0.25">
      <c r="A117" s="34">
        <v>116</v>
      </c>
      <c r="B117" s="39" t="s">
        <v>247</v>
      </c>
      <c r="C117" s="22" t="s">
        <v>77</v>
      </c>
      <c r="D117" s="22" t="s">
        <v>343</v>
      </c>
      <c r="E117" s="22" t="s">
        <v>212</v>
      </c>
      <c r="F117" s="23" t="s">
        <v>21</v>
      </c>
      <c r="G117" s="22" t="s">
        <v>329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" x14ac:dyDescent="0.25">
      <c r="A118" s="34">
        <v>117</v>
      </c>
      <c r="B118" s="39" t="s">
        <v>252</v>
      </c>
      <c r="C118" s="22" t="s">
        <v>77</v>
      </c>
      <c r="D118" s="22" t="s">
        <v>344</v>
      </c>
      <c r="E118" s="22" t="s">
        <v>212</v>
      </c>
      <c r="F118" s="23" t="s">
        <v>24</v>
      </c>
      <c r="G118" s="22" t="s">
        <v>329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" x14ac:dyDescent="0.25">
      <c r="A119" s="34">
        <v>118</v>
      </c>
      <c r="B119" s="39" t="s">
        <v>345</v>
      </c>
      <c r="C119" s="22" t="s">
        <v>77</v>
      </c>
      <c r="D119" s="22" t="s">
        <v>346</v>
      </c>
      <c r="E119" s="22" t="s">
        <v>212</v>
      </c>
      <c r="F119" s="23" t="s">
        <v>24</v>
      </c>
      <c r="G119" s="22" t="s">
        <v>329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" x14ac:dyDescent="0.25">
      <c r="A120" s="34">
        <v>119</v>
      </c>
      <c r="B120" s="39" t="s">
        <v>249</v>
      </c>
      <c r="C120" s="22" t="s">
        <v>77</v>
      </c>
      <c r="D120" s="22" t="s">
        <v>251</v>
      </c>
      <c r="E120" s="22" t="s">
        <v>212</v>
      </c>
      <c r="F120" s="23" t="s">
        <v>24</v>
      </c>
      <c r="G120" s="22" t="s">
        <v>329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" x14ac:dyDescent="0.25">
      <c r="A121" s="34">
        <v>120</v>
      </c>
      <c r="B121" s="39" t="s">
        <v>347</v>
      </c>
      <c r="C121" s="22" t="s">
        <v>77</v>
      </c>
      <c r="D121" s="22" t="s">
        <v>348</v>
      </c>
      <c r="E121" s="22" t="s">
        <v>212</v>
      </c>
      <c r="F121" s="23" t="s">
        <v>24</v>
      </c>
      <c r="G121" s="22" t="s">
        <v>329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3" x14ac:dyDescent="0.25">
      <c r="A122" s="34">
        <v>121</v>
      </c>
      <c r="B122" s="39" t="s">
        <v>349</v>
      </c>
      <c r="C122" s="22" t="s">
        <v>350</v>
      </c>
      <c r="D122" s="22" t="s">
        <v>260</v>
      </c>
      <c r="E122" s="22" t="s">
        <v>212</v>
      </c>
      <c r="F122" s="23" t="s">
        <v>24</v>
      </c>
      <c r="G122" s="22" t="s">
        <v>329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" x14ac:dyDescent="0.25">
      <c r="A123" s="34">
        <v>122</v>
      </c>
      <c r="B123" s="39" t="s">
        <v>351</v>
      </c>
      <c r="C123" s="22" t="s">
        <v>350</v>
      </c>
      <c r="D123" s="22" t="s">
        <v>352</v>
      </c>
      <c r="E123" s="22" t="s">
        <v>212</v>
      </c>
      <c r="F123" s="23" t="s">
        <v>21</v>
      </c>
      <c r="G123" s="22" t="s">
        <v>329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" x14ac:dyDescent="0.25">
      <c r="A124" s="34">
        <v>123</v>
      </c>
      <c r="B124" s="39" t="s">
        <v>353</v>
      </c>
      <c r="C124" s="22" t="s">
        <v>350</v>
      </c>
      <c r="D124" s="22" t="s">
        <v>354</v>
      </c>
      <c r="E124" s="22" t="s">
        <v>212</v>
      </c>
      <c r="F124" s="23" t="s">
        <v>24</v>
      </c>
      <c r="G124" s="22" t="s">
        <v>329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3" x14ac:dyDescent="0.25">
      <c r="A125" s="34">
        <v>124</v>
      </c>
      <c r="B125" s="39" t="s">
        <v>266</v>
      </c>
      <c r="C125" s="22" t="s">
        <v>355</v>
      </c>
      <c r="D125" s="22" t="s">
        <v>356</v>
      </c>
      <c r="E125" s="22" t="s">
        <v>212</v>
      </c>
      <c r="F125" s="23" t="s">
        <v>21</v>
      </c>
      <c r="G125" s="22" t="s">
        <v>329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3" x14ac:dyDescent="0.25">
      <c r="A126" s="34">
        <v>125</v>
      </c>
      <c r="B126" s="39" t="s">
        <v>267</v>
      </c>
      <c r="C126" s="22" t="s">
        <v>89</v>
      </c>
      <c r="D126" s="22" t="s">
        <v>357</v>
      </c>
      <c r="E126" s="22" t="s">
        <v>212</v>
      </c>
      <c r="F126" s="23" t="s">
        <v>21</v>
      </c>
      <c r="G126" s="22" t="s">
        <v>329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" x14ac:dyDescent="0.25">
      <c r="A127" s="34">
        <v>126</v>
      </c>
      <c r="B127" s="39" t="s">
        <v>268</v>
      </c>
      <c r="C127" s="22" t="s">
        <v>89</v>
      </c>
      <c r="D127" s="22" t="s">
        <v>358</v>
      </c>
      <c r="E127" s="22" t="s">
        <v>212</v>
      </c>
      <c r="F127" s="23" t="s">
        <v>24</v>
      </c>
      <c r="G127" s="22" t="s">
        <v>329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" x14ac:dyDescent="0.25">
      <c r="A128" s="34">
        <v>127</v>
      </c>
      <c r="B128" s="39" t="s">
        <v>269</v>
      </c>
      <c r="C128" s="22" t="s">
        <v>89</v>
      </c>
      <c r="D128" s="22" t="s">
        <v>270</v>
      </c>
      <c r="E128" s="22" t="s">
        <v>212</v>
      </c>
      <c r="F128" s="23" t="s">
        <v>21</v>
      </c>
      <c r="G128" s="22" t="s">
        <v>329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" x14ac:dyDescent="0.25">
      <c r="A129" s="34">
        <v>128</v>
      </c>
      <c r="B129" s="39" t="s">
        <v>272</v>
      </c>
      <c r="C129" s="22" t="s">
        <v>89</v>
      </c>
      <c r="D129" s="22" t="s">
        <v>359</v>
      </c>
      <c r="E129" s="22" t="s">
        <v>212</v>
      </c>
      <c r="F129" s="23" t="s">
        <v>21</v>
      </c>
      <c r="G129" s="22" t="s">
        <v>329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3" x14ac:dyDescent="0.25">
      <c r="A130" s="34">
        <v>129</v>
      </c>
      <c r="B130" s="39" t="s">
        <v>271</v>
      </c>
      <c r="C130" s="22" t="s">
        <v>89</v>
      </c>
      <c r="D130" s="22" t="s">
        <v>270</v>
      </c>
      <c r="E130" s="22" t="s">
        <v>212</v>
      </c>
      <c r="F130" s="23" t="s">
        <v>21</v>
      </c>
      <c r="G130" s="22" t="s">
        <v>329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3" x14ac:dyDescent="0.25">
      <c r="A131" s="34">
        <v>130</v>
      </c>
      <c r="B131" s="39" t="s">
        <v>274</v>
      </c>
      <c r="C131" s="22" t="s">
        <v>89</v>
      </c>
      <c r="D131" s="22" t="s">
        <v>90</v>
      </c>
      <c r="E131" s="22" t="s">
        <v>212</v>
      </c>
      <c r="F131" s="23" t="s">
        <v>21</v>
      </c>
      <c r="G131" s="22" t="s">
        <v>329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" x14ac:dyDescent="0.25">
      <c r="A132" s="34">
        <v>131</v>
      </c>
      <c r="B132" s="39" t="s">
        <v>276</v>
      </c>
      <c r="C132" s="22" t="s">
        <v>123</v>
      </c>
      <c r="D132" s="22" t="s">
        <v>130</v>
      </c>
      <c r="E132" s="22" t="s">
        <v>212</v>
      </c>
      <c r="F132" s="23" t="s">
        <v>21</v>
      </c>
      <c r="G132" s="22" t="s">
        <v>329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" x14ac:dyDescent="0.25">
      <c r="A133" s="34">
        <v>132</v>
      </c>
      <c r="B133" s="39" t="s">
        <v>360</v>
      </c>
      <c r="C133" s="22" t="s">
        <v>123</v>
      </c>
      <c r="D133" s="22" t="s">
        <v>132</v>
      </c>
      <c r="E133" s="22" t="s">
        <v>212</v>
      </c>
      <c r="F133" s="23" t="s">
        <v>21</v>
      </c>
      <c r="G133" s="22" t="s">
        <v>329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" x14ac:dyDescent="0.25">
      <c r="A134" s="34">
        <v>133</v>
      </c>
      <c r="B134" s="39" t="s">
        <v>278</v>
      </c>
      <c r="C134" s="22" t="s">
        <v>123</v>
      </c>
      <c r="D134" s="22" t="s">
        <v>132</v>
      </c>
      <c r="E134" s="22" t="s">
        <v>212</v>
      </c>
      <c r="F134" s="23" t="s">
        <v>21</v>
      </c>
      <c r="G134" s="22" t="s">
        <v>329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" x14ac:dyDescent="0.25">
      <c r="A135" s="34">
        <v>134</v>
      </c>
      <c r="B135" s="39" t="s">
        <v>282</v>
      </c>
      <c r="C135" s="22" t="s">
        <v>144</v>
      </c>
      <c r="D135" s="22" t="s">
        <v>361</v>
      </c>
      <c r="E135" s="22" t="s">
        <v>212</v>
      </c>
      <c r="F135" s="23" t="s">
        <v>21</v>
      </c>
      <c r="G135" s="22" t="s">
        <v>329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" x14ac:dyDescent="0.25">
      <c r="A136" s="34">
        <v>135</v>
      </c>
      <c r="B136" s="39" t="s">
        <v>285</v>
      </c>
      <c r="C136" s="22" t="s">
        <v>160</v>
      </c>
      <c r="D136" s="22" t="s">
        <v>362</v>
      </c>
      <c r="E136" s="22" t="s">
        <v>212</v>
      </c>
      <c r="F136" s="23" t="s">
        <v>21</v>
      </c>
      <c r="G136" s="22" t="s">
        <v>329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" x14ac:dyDescent="0.25">
      <c r="A137" s="34">
        <v>136</v>
      </c>
      <c r="B137" s="39" t="s">
        <v>287</v>
      </c>
      <c r="C137" s="22" t="s">
        <v>160</v>
      </c>
      <c r="D137" s="22" t="s">
        <v>362</v>
      </c>
      <c r="E137" s="22" t="s">
        <v>212</v>
      </c>
      <c r="F137" s="23" t="s">
        <v>24</v>
      </c>
      <c r="G137" s="22" t="s">
        <v>329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" x14ac:dyDescent="0.25">
      <c r="A138" s="34">
        <v>137</v>
      </c>
      <c r="B138" s="39" t="s">
        <v>363</v>
      </c>
      <c r="C138" s="22" t="s">
        <v>160</v>
      </c>
      <c r="D138" s="22" t="s">
        <v>362</v>
      </c>
      <c r="E138" s="22" t="s">
        <v>212</v>
      </c>
      <c r="F138" s="23" t="s">
        <v>21</v>
      </c>
      <c r="G138" s="22" t="s">
        <v>329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" x14ac:dyDescent="0.25">
      <c r="A139" s="34">
        <v>138</v>
      </c>
      <c r="B139" s="39" t="s">
        <v>364</v>
      </c>
      <c r="C139" s="22" t="s">
        <v>160</v>
      </c>
      <c r="D139" s="22" t="s">
        <v>362</v>
      </c>
      <c r="E139" s="22" t="s">
        <v>212</v>
      </c>
      <c r="F139" s="23" t="s">
        <v>21</v>
      </c>
      <c r="G139" s="22" t="s">
        <v>329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" x14ac:dyDescent="0.25">
      <c r="A140" s="34">
        <v>139</v>
      </c>
      <c r="B140" s="39" t="s">
        <v>288</v>
      </c>
      <c r="C140" s="22" t="s">
        <v>160</v>
      </c>
      <c r="D140" s="22" t="s">
        <v>362</v>
      </c>
      <c r="E140" s="22" t="s">
        <v>212</v>
      </c>
      <c r="F140" s="23" t="s">
        <v>24</v>
      </c>
      <c r="G140" s="22" t="s">
        <v>329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" x14ac:dyDescent="0.25">
      <c r="A141" s="34">
        <v>140</v>
      </c>
      <c r="B141" s="39" t="s">
        <v>290</v>
      </c>
      <c r="C141" s="22" t="s">
        <v>160</v>
      </c>
      <c r="D141" s="22" t="s">
        <v>362</v>
      </c>
      <c r="E141" s="22" t="s">
        <v>212</v>
      </c>
      <c r="F141" s="23" t="s">
        <v>21</v>
      </c>
      <c r="G141" s="22" t="s">
        <v>329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3" x14ac:dyDescent="0.25">
      <c r="A142" s="34">
        <v>141</v>
      </c>
      <c r="B142" s="39" t="s">
        <v>365</v>
      </c>
      <c r="C142" s="22" t="s">
        <v>160</v>
      </c>
      <c r="D142" s="22" t="s">
        <v>362</v>
      </c>
      <c r="E142" s="22" t="s">
        <v>212</v>
      </c>
      <c r="F142" s="23" t="s">
        <v>21</v>
      </c>
      <c r="G142" s="22" t="s">
        <v>329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" x14ac:dyDescent="0.25">
      <c r="A143" s="34">
        <v>142</v>
      </c>
      <c r="B143" s="39" t="s">
        <v>294</v>
      </c>
      <c r="C143" s="22" t="s">
        <v>162</v>
      </c>
      <c r="D143" s="22" t="s">
        <v>366</v>
      </c>
      <c r="E143" s="22" t="s">
        <v>212</v>
      </c>
      <c r="F143" s="23" t="s">
        <v>21</v>
      </c>
      <c r="G143" s="22" t="s">
        <v>329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" x14ac:dyDescent="0.25">
      <c r="A144" s="34">
        <v>143</v>
      </c>
      <c r="B144" s="39" t="s">
        <v>367</v>
      </c>
      <c r="C144" s="22" t="s">
        <v>162</v>
      </c>
      <c r="D144" s="22" t="s">
        <v>368</v>
      </c>
      <c r="E144" s="22" t="s">
        <v>212</v>
      </c>
      <c r="F144" s="23" t="s">
        <v>21</v>
      </c>
      <c r="G144" s="22" t="s">
        <v>329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" x14ac:dyDescent="0.25">
      <c r="A145" s="34">
        <v>144</v>
      </c>
      <c r="B145" s="39" t="s">
        <v>291</v>
      </c>
      <c r="C145" s="22" t="s">
        <v>162</v>
      </c>
      <c r="D145" s="22" t="s">
        <v>165</v>
      </c>
      <c r="E145" s="22" t="s">
        <v>212</v>
      </c>
      <c r="F145" s="23" t="s">
        <v>21</v>
      </c>
      <c r="G145" s="22" t="s">
        <v>329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" x14ac:dyDescent="0.25">
      <c r="A146" s="34">
        <v>145</v>
      </c>
      <c r="B146" s="39" t="s">
        <v>293</v>
      </c>
      <c r="C146" s="22" t="s">
        <v>162</v>
      </c>
      <c r="D146" s="22" t="s">
        <v>165</v>
      </c>
      <c r="E146" s="22" t="s">
        <v>212</v>
      </c>
      <c r="F146" s="23" t="s">
        <v>21</v>
      </c>
      <c r="G146" s="22" t="s">
        <v>329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" x14ac:dyDescent="0.25">
      <c r="A147" s="34">
        <v>146</v>
      </c>
      <c r="B147" s="39" t="s">
        <v>295</v>
      </c>
      <c r="C147" s="22" t="s">
        <v>162</v>
      </c>
      <c r="D147" s="22" t="s">
        <v>165</v>
      </c>
      <c r="E147" s="22" t="s">
        <v>212</v>
      </c>
      <c r="F147" s="23" t="s">
        <v>24</v>
      </c>
      <c r="G147" s="22" t="s">
        <v>329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" x14ac:dyDescent="0.25">
      <c r="A148" s="34">
        <v>147</v>
      </c>
      <c r="B148" s="39" t="s">
        <v>296</v>
      </c>
      <c r="C148" s="22" t="s">
        <v>162</v>
      </c>
      <c r="D148" s="22" t="s">
        <v>165</v>
      </c>
      <c r="E148" s="22" t="s">
        <v>212</v>
      </c>
      <c r="F148" s="23" t="s">
        <v>21</v>
      </c>
      <c r="G148" s="22" t="s">
        <v>329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3" x14ac:dyDescent="0.25">
      <c r="A149" s="34">
        <v>148</v>
      </c>
      <c r="B149" s="39" t="s">
        <v>297</v>
      </c>
      <c r="C149" s="22" t="s">
        <v>162</v>
      </c>
      <c r="D149" s="22" t="s">
        <v>165</v>
      </c>
      <c r="E149" s="22" t="s">
        <v>212</v>
      </c>
      <c r="F149" s="23" t="s">
        <v>24</v>
      </c>
      <c r="G149" s="22" t="s">
        <v>329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" x14ac:dyDescent="0.25">
      <c r="A150" s="34">
        <v>149</v>
      </c>
      <c r="B150" s="39" t="s">
        <v>279</v>
      </c>
      <c r="C150" s="22" t="s">
        <v>123</v>
      </c>
      <c r="D150" s="22" t="s">
        <v>369</v>
      </c>
      <c r="E150" s="22" t="s">
        <v>212</v>
      </c>
      <c r="F150" s="23" t="s">
        <v>21</v>
      </c>
      <c r="G150" s="22" t="s">
        <v>329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" x14ac:dyDescent="0.25">
      <c r="A151" s="34">
        <v>150</v>
      </c>
      <c r="B151" s="39" t="s">
        <v>280</v>
      </c>
      <c r="C151" s="22" t="s">
        <v>123</v>
      </c>
      <c r="D151" s="22" t="s">
        <v>369</v>
      </c>
      <c r="E151" s="22" t="s">
        <v>212</v>
      </c>
      <c r="F151" s="23" t="s">
        <v>24</v>
      </c>
      <c r="G151" s="22" t="s">
        <v>329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" x14ac:dyDescent="0.25">
      <c r="A152" s="34">
        <v>151</v>
      </c>
      <c r="B152" s="39" t="s">
        <v>370</v>
      </c>
      <c r="C152" s="22" t="s">
        <v>59</v>
      </c>
      <c r="D152" s="22" t="s">
        <v>371</v>
      </c>
      <c r="E152" s="22" t="s">
        <v>212</v>
      </c>
      <c r="F152" s="23" t="s">
        <v>21</v>
      </c>
      <c r="G152" s="22" t="s">
        <v>372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" x14ac:dyDescent="0.25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373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" x14ac:dyDescent="0.25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373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" x14ac:dyDescent="0.25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373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x14ac:dyDescent="0.25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373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" x14ac:dyDescent="0.25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373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" x14ac:dyDescent="0.25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373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" x14ac:dyDescent="0.25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373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" x14ac:dyDescent="0.25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373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" x14ac:dyDescent="0.25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373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" x14ac:dyDescent="0.25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373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Julio   2023</vt:lpstr>
      <vt:lpstr>Nomina Vigilancia Julio   2023</vt:lpstr>
      <vt:lpstr>Nomina Interinato Julio   2023</vt:lpstr>
      <vt:lpstr>Nomina Temporales  Julio  2023</vt:lpstr>
      <vt:lpstr>Base de Datos</vt:lpstr>
      <vt:lpstr>'Nomina Fijos Julio   2023'!Área_de_impresión</vt:lpstr>
      <vt:lpstr>'Nomina Temporales  Julio  2023'!Área_de_impresión</vt:lpstr>
      <vt:lpstr>'Nomina Vigilancia Julio   2023'!Área_de_impresión</vt:lpstr>
      <vt:lpstr>'Nomina Fijos Julio   2023'!BaseDeDatos</vt:lpstr>
      <vt:lpstr>BaseDeDatos</vt:lpstr>
      <vt:lpstr>'Nomina Fijos Julio   2023'!Títulos_a_imprimir</vt:lpstr>
      <vt:lpstr>'Nomina Temporales  Julio  2023'!Títulos_a_imprimir</vt:lpstr>
      <vt:lpstr>'Nomina Vigilancia Julio 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2023-08-01T14:01:57Z</cp:lastPrinted>
  <dcterms:created xsi:type="dcterms:W3CDTF">2017-10-11T04:49:31Z</dcterms:created>
  <dcterms:modified xsi:type="dcterms:W3CDTF">2023-08-01T14:04:23Z</dcterms:modified>
  <cp:category/>
  <cp:contentStatus/>
</cp:coreProperties>
</file>