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993" documentId="8_{F4D219A0-8DBC-45D8-96C2-3BEED90BE308}" xr6:coauthVersionLast="47" xr6:coauthVersionMax="47" xr10:uidLastSave="{E2B416E2-22E8-4D60-917D-965A86C1F247}"/>
  <bookViews>
    <workbookView xWindow="-110" yWindow="-110" windowWidth="19420" windowHeight="10420" firstSheet="3" activeTab="3" xr2:uid="{00000000-000D-0000-FFFF-FFFF00000000}"/>
  </bookViews>
  <sheets>
    <sheet name="Nomina Fijos Junio   2024" sheetId="21" r:id="rId1"/>
    <sheet name="Nomina Vigilancia Junio  2024" sheetId="11" r:id="rId2"/>
    <sheet name="Nomina Interinato Junio   2024" sheetId="15" r:id="rId3"/>
    <sheet name="Nomina Temporales Junio 24" sheetId="20" r:id="rId4"/>
    <sheet name="Nomina Periodo Prob JUnio  2024" sheetId="22" r:id="rId5"/>
    <sheet name="Base de Datos" sheetId="18" state="hidden" r:id="rId6"/>
  </sheets>
  <externalReferences>
    <externalReference r:id="rId7"/>
  </externalReferences>
  <definedNames>
    <definedName name="_xlnm._FilterDatabase" localSheetId="2" hidden="1">'Nomina Interinato Junio   2024'!$B$15:$P$32</definedName>
    <definedName name="_xlnm._FilterDatabase" localSheetId="3" hidden="1">'Nomina Temporales Junio 24'!$A$10:$R$11</definedName>
    <definedName name="_xlnm.Print_Area" localSheetId="0">'Nomina Fijos Junio   2024'!$A$1:$P$127</definedName>
    <definedName name="_xlnm.Print_Area" localSheetId="3">'Nomina Temporales Junio 24'!$B$1:$R$93</definedName>
    <definedName name="_xlnm.Print_Area" localSheetId="1">'Nomina Vigilancia Junio  2024'!$B$1:$P$26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Junio   2024'!$1:$9</definedName>
    <definedName name="_xlnm.Print_Titles" localSheetId="3">'Nomina Temporales Junio 24'!$1:$13</definedName>
    <definedName name="_xlnm.Print_Titles" localSheetId="1">'Nomina Vigilancia Junio  2024'!$1:$11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1" l="1"/>
  <c r="J14" i="21"/>
  <c r="L14" i="21"/>
  <c r="I13" i="21"/>
  <c r="J13" i="21"/>
  <c r="N13" i="21" s="1"/>
  <c r="I45" i="21"/>
  <c r="J45" i="21"/>
  <c r="L45" i="21"/>
  <c r="R68" i="20"/>
  <c r="N86" i="20"/>
  <c r="M100" i="21"/>
  <c r="R37" i="20"/>
  <c r="L47" i="21"/>
  <c r="J47" i="21"/>
  <c r="I47" i="21"/>
  <c r="L73" i="21"/>
  <c r="J73" i="21"/>
  <c r="I73" i="21"/>
  <c r="L72" i="21"/>
  <c r="J72" i="21"/>
  <c r="I72" i="21"/>
  <c r="L71" i="21"/>
  <c r="J71" i="21"/>
  <c r="I71" i="21"/>
  <c r="O71" i="21" s="1"/>
  <c r="J70" i="21"/>
  <c r="I70" i="21"/>
  <c r="L69" i="21"/>
  <c r="J69" i="21"/>
  <c r="I69" i="21"/>
  <c r="L55" i="21"/>
  <c r="J55" i="21"/>
  <c r="I55" i="21"/>
  <c r="L18" i="21"/>
  <c r="I18" i="21"/>
  <c r="L17" i="21"/>
  <c r="J17" i="21"/>
  <c r="I17" i="21"/>
  <c r="L16" i="21"/>
  <c r="N16" i="21" s="1"/>
  <c r="I16" i="21"/>
  <c r="N35" i="21"/>
  <c r="P86" i="20"/>
  <c r="N15" i="22"/>
  <c r="L15" i="22"/>
  <c r="J15" i="22"/>
  <c r="I15" i="22"/>
  <c r="H15" i="22"/>
  <c r="M14" i="22"/>
  <c r="M15" i="22" s="1"/>
  <c r="R45" i="20"/>
  <c r="Q76" i="20"/>
  <c r="R76" i="20" s="1"/>
  <c r="Q75" i="20"/>
  <c r="R75" i="20" s="1"/>
  <c r="Q74" i="20"/>
  <c r="R74" i="20" s="1"/>
  <c r="Q73" i="20"/>
  <c r="R73" i="20" s="1"/>
  <c r="Q72" i="20"/>
  <c r="R72" i="20" s="1"/>
  <c r="I98" i="21"/>
  <c r="J98" i="21"/>
  <c r="L98" i="21"/>
  <c r="I97" i="21"/>
  <c r="Q33" i="20"/>
  <c r="R33" i="20" s="1"/>
  <c r="O86" i="20"/>
  <c r="M86" i="20"/>
  <c r="L94" i="21"/>
  <c r="N94" i="21" s="1"/>
  <c r="O94" i="21" s="1"/>
  <c r="Q67" i="20"/>
  <c r="R67" i="20" s="1"/>
  <c r="Q59" i="20"/>
  <c r="R59" i="20" s="1"/>
  <c r="Q21" i="20"/>
  <c r="R21" i="20" s="1"/>
  <c r="Q71" i="20"/>
  <c r="R71" i="20" s="1"/>
  <c r="Q24" i="20"/>
  <c r="R24" i="20" s="1"/>
  <c r="Q23" i="20"/>
  <c r="R23" i="20" s="1"/>
  <c r="I88" i="21"/>
  <c r="J88" i="21"/>
  <c r="L88" i="21"/>
  <c r="I99" i="21"/>
  <c r="J99" i="21"/>
  <c r="L99" i="21"/>
  <c r="K100" i="21"/>
  <c r="H100" i="21"/>
  <c r="G100" i="21"/>
  <c r="L96" i="21"/>
  <c r="J96" i="21"/>
  <c r="I96" i="21"/>
  <c r="L95" i="21"/>
  <c r="J95" i="21"/>
  <c r="I95" i="21"/>
  <c r="L93" i="21"/>
  <c r="J93" i="21"/>
  <c r="I93" i="21"/>
  <c r="J92" i="21"/>
  <c r="N92" i="21" s="1"/>
  <c r="I92" i="21"/>
  <c r="L91" i="21"/>
  <c r="J91" i="21"/>
  <c r="I91" i="21"/>
  <c r="L90" i="21"/>
  <c r="J90" i="21"/>
  <c r="I90" i="21"/>
  <c r="L89" i="21"/>
  <c r="I89" i="21"/>
  <c r="O89" i="21" s="1"/>
  <c r="L87" i="21"/>
  <c r="J87" i="21"/>
  <c r="I87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J81" i="21"/>
  <c r="J80" i="21"/>
  <c r="I80" i="21"/>
  <c r="L79" i="21"/>
  <c r="J79" i="21"/>
  <c r="I79" i="21"/>
  <c r="L78" i="21"/>
  <c r="J78" i="21"/>
  <c r="I78" i="21"/>
  <c r="L77" i="21"/>
  <c r="J77" i="21"/>
  <c r="I77" i="21"/>
  <c r="L76" i="21"/>
  <c r="J76" i="21"/>
  <c r="I76" i="21"/>
  <c r="L75" i="21"/>
  <c r="J75" i="21"/>
  <c r="I75" i="21"/>
  <c r="L74" i="21"/>
  <c r="J74" i="21"/>
  <c r="I74" i="21"/>
  <c r="O74" i="21" s="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3" i="21"/>
  <c r="J53" i="21"/>
  <c r="I53" i="21"/>
  <c r="J52" i="21"/>
  <c r="I52" i="21"/>
  <c r="L51" i="21"/>
  <c r="J51" i="21"/>
  <c r="I51" i="21"/>
  <c r="L50" i="21"/>
  <c r="N50" i="21" s="1"/>
  <c r="I50" i="21"/>
  <c r="L49" i="21"/>
  <c r="J49" i="21"/>
  <c r="I49" i="21"/>
  <c r="L48" i="21"/>
  <c r="J48" i="21"/>
  <c r="I48" i="21"/>
  <c r="L46" i="21"/>
  <c r="J46" i="21"/>
  <c r="I46" i="21"/>
  <c r="L44" i="21"/>
  <c r="J44" i="21"/>
  <c r="I44" i="21"/>
  <c r="L43" i="21"/>
  <c r="J43" i="21"/>
  <c r="I43" i="21"/>
  <c r="L42" i="21"/>
  <c r="J42" i="21"/>
  <c r="I42" i="21"/>
  <c r="N41" i="21"/>
  <c r="I41" i="21"/>
  <c r="L40" i="21"/>
  <c r="J40" i="21"/>
  <c r="L38" i="21"/>
  <c r="J38" i="21"/>
  <c r="I38" i="21"/>
  <c r="L36" i="21"/>
  <c r="J36" i="21"/>
  <c r="I36" i="21"/>
  <c r="I35" i="21"/>
  <c r="L34" i="21"/>
  <c r="J34" i="21"/>
  <c r="I34" i="21"/>
  <c r="L33" i="21"/>
  <c r="J33" i="21"/>
  <c r="I33" i="21"/>
  <c r="L31" i="21"/>
  <c r="J31" i="21"/>
  <c r="I31" i="21"/>
  <c r="L30" i="21"/>
  <c r="J30" i="21"/>
  <c r="I30" i="21"/>
  <c r="L27" i="21"/>
  <c r="J27" i="21"/>
  <c r="I27" i="21"/>
  <c r="L26" i="21"/>
  <c r="I26" i="21"/>
  <c r="L24" i="21"/>
  <c r="J24" i="21"/>
  <c r="I24" i="21"/>
  <c r="J23" i="21"/>
  <c r="L22" i="21"/>
  <c r="J22" i="21"/>
  <c r="I22" i="21"/>
  <c r="O22" i="21" s="1"/>
  <c r="I21" i="21"/>
  <c r="J19" i="21"/>
  <c r="I19" i="21"/>
  <c r="J15" i="21"/>
  <c r="I15" i="21"/>
  <c r="N12" i="21"/>
  <c r="I12" i="21"/>
  <c r="N11" i="21"/>
  <c r="I11" i="21"/>
  <c r="N10" i="21"/>
  <c r="Q66" i="20"/>
  <c r="R66" i="20" s="1"/>
  <c r="Q22" i="20"/>
  <c r="R22" i="20" s="1"/>
  <c r="J19" i="11"/>
  <c r="H19" i="11"/>
  <c r="H32" i="15"/>
  <c r="I32" i="15"/>
  <c r="J32" i="15"/>
  <c r="K32" i="15"/>
  <c r="M32" i="15"/>
  <c r="P31" i="15"/>
  <c r="P19" i="11"/>
  <c r="Q58" i="20"/>
  <c r="R58" i="20" s="1"/>
  <c r="Q60" i="20"/>
  <c r="R60" i="20" s="1"/>
  <c r="Q61" i="20"/>
  <c r="R61" i="20" s="1"/>
  <c r="R17" i="20"/>
  <c r="Q18" i="20"/>
  <c r="R18" i="20" s="1"/>
  <c r="R19" i="20"/>
  <c r="R20" i="20"/>
  <c r="Q25" i="20"/>
  <c r="R25" i="20" s="1"/>
  <c r="Q26" i="20"/>
  <c r="R26" i="20" s="1"/>
  <c r="Q27" i="20"/>
  <c r="R27" i="20" s="1"/>
  <c r="Q28" i="20"/>
  <c r="R28" i="20" s="1"/>
  <c r="Q29" i="20"/>
  <c r="R29" i="20" s="1"/>
  <c r="R30" i="20"/>
  <c r="R31" i="20"/>
  <c r="Q32" i="20"/>
  <c r="R32" i="20" s="1"/>
  <c r="Q34" i="20"/>
  <c r="R34" i="20" s="1"/>
  <c r="Q35" i="20"/>
  <c r="R35" i="20" s="1"/>
  <c r="R36" i="20"/>
  <c r="Q38" i="20"/>
  <c r="R38" i="20" s="1"/>
  <c r="Q39" i="20"/>
  <c r="R39" i="20" s="1"/>
  <c r="R40" i="20"/>
  <c r="Q41" i="20"/>
  <c r="R41" i="20" s="1"/>
  <c r="Q42" i="20"/>
  <c r="R42" i="20" s="1"/>
  <c r="Q43" i="20"/>
  <c r="R43" i="20" s="1"/>
  <c r="Q44" i="20"/>
  <c r="R44" i="20" s="1"/>
  <c r="Q46" i="20"/>
  <c r="R46" i="20" s="1"/>
  <c r="Q47" i="20"/>
  <c r="R47" i="20" s="1"/>
  <c r="Q48" i="20"/>
  <c r="R48" i="20" s="1"/>
  <c r="R49" i="20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R55" i="20" s="1"/>
  <c r="Q56" i="20"/>
  <c r="Q62" i="20"/>
  <c r="R62" i="20" s="1"/>
  <c r="Q63" i="20"/>
  <c r="R63" i="20" s="1"/>
  <c r="Q64" i="20"/>
  <c r="R64" i="20" s="1"/>
  <c r="Q65" i="20"/>
  <c r="R65" i="20" s="1"/>
  <c r="Q69" i="20"/>
  <c r="R69" i="20" s="1"/>
  <c r="Q70" i="20"/>
  <c r="R70" i="20" s="1"/>
  <c r="Q77" i="20"/>
  <c r="R77" i="20" s="1"/>
  <c r="Q78" i="20"/>
  <c r="R78" i="20" s="1"/>
  <c r="Q79" i="20"/>
  <c r="R79" i="20" s="1"/>
  <c r="Q80" i="20"/>
  <c r="R80" i="20" s="1"/>
  <c r="Q81" i="20"/>
  <c r="R81" i="20" s="1"/>
  <c r="Q82" i="20"/>
  <c r="R82" i="20" s="1"/>
  <c r="Q83" i="20"/>
  <c r="R83" i="20" s="1"/>
  <c r="Q84" i="20"/>
  <c r="R84" i="20" s="1"/>
  <c r="R85" i="20"/>
  <c r="J86" i="20"/>
  <c r="K86" i="20"/>
  <c r="I19" i="11"/>
  <c r="O19" i="11"/>
  <c r="N19" i="11"/>
  <c r="M19" i="11"/>
  <c r="L19" i="11"/>
  <c r="K19" i="11"/>
  <c r="Q16" i="20"/>
  <c r="R16" i="20" s="1"/>
  <c r="L86" i="20"/>
  <c r="Q86" i="20" l="1"/>
  <c r="O45" i="21"/>
  <c r="N14" i="21"/>
  <c r="O14" i="21" s="1"/>
  <c r="O13" i="21"/>
  <c r="N47" i="21"/>
  <c r="O47" i="21" s="1"/>
  <c r="N73" i="21"/>
  <c r="O73" i="21" s="1"/>
  <c r="N72" i="21"/>
  <c r="O72" i="21" s="1"/>
  <c r="O70" i="21"/>
  <c r="N69" i="21"/>
  <c r="O69" i="21" s="1"/>
  <c r="N55" i="21"/>
  <c r="O55" i="21" s="1"/>
  <c r="O28" i="21"/>
  <c r="N17" i="21"/>
  <c r="O17" i="21" s="1"/>
  <c r="O16" i="21"/>
  <c r="N18" i="21"/>
  <c r="O18" i="21" s="1"/>
  <c r="N98" i="21"/>
  <c r="O98" i="21" s="1"/>
  <c r="P14" i="22"/>
  <c r="P15" i="22" s="1"/>
  <c r="K15" i="22"/>
  <c r="O97" i="21"/>
  <c r="J100" i="21"/>
  <c r="L100" i="21"/>
  <c r="N88" i="21"/>
  <c r="O88" i="21" s="1"/>
  <c r="N63" i="21"/>
  <c r="O63" i="21" s="1"/>
  <c r="N49" i="21"/>
  <c r="O49" i="21" s="1"/>
  <c r="O31" i="21"/>
  <c r="N52" i="21"/>
  <c r="O52" i="21" s="1"/>
  <c r="N59" i="21"/>
  <c r="O59" i="21" s="1"/>
  <c r="N68" i="21"/>
  <c r="O68" i="21" s="1"/>
  <c r="O99" i="21"/>
  <c r="N85" i="21"/>
  <c r="O85" i="21" s="1"/>
  <c r="O23" i="21"/>
  <c r="N67" i="21"/>
  <c r="O67" i="21" s="1"/>
  <c r="N42" i="21"/>
  <c r="O42" i="21" s="1"/>
  <c r="N40" i="21"/>
  <c r="O40" i="21" s="1"/>
  <c r="O54" i="21"/>
  <c r="N95" i="21"/>
  <c r="O95" i="21" s="1"/>
  <c r="N27" i="21"/>
  <c r="O27" i="21" s="1"/>
  <c r="N61" i="21"/>
  <c r="O61" i="21" s="1"/>
  <c r="N65" i="21"/>
  <c r="O65" i="21" s="1"/>
  <c r="O41" i="21"/>
  <c r="O21" i="21"/>
  <c r="N84" i="21"/>
  <c r="O84" i="21" s="1"/>
  <c r="O15" i="21"/>
  <c r="N30" i="21"/>
  <c r="O30" i="21" s="1"/>
  <c r="N53" i="21"/>
  <c r="O53" i="21" s="1"/>
  <c r="O86" i="21"/>
  <c r="N80" i="21"/>
  <c r="O80" i="21" s="1"/>
  <c r="N78" i="21"/>
  <c r="O78" i="21" s="1"/>
  <c r="O12" i="21"/>
  <c r="N58" i="21"/>
  <c r="O58" i="21" s="1"/>
  <c r="O60" i="21"/>
  <c r="N62" i="21"/>
  <c r="O62" i="21" s="1"/>
  <c r="N66" i="21"/>
  <c r="O66" i="21" s="1"/>
  <c r="N24" i="21"/>
  <c r="O24" i="21" s="1"/>
  <c r="N38" i="21"/>
  <c r="O38" i="21" s="1"/>
  <c r="N48" i="21"/>
  <c r="O48" i="21" s="1"/>
  <c r="N90" i="21"/>
  <c r="O90" i="21" s="1"/>
  <c r="N26" i="21"/>
  <c r="O26" i="21" s="1"/>
  <c r="N19" i="21"/>
  <c r="O19" i="21" s="1"/>
  <c r="O33" i="21"/>
  <c r="N87" i="21"/>
  <c r="O87" i="21" s="1"/>
  <c r="O39" i="21"/>
  <c r="N51" i="21"/>
  <c r="O51" i="21" s="1"/>
  <c r="N56" i="21"/>
  <c r="O56" i="21" s="1"/>
  <c r="N77" i="21"/>
  <c r="O77" i="21" s="1"/>
  <c r="N82" i="21"/>
  <c r="O82" i="21" s="1"/>
  <c r="N96" i="21"/>
  <c r="O96" i="21" s="1"/>
  <c r="N93" i="21"/>
  <c r="O93" i="21" s="1"/>
  <c r="N34" i="21"/>
  <c r="O34" i="21" s="1"/>
  <c r="N36" i="21"/>
  <c r="O36" i="21" s="1"/>
  <c r="N46" i="21"/>
  <c r="O46" i="21" s="1"/>
  <c r="O81" i="21"/>
  <c r="O20" i="21"/>
  <c r="O29" i="21"/>
  <c r="O11" i="21"/>
  <c r="O92" i="21"/>
  <c r="O25" i="21"/>
  <c r="N83" i="21"/>
  <c r="O83" i="21" s="1"/>
  <c r="I100" i="21"/>
  <c r="N57" i="21"/>
  <c r="O57" i="21" s="1"/>
  <c r="O10" i="21"/>
  <c r="N43" i="21"/>
  <c r="O43" i="21" s="1"/>
  <c r="N75" i="21"/>
  <c r="O75" i="21" s="1"/>
  <c r="N91" i="21"/>
  <c r="O91" i="21" s="1"/>
  <c r="N44" i="21"/>
  <c r="O44" i="21" s="1"/>
  <c r="O50" i="21"/>
  <c r="N64" i="21"/>
  <c r="O64" i="21" s="1"/>
  <c r="N76" i="21"/>
  <c r="O76" i="21" s="1"/>
  <c r="O35" i="21"/>
  <c r="R56" i="20"/>
  <c r="N100" i="21" l="1"/>
  <c r="O15" i="22"/>
  <c r="O100" i="21"/>
  <c r="R86" i="20" l="1"/>
  <c r="O18" i="15" l="1"/>
  <c r="P18" i="15" s="1"/>
  <c r="O19" i="15"/>
  <c r="P19" i="15" s="1"/>
  <c r="O20" i="15"/>
  <c r="P20" i="15" s="1"/>
  <c r="P21" i="15"/>
  <c r="O24" i="15"/>
  <c r="P24" i="15" s="1"/>
  <c r="N32" i="15"/>
  <c r="L32" i="15"/>
  <c r="O32" i="15" l="1"/>
  <c r="P17" i="15"/>
  <c r="P32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<sst xmlns="http://schemas.openxmlformats.org/spreadsheetml/2006/main" count="2040" uniqueCount="558">
  <si>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</si>
  <si>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</si>
  <si>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</si>
  <si>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</si>
  <si>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</si>
  <si>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</si>
  <si>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</si>
  <si>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</si>
  <si>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</si>
  <si>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</si>
  <si>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</si>
  <si>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</si>
  <si>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</si>
  <si>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</si>
  <si>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</si>
  <si>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</si>
  <si>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</si>
  <si>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</si>
  <si>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</si>
  <si>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</si>
  <si>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</si>
  <si>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</si>
  <si>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</si>
  <si>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</si>
  <si>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</si>
  <si>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</si>
  <si>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</si>
  <si>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</si>
  <si>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</si>
  <si>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</si>
  <si>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</si>
  <si>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</si>
  <si>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</si>
  <si>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</si>
  <si>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</si>
  <si>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</si>
  <si>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</si>
  <si>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</si>
  <si>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</si>
  <si>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</si>
  <si>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</si>
  <si>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</si>
  <si>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</si>
  <si>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</si>
  <si>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</si>
  <si>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</si>
  <si>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</si>
  <si>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</si>
  <si>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</si>
  <si>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</si>
  <si>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</si>
  <si>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</si>
  <si>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</si>
  <si>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</si>
  <si>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</si>
  <si>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</si>
  <si>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</si>
  <si>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</si>
  <si>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</si>
  <si>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</si>
  <si>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</si>
  <si>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</si>
  <si>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</si>
  <si>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</si>
  <si>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</si>
  <si>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</si>
  <si>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</si>
  <si>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</si>
  <si>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</si>
  <si>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</si>
  <si>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</si>
  <si>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</si>
  <si>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</si>
  <si>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</si>
  <si>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</si>
  <si>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</si>
  <si>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</si>
  <si>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</si>
  <si>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</si>
  <si>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</si>
  <si>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</si>
  <si>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</si>
  <si>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</si>
  <si>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</si>
  <si>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</si>
  <si>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</si>
  <si>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</si>
  <si>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</si>
  <si>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</si>
  <si>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</si>
  <si>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</si>
  <si>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</si>
  <si>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</si>
  <si>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</si>
  <si>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</si>
  <si>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</si>
  <si>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</si>
  <si>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</si>
  <si>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</si>
  <si>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</si>
  <si>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</si>
  <si>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</si>
  <si>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</si>
  <si>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</si>
  <si>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</si>
  <si>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</si>
  <si>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</si>
  <si>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</si>
  <si>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</si>
  <si>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</si>
  <si>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</si>
  <si>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</si>
  <si>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</si>
  <si>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</si>
  <si>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</si>
  <si>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</si>
  <si>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</si>
  <si>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</si>
  <si>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</si>
  <si>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</si>
  <si>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</si>
  <si>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</si>
  <si>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</si>
  <si>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</si>
  <si>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</si>
  <si>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</si>
  <si>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</si>
  <si>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</si>
  <si>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</si>
  <si>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</si>
  <si>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</si>
  <si>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</si>
  <si>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</si>
  <si>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</si>
  <si>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</si>
  <si>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</si>
  <si>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</si>
  <si>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</si>
  <si>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</si>
  <si>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</si>
  <si>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</si>
  <si>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</si>
  <si>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</si>
  <si>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</si>
  <si>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</si>
  <si>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</si>
  <si>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</si>
  <si>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</si>
  <si>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</si>
  <si>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</si>
  <si>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</si>
  <si>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</si>
  <si>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</si>
  <si>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</si>
  <si>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</si>
  <si>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</si>
  <si>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</si>
  <si>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</si>
  <si>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</si>
  <si>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</si>
  <si>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</si>
  <si>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</si>
  <si>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</si>
  <si>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</si>
  <si>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</si>
  <si>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</si>
  <si>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</si>
  <si>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</si>
  <si>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</si>
  <si>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</si>
  <si>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</si>
  <si>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</si>
  <si>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</si>
  <si>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</si>
  <si>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</si>
  <si>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</si>
  <si>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</si>
  <si>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</si>
  <si>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</si>
  <si>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</si>
  <si>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</si>
  <si>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</si>
  <si>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</si>
  <si>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</si>
  <si>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</si>
  <si>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</si>
  <si>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</si>
  <si>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</si>
  <si>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</si>
  <si>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</si>
  <si>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</si>
  <si>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</si>
  <si>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</si>
  <si>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</si>
  <si>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</si>
  <si>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</si>
  <si>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</si>
  <si>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</si>
  <si>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</si>
  <si>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</si>
  <si>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</si>
  <si>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</si>
  <si>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</si>
  <si>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</si>
  <si>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</si>
  <si>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</si>
  <si>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</si>
  <si>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</si>
  <si>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ANALISTA DESARROLLO INSTITUCIONAL</t>
  </si>
  <si>
    <t>DELTA CORKIDIS DEL SOCORRO PANIAGUA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</si>
  <si>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</si>
  <si>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</si>
  <si>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</si>
  <si>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</si>
  <si>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</si>
  <si>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</si>
  <si>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</si>
  <si>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</si>
  <si>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</si>
  <si>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</si>
  <si>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</si>
  <si>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</si>
  <si>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</si>
  <si>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</si>
  <si>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</si>
  <si>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</si>
  <si>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</si>
  <si>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</si>
  <si>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</si>
  <si>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</si>
  <si>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</si>
  <si>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</si>
  <si>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</si>
  <si>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</si>
  <si>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</si>
  <si>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</si>
  <si>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</si>
  <si>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</si>
  <si>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</si>
  <si>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</si>
  <si>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</si>
  <si>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</si>
  <si>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</si>
  <si>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</si>
  <si>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</si>
  <si>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</si>
  <si>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</si>
  <si>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</si>
  <si>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</si>
  <si>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</si>
  <si>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</si>
  <si>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</si>
  <si>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</si>
  <si>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</si>
  <si>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</si>
  <si>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</si>
  <si>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</si>
  <si>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</si>
  <si>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</si>
  <si>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</si>
  <si>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</si>
  <si>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</si>
  <si>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</si>
  <si>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</si>
  <si>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</si>
  <si>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</si>
  <si>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</si>
  <si>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</si>
  <si>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</si>
  <si>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</si>
  <si>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</si>
  <si>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</si>
  <si>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</si>
  <si>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</si>
  <si>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</si>
  <si>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</si>
  <si>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</si>
  <si>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</si>
  <si>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</si>
  <si>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</si>
  <si>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</si>
  <si>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</si>
  <si>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</si>
  <si>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</si>
  <si>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</si>
  <si>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</si>
  <si>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</si>
  <si>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</si>
  <si>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</si>
  <si>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</si>
  <si>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</si>
  <si>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</si>
  <si>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</si>
  <si>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</si>
  <si>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</si>
  <si>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</si>
  <si>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</si>
  <si>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</si>
  <si>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</si>
  <si>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</si>
  <si>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</si>
  <si>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</si>
  <si>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</si>
  <si>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</si>
  <si>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</si>
  <si>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</si>
  <si>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</si>
  <si>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</si>
  <si>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</si>
  <si>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</si>
  <si>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</si>
  <si>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</si>
  <si>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</si>
  <si>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</si>
  <si>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</si>
  <si>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</si>
  <si>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</si>
  <si>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</si>
  <si>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</si>
  <si>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</si>
  <si>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</si>
  <si>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</si>
  <si>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</si>
  <si>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</si>
  <si>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</si>
  <si>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</si>
  <si>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</si>
  <si>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</si>
  <si>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</si>
  <si>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</si>
  <si>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</si>
  <si>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</si>
  <si>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</si>
  <si>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</si>
  <si>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</si>
  <si>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</si>
  <si>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</si>
  <si>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</si>
  <si>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</si>
  <si>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</si>
  <si>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</si>
  <si>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</si>
  <si>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</si>
  <si>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</si>
  <si>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</si>
  <si>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</si>
  <si>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</si>
  <si>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MENSAJERO INTERNO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</si>
  <si>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</si>
  <si>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</si>
  <si>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</si>
  <si>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</si>
  <si>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</si>
  <si>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</si>
  <si>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</si>
  <si>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</si>
  <si>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</si>
  <si>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</si>
  <si>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</si>
  <si>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</si>
  <si>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</si>
  <si>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</si>
  <si>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</si>
  <si>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</si>
  <si>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</si>
  <si>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</si>
  <si>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FEMENINNO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</si>
  <si>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</si>
  <si>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</si>
  <si>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</si>
  <si>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</si>
  <si>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</si>
  <si>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</si>
  <si>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</si>
  <si>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</si>
  <si>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</si>
  <si>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</si>
  <si>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</si>
  <si>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</si>
  <si>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</si>
  <si>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</si>
  <si>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</si>
  <si>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</si>
  <si>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</si>
  <si>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</si>
  <si>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</si>
  <si>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</si>
  <si>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</si>
  <si>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</si>
  <si>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</si>
  <si>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</si>
  <si>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</si>
  <si>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MILITAR 007</t>
  </si>
  <si>
    <t>COMISION DE SERVICIO</t>
  </si>
  <si>
    <t>ENCARGADA DEPARTAMENTO DE COMUNICACIONES</t>
  </si>
  <si>
    <t>HELLEN CATHERINE HASBUN SAMBOY</t>
  </si>
  <si>
    <t>LICENCIA SIN DISFRUTE DE SUELDO</t>
  </si>
  <si>
    <t>HILARI MERCEDES BRITO</t>
  </si>
  <si>
    <t>CLEOPATRA TAVARES PEREZ</t>
  </si>
  <si>
    <t>MIRTA GARCIA BRITO</t>
  </si>
  <si>
    <t>GERMAN ODALIS CASTILLO PUELLO</t>
  </si>
  <si>
    <t>EMELY MIGUELINA JIMENEZ VANDERPOOL</t>
  </si>
  <si>
    <t>YEFERSON RUBIO AQUINO</t>
  </si>
  <si>
    <t>TEMPROAL CARGO DE CARRERA</t>
  </si>
  <si>
    <t>CAPITULO:  0201     SUBCAPTULO: 06     DAF:01     UE:0008     PROGRAMA: 16     SUBPROGRAMA: 02     PROYECTO: 0     ACTIVIDAD:0001     CUENTA: 2.1.1.2.05     FONDO:0100</t>
  </si>
  <si>
    <t>OTROS  ING.</t>
  </si>
  <si>
    <t>PERIODO PROBATORIO/INGRESO CARRERA</t>
  </si>
  <si>
    <t xml:space="preserve">             Responsable de nómina</t>
  </si>
  <si>
    <t>LIA MABEL ABREU DE LOS SANTOS</t>
  </si>
  <si>
    <t xml:space="preserve">ANALISTA DE RECURSOS HUMANOS </t>
  </si>
  <si>
    <t>MENSAJERO EXTERNO</t>
  </si>
  <si>
    <t>JENNY ELIZABETH TEJEDA PUJOLS</t>
  </si>
  <si>
    <t>DEPARTAMENTO DESARROLLO INSTITUCIONAL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</si>
  <si>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</si>
  <si>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</si>
  <si>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</si>
  <si>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</si>
  <si>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</si>
  <si>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</si>
  <si>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</si>
  <si>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</si>
  <si>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</si>
  <si>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</si>
  <si>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</si>
  <si>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</si>
  <si>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</si>
  <si>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</si>
  <si>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EJECUTIVA</t>
  </si>
  <si>
    <t>DIRECCIÓN DE RECURSOS HUMANSO</t>
  </si>
  <si>
    <t>DIRECCIÓN DE COMUNICACIÓNES</t>
  </si>
  <si>
    <t>DIRECCIÓN DE PLANIFICACIÓN Y DESARROLLO</t>
  </si>
  <si>
    <t>ANALISTA PLANIFICACIÓN</t>
  </si>
  <si>
    <t>DIRECTOR DE PLANIFICACIÓN Y DESARROLLO</t>
  </si>
  <si>
    <t xml:space="preserve">DIRECCIÓN DE ÉTICA E INTEGRIDAD GUBERNAMENTAL </t>
  </si>
  <si>
    <t>ENCARGADA DEPARTAMENTO ÉTICA PUBLICA</t>
  </si>
  <si>
    <t xml:space="preserve">ANALISTA DE COMISIONES DE ÉTICA PUBLICA </t>
  </si>
  <si>
    <t>ENC. DEPARTAMENTO DE CALIDAD EN LA GESTIÓN</t>
  </si>
  <si>
    <t>TÉCNICO DE DESARROLLO INSTITUCIONAL</t>
  </si>
  <si>
    <t xml:space="preserve">TÉCNICO EN CALIDAD DE LA GESTIÓN EN LA GETION </t>
  </si>
  <si>
    <t>TÉCNICO DE PLANIFICACIÓN</t>
  </si>
  <si>
    <t>TÉCNICO DE RECURSOS HUMANOS</t>
  </si>
  <si>
    <t>SOPORTE TÉCNICO INFORMATICO</t>
  </si>
  <si>
    <t>TÉCNICO EN ARCHIVISTICA</t>
  </si>
  <si>
    <t>TÉCNICO EN COMPRAS Y CONTRATA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</si>
  <si>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</si>
  <si>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</si>
  <si>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</si>
  <si>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</si>
  <si>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</si>
  <si>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</si>
  <si>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</si>
  <si>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</si>
  <si>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</si>
  <si>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</si>
  <si>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</si>
  <si>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</si>
  <si>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</si>
  <si>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</si>
  <si>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</si>
  <si>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</si>
  <si>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ENCARGADA DPTO. ORGANIZACIÓN DEL TRABAJO Y COMPENSACIONES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</si>
  <si>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</si>
  <si>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</si>
  <si>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</si>
  <si>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</si>
  <si>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</si>
  <si>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</si>
  <si>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 xml:space="preserve">DEPARTAMENTO DE ORGANIZACIÓN DEL TRABAJO Y COMPENSACIONES 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</si>
  <si>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</si>
  <si>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</si>
  <si>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</si>
  <si>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</si>
  <si>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</si>
  <si>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</si>
  <si>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</si>
  <si>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</si>
  <si>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ANALISTA DE CAPACITACIÓN Y PROMOCIÓN </t>
  </si>
  <si>
    <t xml:space="preserve">FUNCIÓN </t>
  </si>
  <si>
    <t>GÉNERO</t>
  </si>
  <si>
    <t>DIRECCIÓN DE TECNOLOGÍAS DE LA INFORMACIÓN Y COMUNICACIÓN</t>
  </si>
  <si>
    <t>01/02/024</t>
  </si>
  <si>
    <t>01/102/2024</t>
  </si>
  <si>
    <t>01/018/2024</t>
  </si>
  <si>
    <t>01/02/0224</t>
  </si>
  <si>
    <t>01/-8/2024</t>
  </si>
  <si>
    <t>01/02/204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</si>
  <si>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</si>
  <si>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</si>
  <si>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</si>
  <si>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</si>
  <si>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</si>
  <si>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</si>
  <si>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</si>
  <si>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</si>
  <si>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</si>
  <si>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</si>
  <si>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</si>
  <si>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</si>
  <si>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</si>
  <si>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</si>
  <si>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DEPARTAMENTODE EVALUACION DEL DESEMPEÑOY CAPACITACION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</si>
  <si>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</si>
  <si>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</si>
  <si>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</si>
  <si>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</si>
  <si>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</si>
  <si>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</si>
  <si>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</si>
  <si>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</si>
  <si>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</si>
  <si>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</si>
  <si>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</si>
  <si>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</si>
  <si>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 xml:space="preserve">ANALISTA DE ETICA PUBLICA </t>
  </si>
  <si>
    <t>DEPARTAMENTO DE ETICA PUBLICA</t>
  </si>
  <si>
    <t>DIVISION DE COMISIONES DE ETICA PUBLICA</t>
  </si>
  <si>
    <t xml:space="preserve">DEPARTAMENTO DE INVESTIGACIONES </t>
  </si>
  <si>
    <t xml:space="preserve">DEPARTMENTO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</si>
  <si>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</si>
  <si>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</si>
  <si>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</si>
  <si>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</si>
  <si>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</si>
  <si>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</si>
  <si>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</si>
  <si>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</si>
  <si>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EVALUACION DEL DESEMPEÑO</t>
  </si>
  <si>
    <t xml:space="preserve">TENICO EN RECURSOS HUMANOS </t>
  </si>
  <si>
    <t>DEPARTAMENTO DE RELACIONES PUBLICA</t>
  </si>
  <si>
    <t>PERIODISTA</t>
  </si>
  <si>
    <t xml:space="preserve">DEPARTAMENTO DE COMPRAS Y CONTRATACIONES </t>
  </si>
  <si>
    <t xml:space="preserve">TECNICO EN COMPRAS Y CONTRATACIONES 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</si>
  <si>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</si>
  <si>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</si>
  <si>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</si>
  <si>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</si>
  <si>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</si>
  <si>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</si>
  <si>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</si>
  <si>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</si>
  <si>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</si>
  <si>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 xml:space="preserve">DEPARTAMENTO DE COMPRA Y CONTRATACIONES </t>
  </si>
  <si>
    <t>TECNICO EN COMPRAS Y CONRATACIONES</t>
  </si>
  <si>
    <t>DIVISION DE MONITOREO DE PORTALES DE TRANSPARENCIA</t>
  </si>
  <si>
    <t>DEPARTAMENTO DE SISTEMA DE INTEGRIDAD GUBERNAMENTAL</t>
  </si>
  <si>
    <t>ANALISTA DE SEGUIMIENTO DE SISTEMA DE INTEGRIDD GUBERNAMENTAL</t>
  </si>
  <si>
    <t>LORENZO ANTONIO MARTINEZ LEBRON</t>
  </si>
  <si>
    <t>JESUS FLORIAN SANCHEZ</t>
  </si>
  <si>
    <t>DIRECCION GEENRAL</t>
  </si>
  <si>
    <t>TÉCNICO DE  MONITOREO DE LA OAI Y PORTALES Y TRANSPARENCIA</t>
  </si>
  <si>
    <t>TÉCNICO DE MONITOREO DE LAS  OAI Y PORTALES Y TRANSPARENCIA</t>
  </si>
  <si>
    <t>CONCEPTO PAGO SUELDO 000001 - FIJOS CORRESPONDIENTE AL MES DE JUNIO  2024</t>
  </si>
  <si>
    <t>CONCEPTO PAGO SUELDO 000007 - PERSONAL DE VIGILANCIA CORRESPONDIENTE AL MES DE JUNIO   2024</t>
  </si>
  <si>
    <t>CONCEPTO PAGO SUELDO 150-18 - INTERINATO CORRESPONDIENTE AL MES DE JUNIO  2024</t>
  </si>
  <si>
    <t xml:space="preserve">           CONCEPTO PAGO SUELDO 000034 - EMPLEADOS TEMPORALES CORRESPONDIENTE AL MES  DE JUNIO 2024</t>
  </si>
  <si>
    <t>CONCEPTO PAGO SUELDO 000017-PERIODO PROBATORIO INGRESO CARRERA-  CORRESPONDIENTE AL MES DE JUNIO   2024</t>
  </si>
  <si>
    <t>DEPARTAMNETO DE DESARROLLO INSTITUCIONAL</t>
  </si>
  <si>
    <t>DIRECCION DE PROMOCION Y CAPACITACION EN ETICA Y TRNAS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</si>
</sst>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m/d/yyyy"/>
  </numFmts>
  <fonts count="2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Times New Roman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name val="Calibri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62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15" xfId="0" applyFont="1" applyFill="1" applyBorder="1"/>
    <xf numFmtId="0" fontId="9" fillId="3" borderId="15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2" fontId="10" fillId="4" borderId="14" xfId="0" applyNumberFormat="1" applyFont="1" applyFill="1" applyBorder="1" applyAlignment="1">
      <alignment horizontal="center" vertical="center" wrapText="1"/>
    </xf>
    <xf numFmtId="4" fontId="10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4" fontId="10" fillId="4" borderId="20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4" fontId="10" fillId="4" borderId="9" xfId="0" applyNumberFormat="1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4" fontId="10" fillId="4" borderId="22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4" fillId="3" borderId="0" xfId="0" applyFont="1" applyFill="1"/>
    <xf numFmtId="0" fontId="14" fillId="3" borderId="0" xfId="0" applyFont="1" applyFill="1"/>
    <xf numFmtId="0" fontId="15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8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1" fillId="3" borderId="0" xfId="0" applyFont="1" applyFill="1"/>
    <xf numFmtId="0" fontId="20" fillId="3" borderId="0" xfId="0" applyFont="1" applyFill="1"/>
    <xf numFmtId="0" fontId="21" fillId="3" borderId="0" xfId="0" applyFont="1" applyFill="1" applyAlignment="1">
      <alignment horizontal="center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8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4" fontId="18" fillId="3" borderId="0" xfId="0" applyNumberFormat="1" applyFont="1" applyFill="1" applyAlignment="1">
      <alignment horizontal="center" vertical="center"/>
    </xf>
    <xf numFmtId="0" fontId="17" fillId="3" borderId="15" xfId="0" applyFont="1" applyFill="1" applyBorder="1"/>
    <xf numFmtId="0" fontId="17" fillId="3" borderId="15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0" fillId="0" borderId="0" xfId="0" applyFont="1"/>
    <xf numFmtId="0" fontId="20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39" fontId="20" fillId="3" borderId="1" xfId="1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4" fillId="3" borderId="0" xfId="0" applyFont="1" applyFill="1"/>
    <xf numFmtId="0" fontId="23" fillId="2" borderId="17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 wrapText="1"/>
    </xf>
    <xf numFmtId="4" fontId="19" fillId="7" borderId="1" xfId="1" applyNumberFormat="1" applyFont="1" applyFill="1" applyBorder="1" applyAlignment="1">
      <alignment horizontal="center" vertical="center" wrapText="1"/>
    </xf>
    <xf numFmtId="4" fontId="19" fillId="3" borderId="1" xfId="1" applyNumberFormat="1" applyFont="1" applyFill="1" applyBorder="1" applyAlignment="1">
      <alignment horizontal="center" vertical="center" wrapText="1"/>
    </xf>
    <xf numFmtId="4" fontId="19" fillId="3" borderId="20" xfId="1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1251424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5783" y="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3163166</xdr:colOff>
      <xdr:row>2</xdr:row>
      <xdr:rowOff>75610</xdr:rowOff>
    </xdr:from>
    <xdr:ext cx="11054689" cy="1085863"/>
    <xdr:pic>
      <xdr:nvPicPr>
        <xdr:cNvPr id="2" name="Imagen 1">
          <a:extLst>
            <a:ext uri="{FF2B5EF4-FFF2-40B4-BE49-F238E27FC236}">
              <a16:creationId xmlns:a16="http://schemas.microsoft.com/office/drawing/2014/main" id="{B55248FF-48FE-4A3C-8011-44744A50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0966" y="456610"/>
          <a:ext cx="11054689" cy="10858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99" totalsRowShown="0" headerRowDxfId="59" dataDxfId="57" headerRowBorderDxfId="58" tableBorderDxfId="56" totalsRowBorderDxfId="55">
  <sortState xmlns:xlrd2="http://schemas.microsoft.com/office/spreadsheetml/2017/richdata2" ref="A45:O46">
    <sortCondition descending="1" ref="B9:B99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5:R85" totalsRowShown="0" headerRowDxfId="39" dataDxfId="38" tableBorderDxfId="37">
  <sortState xmlns:xlrd2="http://schemas.microsoft.com/office/spreadsheetml/2017/richdata2" ref="B71:R71">
    <sortCondition ref="C15:C85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SUM(M16:P16)</calculatedColumnFormula>
    </tableColumn>
    <tableColumn id="17" xr3:uid="{9937AB38-AA83-47DE-9B70-AFB3AA8B1604}" name="NETO" dataDxfId="20">
      <calculatedColumnFormula>(L16-Q16)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3"/>
  <sheetViews>
    <sheetView showGridLines="0" zoomScale="65" zoomScaleNormal="65" zoomScaleSheetLayoutView="42" workbookViewId="0">
      <selection activeCell="K9" sqref="K9"/>
    </sheetView>
  </sheetViews>
  <sheetFormatPr baseColWidth="10" defaultColWidth="9.1796875" defaultRowHeight="12.5" x14ac:dyDescent="0.25"/>
  <cols>
    <col min="1" max="1" width="5.1796875" style="4" customWidth="1"/>
    <col min="2" max="2" width="52.453125" style="2" customWidth="1"/>
    <col min="3" max="3" width="73.54296875" style="5" customWidth="1"/>
    <col min="4" max="4" width="56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6" ht="37.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6" ht="37.5" customHeight="1" x14ac:dyDescent="0.35">
      <c r="A2" s="61"/>
      <c r="B2" s="63"/>
      <c r="C2" s="102"/>
      <c r="D2" s="102"/>
      <c r="E2" s="102"/>
      <c r="F2" s="102"/>
      <c r="G2" s="61"/>
      <c r="H2" s="61"/>
      <c r="I2" s="61"/>
      <c r="J2" s="61"/>
      <c r="K2" s="61"/>
      <c r="L2" s="61"/>
      <c r="M2" s="61"/>
      <c r="N2" s="61"/>
      <c r="O2" s="61"/>
    </row>
    <row r="3" spans="1:16" ht="37.5" customHeight="1" x14ac:dyDescent="0.35">
      <c r="A3" s="63"/>
      <c r="B3" s="63"/>
      <c r="C3" s="102"/>
      <c r="D3" s="102"/>
      <c r="E3" s="102"/>
      <c r="F3" s="102"/>
      <c r="G3" s="61"/>
      <c r="H3" s="61"/>
      <c r="I3" s="61"/>
      <c r="J3" s="61"/>
      <c r="K3" s="61"/>
      <c r="L3" s="61"/>
      <c r="M3" s="61"/>
      <c r="N3" s="61"/>
      <c r="O3" s="61"/>
    </row>
    <row r="4" spans="1:16" ht="19.5" customHeight="1" x14ac:dyDescent="0.35">
      <c r="A4" s="120"/>
      <c r="B4" s="120"/>
      <c r="C4" s="119"/>
      <c r="D4" s="119"/>
      <c r="E4" s="119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52"/>
    </row>
    <row r="5" spans="1:16" ht="27" customHeight="1" x14ac:dyDescent="0.35">
      <c r="A5" s="134" t="s">
        <v>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1:16" ht="20.25" customHeight="1" x14ac:dyDescent="0.35">
      <c r="A6" s="134" t="s">
        <v>551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7" spans="1:16" s="6" customFormat="1" ht="18" customHeight="1" x14ac:dyDescent="0.35">
      <c r="A7" s="135" t="s">
        <v>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</row>
    <row r="8" spans="1:16" s="6" customFormat="1" ht="18" customHeight="1" x14ac:dyDescent="0.3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16" s="3" customFormat="1" ht="26.5" customHeight="1" x14ac:dyDescent="0.25">
      <c r="A9" s="121" t="s">
        <v>183</v>
      </c>
      <c r="B9" s="122" t="s">
        <v>3</v>
      </c>
      <c r="C9" s="122" t="s">
        <v>414</v>
      </c>
      <c r="D9" s="122" t="s">
        <v>477</v>
      </c>
      <c r="E9" s="122" t="s">
        <v>6</v>
      </c>
      <c r="F9" s="122" t="s">
        <v>478</v>
      </c>
      <c r="G9" s="122" t="s">
        <v>353</v>
      </c>
      <c r="H9" s="122" t="s">
        <v>354</v>
      </c>
      <c r="I9" s="122" t="s">
        <v>355</v>
      </c>
      <c r="J9" s="122" t="s">
        <v>11</v>
      </c>
      <c r="K9" s="122" t="s">
        <v>12</v>
      </c>
      <c r="L9" s="122" t="s">
        <v>13</v>
      </c>
      <c r="M9" s="122" t="s">
        <v>356</v>
      </c>
      <c r="N9" s="122" t="s">
        <v>357</v>
      </c>
      <c r="O9" s="123" t="s">
        <v>186</v>
      </c>
    </row>
    <row r="10" spans="1:16" s="1" customFormat="1" ht="30" customHeight="1" x14ac:dyDescent="0.35">
      <c r="A10" s="124">
        <v>1</v>
      </c>
      <c r="B10" s="125" t="s">
        <v>17</v>
      </c>
      <c r="C10" s="126" t="s">
        <v>426</v>
      </c>
      <c r="D10" s="126" t="s">
        <v>19</v>
      </c>
      <c r="E10" s="126" t="s">
        <v>20</v>
      </c>
      <c r="F10" s="127" t="s">
        <v>21</v>
      </c>
      <c r="G10" s="128">
        <v>130000</v>
      </c>
      <c r="H10" s="129">
        <v>0</v>
      </c>
      <c r="I10" s="129">
        <v>130000</v>
      </c>
      <c r="J10" s="129">
        <v>3731</v>
      </c>
      <c r="K10" s="129">
        <v>19162.12</v>
      </c>
      <c r="L10" s="129">
        <v>3952</v>
      </c>
      <c r="M10" s="129">
        <v>125</v>
      </c>
      <c r="N10" s="129">
        <f>SUM(Tabla54[[#This Row],[AFP]:[OTROS DESC.]])</f>
        <v>26970.12</v>
      </c>
      <c r="O10" s="130">
        <f>(Tabla54[[#This Row],[TOTAL ING.]]-Tabla54[[#This Row],[TOTAL DESC.]])</f>
        <v>103029.88</v>
      </c>
    </row>
    <row r="11" spans="1:16" s="1" customFormat="1" ht="30" customHeight="1" x14ac:dyDescent="0.35">
      <c r="A11" s="124">
        <v>2</v>
      </c>
      <c r="B11" s="125" t="s">
        <v>22</v>
      </c>
      <c r="C11" s="126" t="s">
        <v>426</v>
      </c>
      <c r="D11" s="126" t="s">
        <v>23</v>
      </c>
      <c r="E11" s="126" t="s">
        <v>20</v>
      </c>
      <c r="F11" s="127" t="s">
        <v>24</v>
      </c>
      <c r="G11" s="128">
        <v>180000</v>
      </c>
      <c r="H11" s="129">
        <v>0</v>
      </c>
      <c r="I11" s="129">
        <f>(Tabla54[[#This Row],[SUELDO BUTO (RD$)]]+Tabla54[[#This Row],[OTROS ING.]])</f>
        <v>180000</v>
      </c>
      <c r="J11" s="129">
        <v>5166</v>
      </c>
      <c r="K11" s="129">
        <v>30923.37</v>
      </c>
      <c r="L11" s="129">
        <v>5472</v>
      </c>
      <c r="M11" s="129">
        <v>975</v>
      </c>
      <c r="N11" s="129">
        <f>SUM(Tabla54[[#This Row],[AFP]:[OTROS DESC.]])</f>
        <v>42536.369999999995</v>
      </c>
      <c r="O11" s="130">
        <f>(Tabla54[[#This Row],[TOTAL ING.]]-Tabla54[[#This Row],[TOTAL DESC.]])</f>
        <v>137463.63</v>
      </c>
    </row>
    <row r="12" spans="1:16" s="1" customFormat="1" ht="30" customHeight="1" x14ac:dyDescent="0.35">
      <c r="A12" s="124">
        <v>3</v>
      </c>
      <c r="B12" s="125" t="s">
        <v>363</v>
      </c>
      <c r="C12" s="126" t="s">
        <v>426</v>
      </c>
      <c r="D12" s="126" t="s">
        <v>75</v>
      </c>
      <c r="E12" s="126" t="s">
        <v>20</v>
      </c>
      <c r="F12" s="127" t="s">
        <v>21</v>
      </c>
      <c r="G12" s="128">
        <v>150000</v>
      </c>
      <c r="H12" s="129">
        <v>0</v>
      </c>
      <c r="I12" s="129">
        <f>(Tabla54[[#This Row],[SUELDO BUTO (RD$)]]+Tabla54[[#This Row],[OTROS ING.]])</f>
        <v>150000</v>
      </c>
      <c r="J12" s="129">
        <v>4305</v>
      </c>
      <c r="K12" s="129">
        <v>23866.62</v>
      </c>
      <c r="L12" s="129">
        <v>4560</v>
      </c>
      <c r="M12" s="129">
        <v>25</v>
      </c>
      <c r="N12" s="129">
        <f>SUM(Tabla54[[#This Row],[AFP]:[OTROS DESC.]])</f>
        <v>32756.62</v>
      </c>
      <c r="O12" s="130">
        <f>(Tabla54[[#This Row],[TOTAL ING.]]-Tabla54[[#This Row],[TOTAL DESC.]])</f>
        <v>117243.38</v>
      </c>
    </row>
    <row r="13" spans="1:16" s="1" customFormat="1" ht="30" customHeight="1" x14ac:dyDescent="0.35">
      <c r="A13" s="124">
        <v>4</v>
      </c>
      <c r="B13" s="125" t="s">
        <v>546</v>
      </c>
      <c r="C13" s="126" t="s">
        <v>18</v>
      </c>
      <c r="D13" s="126" t="s">
        <v>25</v>
      </c>
      <c r="E13" s="126" t="s">
        <v>20</v>
      </c>
      <c r="F13" s="127" t="s">
        <v>24</v>
      </c>
      <c r="G13" s="128">
        <v>200000</v>
      </c>
      <c r="H13" s="129">
        <v>0</v>
      </c>
      <c r="I13" s="129">
        <f>(Tabla54[[#This Row],[SUELDO BUTO (RD$)]]+Tabla54[[#This Row],[OTROS ING.]])</f>
        <v>200000</v>
      </c>
      <c r="J13" s="129">
        <f>G13*0.0287</f>
        <v>5740</v>
      </c>
      <c r="K13" s="129">
        <v>35248.21</v>
      </c>
      <c r="L13" s="129">
        <v>5883.16</v>
      </c>
      <c r="M13" s="129">
        <v>2690.46</v>
      </c>
      <c r="N13" s="129">
        <f>SUM(Tabla54[[#This Row],[AFP]:[OTROS DESC.]])</f>
        <v>49561.829999999994</v>
      </c>
      <c r="O13" s="130">
        <f>(Tabla54[[#This Row],[TOTAL ING.]]-Tabla54[[#This Row],[TOTAL DESC.]])</f>
        <v>150438.17000000001</v>
      </c>
    </row>
    <row r="14" spans="1:16" s="1" customFormat="1" ht="30" customHeight="1" x14ac:dyDescent="0.35">
      <c r="A14" s="124">
        <v>5</v>
      </c>
      <c r="B14" s="125" t="s">
        <v>547</v>
      </c>
      <c r="C14" s="126" t="s">
        <v>548</v>
      </c>
      <c r="D14" s="126" t="s">
        <v>25</v>
      </c>
      <c r="E14" s="126" t="s">
        <v>20</v>
      </c>
      <c r="F14" s="127" t="s">
        <v>24</v>
      </c>
      <c r="G14" s="128">
        <v>71000</v>
      </c>
      <c r="H14" s="129">
        <v>0</v>
      </c>
      <c r="I14" s="129">
        <f>(Tabla54[[#This Row],[SUELDO BUTO (RD$)]]+Tabla54[[#This Row],[OTROS ING.]])</f>
        <v>71000</v>
      </c>
      <c r="J14" s="129">
        <f>G14*0.0287</f>
        <v>2037.7</v>
      </c>
      <c r="K14" s="129">
        <v>5556.66</v>
      </c>
      <c r="L14" s="129">
        <f>G14*0.0304</f>
        <v>2158.4</v>
      </c>
      <c r="M14" s="129">
        <v>500</v>
      </c>
      <c r="N14" s="129">
        <f>SUM(Tabla54[[#This Row],[AFP]:[OTROS DESC.]])</f>
        <v>10252.76</v>
      </c>
      <c r="O14" s="130">
        <f>(Tabla54[[#This Row],[TOTAL ING.]]-Tabla54[[#This Row],[TOTAL DESC.]])</f>
        <v>60747.24</v>
      </c>
    </row>
    <row r="15" spans="1:16" s="1" customFormat="1" ht="30" customHeight="1" x14ac:dyDescent="0.35">
      <c r="A15" s="124">
        <v>6</v>
      </c>
      <c r="B15" s="125" t="s">
        <v>26</v>
      </c>
      <c r="C15" s="126" t="s">
        <v>426</v>
      </c>
      <c r="D15" s="126" t="s">
        <v>78</v>
      </c>
      <c r="E15" s="126" t="s">
        <v>20</v>
      </c>
      <c r="F15" s="127" t="s">
        <v>21</v>
      </c>
      <c r="G15" s="128">
        <v>40000</v>
      </c>
      <c r="H15" s="129">
        <v>0</v>
      </c>
      <c r="I15" s="129">
        <f>(Tabla54[[#This Row],[SUELDO BUTO (RD$)]]+Tabla54[[#This Row],[OTROS ING.]])</f>
        <v>40000</v>
      </c>
      <c r="J15" s="129">
        <f>G15*0.0287</f>
        <v>1148</v>
      </c>
      <c r="K15" s="129">
        <v>442.65</v>
      </c>
      <c r="L15" s="129">
        <v>1216</v>
      </c>
      <c r="M15" s="129">
        <v>25</v>
      </c>
      <c r="N15" s="129">
        <v>2831.65</v>
      </c>
      <c r="O15" s="130">
        <f>(Tabla54[[#This Row],[TOTAL ING.]]-Tabla54[[#This Row],[TOTAL DESC.]])</f>
        <v>37168.35</v>
      </c>
    </row>
    <row r="16" spans="1:16" s="1" customFormat="1" ht="30" customHeight="1" x14ac:dyDescent="0.35">
      <c r="A16" s="124">
        <v>7</v>
      </c>
      <c r="B16" s="125" t="s">
        <v>33</v>
      </c>
      <c r="C16" s="126" t="s">
        <v>426</v>
      </c>
      <c r="D16" s="126" t="s">
        <v>347</v>
      </c>
      <c r="E16" s="126" t="s">
        <v>115</v>
      </c>
      <c r="F16" s="127" t="s">
        <v>21</v>
      </c>
      <c r="G16" s="128">
        <v>40000</v>
      </c>
      <c r="H16" s="129">
        <v>0</v>
      </c>
      <c r="I16" s="129">
        <f>(Tabla54[[#This Row],[SUELDO BUTO (RD$)]]+Tabla54[[#This Row],[OTROS ING.]])</f>
        <v>40000</v>
      </c>
      <c r="J16" s="129">
        <v>1148</v>
      </c>
      <c r="K16" s="129">
        <v>0</v>
      </c>
      <c r="L16" s="129">
        <f>G16*0.0304</f>
        <v>1216</v>
      </c>
      <c r="M16" s="129">
        <v>1840.46</v>
      </c>
      <c r="N16" s="129">
        <f>SUM(Tabla54[[#This Row],[AFP]:[OTROS DESC.]])</f>
        <v>4204.46</v>
      </c>
      <c r="O16" s="130">
        <f>(Tabla54[[#This Row],[TOTAL ING.]]-Tabla54[[#This Row],[TOTAL DESC.]])</f>
        <v>35795.54</v>
      </c>
    </row>
    <row r="17" spans="1:15" s="1" customFormat="1" ht="30" customHeight="1" x14ac:dyDescent="0.35">
      <c r="A17" s="124">
        <v>8</v>
      </c>
      <c r="B17" s="125" t="s">
        <v>411</v>
      </c>
      <c r="C17" s="126" t="s">
        <v>426</v>
      </c>
      <c r="D17" s="126" t="s">
        <v>34</v>
      </c>
      <c r="E17" s="126" t="s">
        <v>32</v>
      </c>
      <c r="F17" s="127" t="s">
        <v>21</v>
      </c>
      <c r="G17" s="128">
        <v>22000</v>
      </c>
      <c r="H17" s="129">
        <v>0</v>
      </c>
      <c r="I17" s="129">
        <f>(Tabla54[[#This Row],[SUELDO BUTO (RD$)]]+Tabla54[[#This Row],[OTROS ING.]])</f>
        <v>22000</v>
      </c>
      <c r="J17" s="129">
        <f>G17*0.0287</f>
        <v>631.4</v>
      </c>
      <c r="K17" s="129" t="s">
        <v>47</v>
      </c>
      <c r="L17" s="129">
        <f>G17*0.0304</f>
        <v>668.8</v>
      </c>
      <c r="M17" s="129">
        <v>1625</v>
      </c>
      <c r="N17" s="129">
        <f>SUM(Tabla54[[#This Row],[AFP]:[OTROS DESC.]])</f>
        <v>2925.2</v>
      </c>
      <c r="O17" s="130">
        <f>(Tabla54[[#This Row],[TOTAL ING.]]-Tabla54[[#This Row],[TOTAL DESC.]])</f>
        <v>19074.8</v>
      </c>
    </row>
    <row r="18" spans="1:15" s="1" customFormat="1" ht="30" customHeight="1" x14ac:dyDescent="0.35">
      <c r="A18" s="124">
        <v>9</v>
      </c>
      <c r="B18" s="125" t="s">
        <v>27</v>
      </c>
      <c r="C18" s="126" t="s">
        <v>486</v>
      </c>
      <c r="D18" s="126" t="s">
        <v>469</v>
      </c>
      <c r="E18" s="126" t="s">
        <v>29</v>
      </c>
      <c r="F18" s="127" t="s">
        <v>21</v>
      </c>
      <c r="G18" s="128">
        <v>130000</v>
      </c>
      <c r="H18" s="129">
        <v>0</v>
      </c>
      <c r="I18" s="129">
        <f>(Tabla54[[#This Row],[SUELDO BUTO (RD$)]]+Tabla54[[#This Row],[OTROS ING.]])</f>
        <v>130000</v>
      </c>
      <c r="J18" s="129">
        <v>3731</v>
      </c>
      <c r="K18" s="129">
        <v>18733.25</v>
      </c>
      <c r="L18" s="129">
        <f>G18*0.0304</f>
        <v>3952</v>
      </c>
      <c r="M18" s="129">
        <v>4865.46</v>
      </c>
      <c r="N18" s="129">
        <f>SUM(Tabla54[[#This Row],[AFP]:[OTROS DESC.]])</f>
        <v>31281.71</v>
      </c>
      <c r="O18" s="130">
        <f>(Tabla54[[#This Row],[TOTAL ING.]]-Tabla54[[#This Row],[TOTAL DESC.]])</f>
        <v>98718.290000000008</v>
      </c>
    </row>
    <row r="19" spans="1:15" s="1" customFormat="1" ht="30" customHeight="1" x14ac:dyDescent="0.35">
      <c r="A19" s="124">
        <v>10</v>
      </c>
      <c r="B19" s="125" t="s">
        <v>30</v>
      </c>
      <c r="C19" s="126" t="s">
        <v>486</v>
      </c>
      <c r="D19" s="126" t="s">
        <v>470</v>
      </c>
      <c r="E19" s="126" t="s">
        <v>32</v>
      </c>
      <c r="F19" s="127" t="s">
        <v>21</v>
      </c>
      <c r="G19" s="128">
        <v>35000</v>
      </c>
      <c r="H19" s="129">
        <v>0</v>
      </c>
      <c r="I19" s="129">
        <f>(Tabla54[[#This Row],[SUELDO BUTO (RD$)]]+Tabla54[[#This Row],[OTROS ING.]])</f>
        <v>35000</v>
      </c>
      <c r="J19" s="129">
        <f>G19*0.0287</f>
        <v>1004.5</v>
      </c>
      <c r="K19" s="129">
        <v>0</v>
      </c>
      <c r="L19" s="129">
        <v>1064</v>
      </c>
      <c r="M19" s="129">
        <v>2130</v>
      </c>
      <c r="N19" s="129">
        <f>SUM(Tabla54[[#This Row],[AFP]:[OTROS DESC.]])</f>
        <v>4198.5</v>
      </c>
      <c r="O19" s="130">
        <f>(Tabla54[[#This Row],[TOTAL ING.]]-Tabla54[[#This Row],[TOTAL DESC.]])</f>
        <v>30801.5</v>
      </c>
    </row>
    <row r="20" spans="1:15" s="1" customFormat="1" ht="30" customHeight="1" x14ac:dyDescent="0.35">
      <c r="A20" s="124">
        <v>11</v>
      </c>
      <c r="B20" s="125" t="s">
        <v>38</v>
      </c>
      <c r="C20" s="126" t="s">
        <v>427</v>
      </c>
      <c r="D20" s="126" t="s">
        <v>40</v>
      </c>
      <c r="E20" s="126" t="s">
        <v>41</v>
      </c>
      <c r="F20" s="127" t="s">
        <v>21</v>
      </c>
      <c r="G20" s="128">
        <v>220000</v>
      </c>
      <c r="H20" s="129">
        <v>0</v>
      </c>
      <c r="I20" s="129">
        <v>220000</v>
      </c>
      <c r="J20" s="129">
        <v>6314</v>
      </c>
      <c r="K20" s="129">
        <v>40533.58</v>
      </c>
      <c r="L20" s="129">
        <v>5883.16</v>
      </c>
      <c r="M20" s="129">
        <v>125</v>
      </c>
      <c r="N20" s="129">
        <v>52855.74</v>
      </c>
      <c r="O20" s="130">
        <f>(Tabla54[[#This Row],[TOTAL ING.]]-Tabla54[[#This Row],[TOTAL DESC.]])</f>
        <v>167144.26</v>
      </c>
    </row>
    <row r="21" spans="1:15" s="1" customFormat="1" ht="30" customHeight="1" x14ac:dyDescent="0.35">
      <c r="A21" s="124">
        <v>12</v>
      </c>
      <c r="B21" s="125" t="s">
        <v>42</v>
      </c>
      <c r="C21" s="126" t="s">
        <v>427</v>
      </c>
      <c r="D21" s="126" t="s">
        <v>346</v>
      </c>
      <c r="E21" s="126" t="s">
        <v>20</v>
      </c>
      <c r="F21" s="127" t="s">
        <v>21</v>
      </c>
      <c r="G21" s="128">
        <v>95000</v>
      </c>
      <c r="H21" s="129">
        <v>0</v>
      </c>
      <c r="I21" s="129">
        <f>(Tabla54[[#This Row],[SUELDO BUTO (RD$)]]+Tabla54[[#This Row],[OTROS ING.]])</f>
        <v>95000</v>
      </c>
      <c r="J21" s="129">
        <v>2726.5</v>
      </c>
      <c r="K21" s="129">
        <v>10500.38</v>
      </c>
      <c r="L21" s="129">
        <v>2888</v>
      </c>
      <c r="M21" s="129">
        <v>4040.46</v>
      </c>
      <c r="N21" s="129">
        <v>20155.34</v>
      </c>
      <c r="O21" s="130">
        <f>(Tabla54[[#This Row],[TOTAL ING.]]-Tabla54[[#This Row],[TOTAL DESC.]])</f>
        <v>74844.66</v>
      </c>
    </row>
    <row r="22" spans="1:15" s="1" customFormat="1" ht="30" customHeight="1" x14ac:dyDescent="0.35">
      <c r="A22" s="124">
        <v>13</v>
      </c>
      <c r="B22" s="125" t="s">
        <v>43</v>
      </c>
      <c r="C22" s="126" t="s">
        <v>427</v>
      </c>
      <c r="D22" s="126" t="s">
        <v>44</v>
      </c>
      <c r="E22" s="126" t="s">
        <v>20</v>
      </c>
      <c r="F22" s="127" t="s">
        <v>21</v>
      </c>
      <c r="G22" s="128">
        <v>50000</v>
      </c>
      <c r="H22" s="129">
        <v>0</v>
      </c>
      <c r="I22" s="129">
        <f>(Tabla54[[#This Row],[SUELDO BUTO (RD$)]]+Tabla54[[#This Row],[OTROS ING.]])</f>
        <v>50000</v>
      </c>
      <c r="J22" s="129">
        <f>G22*0.0287</f>
        <v>1435</v>
      </c>
      <c r="K22" s="129">
        <v>1854</v>
      </c>
      <c r="L22" s="129">
        <f>G22*0.0304</f>
        <v>1520</v>
      </c>
      <c r="M22" s="129">
        <v>5724.51</v>
      </c>
      <c r="N22" s="129">
        <v>10533.51</v>
      </c>
      <c r="O22" s="130">
        <f>(Tabla54[[#This Row],[TOTAL ING.]]-Tabla54[[#This Row],[TOTAL DESC.]])</f>
        <v>39466.49</v>
      </c>
    </row>
    <row r="23" spans="1:15" s="1" customFormat="1" ht="30" customHeight="1" x14ac:dyDescent="0.35">
      <c r="A23" s="124">
        <v>14</v>
      </c>
      <c r="B23" s="125" t="s">
        <v>45</v>
      </c>
      <c r="C23" s="126" t="s">
        <v>427</v>
      </c>
      <c r="D23" s="126" t="s">
        <v>46</v>
      </c>
      <c r="E23" s="126" t="s">
        <v>115</v>
      </c>
      <c r="F23" s="127" t="s">
        <v>24</v>
      </c>
      <c r="G23" s="128">
        <v>35000</v>
      </c>
      <c r="H23" s="129" t="s">
        <v>47</v>
      </c>
      <c r="I23" s="129">
        <v>35000</v>
      </c>
      <c r="J23" s="129">
        <f>G23*0.0287</f>
        <v>1004.5</v>
      </c>
      <c r="K23" s="129">
        <v>0</v>
      </c>
      <c r="L23" s="129">
        <v>1064</v>
      </c>
      <c r="M23" s="129">
        <v>125</v>
      </c>
      <c r="N23" s="129">
        <v>2193.5</v>
      </c>
      <c r="O23" s="130">
        <f>(Tabla54[[#This Row],[TOTAL ING.]]-Tabla54[[#This Row],[TOTAL DESC.]])</f>
        <v>32806.5</v>
      </c>
    </row>
    <row r="24" spans="1:15" s="1" customFormat="1" ht="30" customHeight="1" x14ac:dyDescent="0.35">
      <c r="A24" s="124">
        <v>15</v>
      </c>
      <c r="B24" s="125" t="s">
        <v>48</v>
      </c>
      <c r="C24" s="126" t="s">
        <v>426</v>
      </c>
      <c r="D24" s="126" t="s">
        <v>46</v>
      </c>
      <c r="E24" s="126" t="s">
        <v>115</v>
      </c>
      <c r="F24" s="127" t="s">
        <v>24</v>
      </c>
      <c r="G24" s="128">
        <v>25000</v>
      </c>
      <c r="H24" s="129">
        <v>0</v>
      </c>
      <c r="I24" s="129">
        <f>(Tabla54[[#This Row],[SUELDO BUTO (RD$)]]+Tabla54[[#This Row],[OTROS ING.]])</f>
        <v>25000</v>
      </c>
      <c r="J24" s="129">
        <f>G24*0.0287</f>
        <v>717.5</v>
      </c>
      <c r="K24" s="129">
        <v>0</v>
      </c>
      <c r="L24" s="129">
        <f>G24*0.0304</f>
        <v>760</v>
      </c>
      <c r="M24" s="129">
        <v>2450</v>
      </c>
      <c r="N24" s="129">
        <f>SUM(Tabla54[[#This Row],[AFP]:[OTROS DESC.]])</f>
        <v>3927.5</v>
      </c>
      <c r="O24" s="130">
        <f>(Tabla54[[#This Row],[TOTAL ING.]]-Tabla54[[#This Row],[TOTAL DESC.]])</f>
        <v>21072.5</v>
      </c>
    </row>
    <row r="25" spans="1:15" s="1" customFormat="1" ht="30" customHeight="1" x14ac:dyDescent="0.35">
      <c r="A25" s="124">
        <v>16</v>
      </c>
      <c r="B25" s="125" t="s">
        <v>51</v>
      </c>
      <c r="C25" s="126" t="s">
        <v>487</v>
      </c>
      <c r="D25" s="126" t="s">
        <v>431</v>
      </c>
      <c r="E25" s="126" t="s">
        <v>32</v>
      </c>
      <c r="F25" s="127" t="s">
        <v>21</v>
      </c>
      <c r="G25" s="128">
        <v>70000</v>
      </c>
      <c r="H25" s="129">
        <v>0</v>
      </c>
      <c r="I25" s="129">
        <v>70000</v>
      </c>
      <c r="J25" s="129">
        <v>2009</v>
      </c>
      <c r="K25" s="129">
        <v>5368.48</v>
      </c>
      <c r="L25" s="129">
        <v>2128</v>
      </c>
      <c r="M25" s="129">
        <v>395</v>
      </c>
      <c r="N25" s="129">
        <v>9900.48</v>
      </c>
      <c r="O25" s="130">
        <f>(Tabla54[[#This Row],[TOTAL ING.]]-Tabla54[[#This Row],[TOTAL DESC.]])</f>
        <v>60099.520000000004</v>
      </c>
    </row>
    <row r="26" spans="1:15" s="1" customFormat="1" ht="30" customHeight="1" x14ac:dyDescent="0.35">
      <c r="A26" s="124">
        <v>17</v>
      </c>
      <c r="B26" s="125" t="s">
        <v>49</v>
      </c>
      <c r="C26" s="126" t="s">
        <v>412</v>
      </c>
      <c r="D26" s="126" t="s">
        <v>345</v>
      </c>
      <c r="E26" s="126" t="s">
        <v>32</v>
      </c>
      <c r="F26" s="127" t="s">
        <v>24</v>
      </c>
      <c r="G26" s="128">
        <v>65000</v>
      </c>
      <c r="H26" s="129">
        <v>0</v>
      </c>
      <c r="I26" s="129">
        <f>(Tabla54[[#This Row],[SUELDO BUTO (RD$)]]+Tabla54[[#This Row],[OTROS ING.]])</f>
        <v>65000</v>
      </c>
      <c r="J26" s="129">
        <v>1865.5</v>
      </c>
      <c r="K26" s="129">
        <v>4427.58</v>
      </c>
      <c r="L26" s="129">
        <f>G26*0.0304</f>
        <v>1976</v>
      </c>
      <c r="M26" s="129">
        <v>695</v>
      </c>
      <c r="N26" s="129">
        <f>SUM(Tabla54[[#This Row],[AFP]:[OTROS DESC.]])</f>
        <v>8964.08</v>
      </c>
      <c r="O26" s="130">
        <f>(Tabla54[[#This Row],[TOTAL ING.]]-Tabla54[[#This Row],[TOTAL DESC.]])</f>
        <v>56035.92</v>
      </c>
    </row>
    <row r="27" spans="1:15" s="1" customFormat="1" ht="30" customHeight="1" x14ac:dyDescent="0.35">
      <c r="A27" s="124">
        <v>18</v>
      </c>
      <c r="B27" s="125" t="s">
        <v>53</v>
      </c>
      <c r="C27" s="126" t="s">
        <v>525</v>
      </c>
      <c r="D27" s="126" t="s">
        <v>524</v>
      </c>
      <c r="E27" s="126" t="s">
        <v>32</v>
      </c>
      <c r="F27" s="127" t="s">
        <v>21</v>
      </c>
      <c r="G27" s="128">
        <v>40000</v>
      </c>
      <c r="H27" s="129">
        <v>0</v>
      </c>
      <c r="I27" s="129">
        <f>(Tabla54[[#This Row],[SUELDO BUTO (RD$)]]+Tabla54[[#This Row],[OTROS ING.]])</f>
        <v>40000</v>
      </c>
      <c r="J27" s="129">
        <f>G27*0.0287</f>
        <v>1148</v>
      </c>
      <c r="K27" s="129">
        <v>442.65</v>
      </c>
      <c r="L27" s="129">
        <f>G27*0.0304</f>
        <v>1216</v>
      </c>
      <c r="M27" s="129">
        <v>4500</v>
      </c>
      <c r="N27" s="129">
        <f>SUM(Tabla54[[#This Row],[AFP]:[OTROS DESC.]])</f>
        <v>7306.65</v>
      </c>
      <c r="O27" s="130">
        <f>(Tabla54[[#This Row],[TOTAL ING.]]-Tabla54[[#This Row],[TOTAL DESC.]])</f>
        <v>32693.35</v>
      </c>
    </row>
    <row r="28" spans="1:15" s="1" customFormat="1" ht="30" customHeight="1" x14ac:dyDescent="0.35">
      <c r="A28" s="124">
        <v>19</v>
      </c>
      <c r="B28" s="125" t="s">
        <v>99</v>
      </c>
      <c r="C28" s="126" t="s">
        <v>526</v>
      </c>
      <c r="D28" s="126" t="s">
        <v>527</v>
      </c>
      <c r="E28" s="126" t="s">
        <v>32</v>
      </c>
      <c r="F28" s="127" t="s">
        <v>21</v>
      </c>
      <c r="G28" s="128">
        <v>35000</v>
      </c>
      <c r="H28" s="129">
        <v>0</v>
      </c>
      <c r="I28" s="129">
        <v>35000</v>
      </c>
      <c r="J28" s="129">
        <v>1004.5</v>
      </c>
      <c r="K28" s="129">
        <v>0</v>
      </c>
      <c r="L28" s="129">
        <v>1064</v>
      </c>
      <c r="M28" s="129">
        <v>600</v>
      </c>
      <c r="N28" s="129">
        <v>2668.5</v>
      </c>
      <c r="O28" s="130">
        <f>(Tabla54[[#This Row],[TOTAL ING.]]-Tabla54[[#This Row],[TOTAL DESC.]])</f>
        <v>32331.5</v>
      </c>
    </row>
    <row r="29" spans="1:15" s="1" customFormat="1" ht="30" customHeight="1" x14ac:dyDescent="0.35">
      <c r="A29" s="124">
        <v>20</v>
      </c>
      <c r="B29" s="125" t="s">
        <v>55</v>
      </c>
      <c r="C29" s="126" t="s">
        <v>488</v>
      </c>
      <c r="D29" s="126" t="s">
        <v>57</v>
      </c>
      <c r="E29" s="126" t="s">
        <v>29</v>
      </c>
      <c r="F29" s="127" t="s">
        <v>21</v>
      </c>
      <c r="G29" s="128">
        <v>45000</v>
      </c>
      <c r="H29" s="129">
        <v>0</v>
      </c>
      <c r="I29" s="129">
        <v>45000</v>
      </c>
      <c r="J29" s="129">
        <v>1291.5</v>
      </c>
      <c r="K29" s="129">
        <v>891.01</v>
      </c>
      <c r="L29" s="129">
        <v>1368</v>
      </c>
      <c r="M29" s="129">
        <v>4014.16</v>
      </c>
      <c r="N29" s="129">
        <v>7564.67</v>
      </c>
      <c r="O29" s="130">
        <f>(Tabla54[[#This Row],[TOTAL ING.]]-Tabla54[[#This Row],[TOTAL DESC.]])</f>
        <v>37435.33</v>
      </c>
    </row>
    <row r="30" spans="1:15" s="1" customFormat="1" ht="30" customHeight="1" x14ac:dyDescent="0.35">
      <c r="A30" s="124">
        <v>21</v>
      </c>
      <c r="B30" s="125" t="s">
        <v>59</v>
      </c>
      <c r="C30" s="126" t="s">
        <v>488</v>
      </c>
      <c r="D30" s="126" t="s">
        <v>440</v>
      </c>
      <c r="E30" s="126" t="s">
        <v>32</v>
      </c>
      <c r="F30" s="127" t="s">
        <v>24</v>
      </c>
      <c r="G30" s="128">
        <v>35000</v>
      </c>
      <c r="H30" s="129">
        <v>0</v>
      </c>
      <c r="I30" s="129">
        <f>(Tabla54[[#This Row],[SUELDO BUTO (RD$)]]+Tabla54[[#This Row],[OTROS ING.]])</f>
        <v>35000</v>
      </c>
      <c r="J30" s="129">
        <f>G30*0.0287</f>
        <v>1004.5</v>
      </c>
      <c r="K30" s="129">
        <v>0</v>
      </c>
      <c r="L30" s="129">
        <f>G30*0.0304</f>
        <v>1064</v>
      </c>
      <c r="M30" s="129">
        <v>600</v>
      </c>
      <c r="N30" s="129">
        <f>SUM(Tabla54[[#This Row],[AFP]:[OTROS DESC.]])</f>
        <v>2668.5</v>
      </c>
      <c r="O30" s="130">
        <f>(Tabla54[[#This Row],[TOTAL ING.]]-Tabla54[[#This Row],[TOTAL DESC.]])</f>
        <v>32331.5</v>
      </c>
    </row>
    <row r="31" spans="1:15" s="1" customFormat="1" ht="30" customHeight="1" x14ac:dyDescent="0.35">
      <c r="A31" s="124">
        <v>22</v>
      </c>
      <c r="B31" s="125" t="s">
        <v>61</v>
      </c>
      <c r="C31" s="126" t="s">
        <v>384</v>
      </c>
      <c r="D31" s="126" t="s">
        <v>388</v>
      </c>
      <c r="E31" s="126" t="s">
        <v>20</v>
      </c>
      <c r="F31" s="127" t="s">
        <v>21</v>
      </c>
      <c r="G31" s="128">
        <v>75000</v>
      </c>
      <c r="H31" s="129">
        <v>0</v>
      </c>
      <c r="I31" s="129">
        <f>(Tabla54[[#This Row],[SUELDO BUTO (RD$)]]+Tabla54[[#This Row],[OTROS ING.]])</f>
        <v>75000</v>
      </c>
      <c r="J31" s="129">
        <f>G31*0.0287</f>
        <v>2152.5</v>
      </c>
      <c r="K31" s="129">
        <v>6309.38</v>
      </c>
      <c r="L31" s="129">
        <f>G31*0.0304</f>
        <v>2280</v>
      </c>
      <c r="M31" s="129">
        <v>125</v>
      </c>
      <c r="N31" s="129">
        <v>10866.88</v>
      </c>
      <c r="O31" s="130">
        <f>(Tabla54[[#This Row],[TOTAL ING.]]-Tabla54[[#This Row],[TOTAL DESC.]])</f>
        <v>64133.120000000003</v>
      </c>
    </row>
    <row r="32" spans="1:15" s="1" customFormat="1" ht="30" customHeight="1" x14ac:dyDescent="0.35">
      <c r="A32" s="124">
        <v>23</v>
      </c>
      <c r="B32" s="125" t="s">
        <v>381</v>
      </c>
      <c r="C32" s="126" t="s">
        <v>384</v>
      </c>
      <c r="D32" s="126" t="s">
        <v>385</v>
      </c>
      <c r="E32" s="126" t="s">
        <v>32</v>
      </c>
      <c r="F32" s="127" t="s">
        <v>21</v>
      </c>
      <c r="G32" s="128">
        <v>50000</v>
      </c>
      <c r="H32" s="129">
        <v>0</v>
      </c>
      <c r="I32" s="129">
        <v>50000</v>
      </c>
      <c r="J32" s="129">
        <v>1435</v>
      </c>
      <c r="K32" s="129">
        <v>0</v>
      </c>
      <c r="L32" s="129">
        <v>1520</v>
      </c>
      <c r="M32" s="129">
        <v>9391.32</v>
      </c>
      <c r="N32" s="129">
        <v>12346.32</v>
      </c>
      <c r="O32" s="130">
        <v>37653.68</v>
      </c>
    </row>
    <row r="33" spans="1:15" s="1" customFormat="1" ht="30" customHeight="1" x14ac:dyDescent="0.35">
      <c r="A33" s="124">
        <v>24</v>
      </c>
      <c r="B33" s="125" t="s">
        <v>63</v>
      </c>
      <c r="C33" s="126" t="s">
        <v>384</v>
      </c>
      <c r="D33" s="126" t="s">
        <v>64</v>
      </c>
      <c r="E33" s="126" t="s">
        <v>29</v>
      </c>
      <c r="F33" s="127" t="s">
        <v>21</v>
      </c>
      <c r="G33" s="128">
        <v>80000</v>
      </c>
      <c r="H33" s="129">
        <v>0</v>
      </c>
      <c r="I33" s="129">
        <f>(Tabla54[[#This Row],[SUELDO BUTO (RD$)]]+Tabla54[[#This Row],[OTROS ING.]])</f>
        <v>80000</v>
      </c>
      <c r="J33" s="129">
        <f>G33*0.0287</f>
        <v>2296</v>
      </c>
      <c r="K33" s="129">
        <v>7400.87</v>
      </c>
      <c r="L33" s="129">
        <f>G33*0.0304</f>
        <v>2432</v>
      </c>
      <c r="M33" s="129">
        <v>2683.7</v>
      </c>
      <c r="N33" s="129">
        <v>14812.57</v>
      </c>
      <c r="O33" s="130">
        <f>(Tabla54[[#This Row],[TOTAL ING.]]-Tabla54[[#This Row],[TOTAL DESC.]])</f>
        <v>65187.43</v>
      </c>
    </row>
    <row r="34" spans="1:15" s="1" customFormat="1" ht="30" customHeight="1" x14ac:dyDescent="0.35">
      <c r="A34" s="124">
        <v>25</v>
      </c>
      <c r="B34" s="125" t="s">
        <v>65</v>
      </c>
      <c r="C34" s="126" t="s">
        <v>429</v>
      </c>
      <c r="D34" s="126" t="s">
        <v>445</v>
      </c>
      <c r="E34" s="126" t="s">
        <v>29</v>
      </c>
      <c r="F34" s="127" t="s">
        <v>24</v>
      </c>
      <c r="G34" s="128">
        <v>51000</v>
      </c>
      <c r="H34" s="129">
        <v>0</v>
      </c>
      <c r="I34" s="129">
        <f>(Tabla54[[#This Row],[SUELDO BUTO (RD$)]]+Tabla54[[#This Row],[OTROS ING.]])</f>
        <v>51000</v>
      </c>
      <c r="J34" s="129">
        <f>G34*0.0287</f>
        <v>1463.7</v>
      </c>
      <c r="K34" s="129">
        <v>1995.14</v>
      </c>
      <c r="L34" s="129">
        <f>G34*0.0304</f>
        <v>1550.4</v>
      </c>
      <c r="M34" s="129">
        <v>600</v>
      </c>
      <c r="N34" s="129">
        <f>SUM(Tabla54[[#This Row],[AFP]:[OTROS DESC.]])</f>
        <v>5609.24</v>
      </c>
      <c r="O34" s="130">
        <f>(Tabla54[[#This Row],[TOTAL ING.]]-Tabla54[[#This Row],[TOTAL DESC.]])</f>
        <v>45390.76</v>
      </c>
    </row>
    <row r="35" spans="1:15" s="1" customFormat="1" ht="30" customHeight="1" x14ac:dyDescent="0.35">
      <c r="A35" s="124">
        <v>26</v>
      </c>
      <c r="B35" s="125" t="s">
        <v>69</v>
      </c>
      <c r="C35" s="126" t="s">
        <v>528</v>
      </c>
      <c r="D35" s="126" t="s">
        <v>529</v>
      </c>
      <c r="E35" s="126" t="s">
        <v>32</v>
      </c>
      <c r="F35" s="127" t="s">
        <v>24</v>
      </c>
      <c r="G35" s="128">
        <v>40000</v>
      </c>
      <c r="H35" s="129">
        <v>0</v>
      </c>
      <c r="I35" s="129">
        <f>(Tabla54[[#This Row],[SUELDO BUTO (RD$)]]+Tabla54[[#This Row],[OTROS ING.]])</f>
        <v>40000</v>
      </c>
      <c r="J35" s="129">
        <v>1148</v>
      </c>
      <c r="K35" s="129">
        <v>185.33</v>
      </c>
      <c r="L35" s="129">
        <v>1216</v>
      </c>
      <c r="M35" s="129">
        <v>2160.46</v>
      </c>
      <c r="N35" s="129">
        <f>SUM(Tabla54[[#This Row],[AFP]:[OTROS DESC.]])</f>
        <v>4709.79</v>
      </c>
      <c r="O35" s="130">
        <f>(Tabla54[[#This Row],[TOTAL ING.]]-Tabla54[[#This Row],[TOTAL DESC.]])</f>
        <v>35290.21</v>
      </c>
    </row>
    <row r="36" spans="1:15" s="1" customFormat="1" ht="30" customHeight="1" x14ac:dyDescent="0.35">
      <c r="A36" s="124">
        <v>27</v>
      </c>
      <c r="B36" s="125" t="s">
        <v>70</v>
      </c>
      <c r="C36" s="126" t="s">
        <v>429</v>
      </c>
      <c r="D36" s="126" t="s">
        <v>71</v>
      </c>
      <c r="E36" s="126" t="s">
        <v>32</v>
      </c>
      <c r="F36" s="127" t="s">
        <v>21</v>
      </c>
      <c r="G36" s="128">
        <v>51000</v>
      </c>
      <c r="H36" s="129">
        <v>0</v>
      </c>
      <c r="I36" s="129">
        <f>(Tabla54[[#This Row],[SUELDO BUTO (RD$)]]+Tabla54[[#This Row],[OTROS ING.]])</f>
        <v>51000</v>
      </c>
      <c r="J36" s="129">
        <f>G36*0.0287</f>
        <v>1463.7</v>
      </c>
      <c r="K36" s="129">
        <v>1995.14</v>
      </c>
      <c r="L36" s="129">
        <f>G36*0.0304</f>
        <v>1550.4</v>
      </c>
      <c r="M36" s="129">
        <v>1800</v>
      </c>
      <c r="N36" s="129">
        <f>SUM(Tabla54[[#This Row],[AFP]:[OTROS DESC.]])</f>
        <v>6809.24</v>
      </c>
      <c r="O36" s="130">
        <f>(Tabla54[[#This Row],[TOTAL ING.]]-Tabla54[[#This Row],[TOTAL DESC.]])</f>
        <v>44190.76</v>
      </c>
    </row>
    <row r="37" spans="1:15" s="1" customFormat="1" ht="30" customHeight="1" x14ac:dyDescent="0.35">
      <c r="A37" s="124">
        <v>28</v>
      </c>
      <c r="B37" s="125" t="s">
        <v>383</v>
      </c>
      <c r="C37" s="126" t="s">
        <v>429</v>
      </c>
      <c r="D37" s="126" t="s">
        <v>382</v>
      </c>
      <c r="E37" s="126" t="s">
        <v>32</v>
      </c>
      <c r="F37" s="127" t="s">
        <v>21</v>
      </c>
      <c r="G37" s="128">
        <v>50000</v>
      </c>
      <c r="H37" s="129">
        <v>0</v>
      </c>
      <c r="I37" s="129">
        <v>50000</v>
      </c>
      <c r="J37" s="129">
        <v>1435</v>
      </c>
      <c r="K37" s="129">
        <v>1854</v>
      </c>
      <c r="L37" s="129">
        <v>1520</v>
      </c>
      <c r="M37" s="129">
        <v>2725</v>
      </c>
      <c r="N37" s="129">
        <v>7534</v>
      </c>
      <c r="O37" s="130">
        <v>42466</v>
      </c>
    </row>
    <row r="38" spans="1:15" s="1" customFormat="1" ht="30" customHeight="1" x14ac:dyDescent="0.35">
      <c r="A38" s="124">
        <v>29</v>
      </c>
      <c r="B38" s="125" t="s">
        <v>344</v>
      </c>
      <c r="C38" s="126" t="s">
        <v>528</v>
      </c>
      <c r="D38" s="126" t="s">
        <v>471</v>
      </c>
      <c r="E38" s="126" t="s">
        <v>32</v>
      </c>
      <c r="F38" s="127" t="s">
        <v>21</v>
      </c>
      <c r="G38" s="128">
        <v>51000</v>
      </c>
      <c r="H38" s="129">
        <v>0</v>
      </c>
      <c r="I38" s="129">
        <f>(Tabla54[[#This Row],[SUELDO BUTO (RD$)]]+Tabla54[[#This Row],[OTROS ING.]])</f>
        <v>51000</v>
      </c>
      <c r="J38" s="129">
        <f>G38*0.0287</f>
        <v>1463.7</v>
      </c>
      <c r="K38" s="129">
        <v>1995.14</v>
      </c>
      <c r="L38" s="129">
        <f>G38*0.0304</f>
        <v>1550.4</v>
      </c>
      <c r="M38" s="129">
        <v>500</v>
      </c>
      <c r="N38" s="129">
        <f>SUM(Tabla54[[#This Row],[AFP]:[OTROS DESC.]])</f>
        <v>5509.24</v>
      </c>
      <c r="O38" s="130">
        <f>(Tabla54[[#This Row],[TOTAL ING.]]-Tabla54[[#This Row],[TOTAL DESC.]])</f>
        <v>45490.76</v>
      </c>
    </row>
    <row r="39" spans="1:15" s="1" customFormat="1" ht="30" customHeight="1" x14ac:dyDescent="0.35">
      <c r="A39" s="124">
        <v>30</v>
      </c>
      <c r="B39" s="125" t="s">
        <v>72</v>
      </c>
      <c r="C39" s="126" t="s">
        <v>479</v>
      </c>
      <c r="D39" s="126" t="s">
        <v>25</v>
      </c>
      <c r="E39" s="126" t="s">
        <v>20</v>
      </c>
      <c r="F39" s="127" t="s">
        <v>24</v>
      </c>
      <c r="G39" s="128">
        <v>100000</v>
      </c>
      <c r="H39" s="129">
        <v>0</v>
      </c>
      <c r="I39" s="129">
        <v>100000</v>
      </c>
      <c r="J39" s="129">
        <v>2870</v>
      </c>
      <c r="K39" s="129">
        <v>12105.37</v>
      </c>
      <c r="L39" s="129">
        <v>3040</v>
      </c>
      <c r="M39" s="129">
        <v>2683.7</v>
      </c>
      <c r="N39" s="129">
        <v>20699.07</v>
      </c>
      <c r="O39" s="130">
        <f>(Tabla54[[#This Row],[TOTAL ING.]]-Tabla54[[#This Row],[TOTAL DESC.]])</f>
        <v>79300.929999999993</v>
      </c>
    </row>
    <row r="40" spans="1:15" s="1" customFormat="1" ht="30" customHeight="1" x14ac:dyDescent="0.35">
      <c r="A40" s="124">
        <v>31</v>
      </c>
      <c r="B40" s="125" t="s">
        <v>74</v>
      </c>
      <c r="C40" s="126" t="s">
        <v>479</v>
      </c>
      <c r="D40" s="126" t="s">
        <v>75</v>
      </c>
      <c r="E40" s="126" t="s">
        <v>20</v>
      </c>
      <c r="F40" s="127" t="s">
        <v>21</v>
      </c>
      <c r="G40" s="128">
        <v>95000</v>
      </c>
      <c r="H40" s="129">
        <v>0</v>
      </c>
      <c r="I40" s="129">
        <v>95000</v>
      </c>
      <c r="J40" s="129">
        <f>G40*0.0287</f>
        <v>2726.5</v>
      </c>
      <c r="K40" s="129">
        <v>10929.24</v>
      </c>
      <c r="L40" s="129">
        <f>G40*0.0304</f>
        <v>2888</v>
      </c>
      <c r="M40" s="129">
        <v>3000</v>
      </c>
      <c r="N40" s="129">
        <f>SUM(Tabla54[[#This Row],[AFP]:[OTROS DESC.]])</f>
        <v>19543.739999999998</v>
      </c>
      <c r="O40" s="130">
        <f>(Tabla54[[#This Row],[TOTAL ING.]]-Tabla54[[#This Row],[TOTAL DESC.]])</f>
        <v>75456.260000000009</v>
      </c>
    </row>
    <row r="41" spans="1:15" s="1" customFormat="1" ht="30" customHeight="1" x14ac:dyDescent="0.35">
      <c r="A41" s="124">
        <v>32</v>
      </c>
      <c r="B41" s="125" t="s">
        <v>76</v>
      </c>
      <c r="C41" s="126" t="s">
        <v>479</v>
      </c>
      <c r="D41" s="126" t="s">
        <v>25</v>
      </c>
      <c r="E41" s="126" t="s">
        <v>20</v>
      </c>
      <c r="F41" s="127" t="s">
        <v>24</v>
      </c>
      <c r="G41" s="128">
        <v>100000</v>
      </c>
      <c r="H41" s="129">
        <v>0</v>
      </c>
      <c r="I41" s="129">
        <f>(Tabla54[[#This Row],[SUELDO BUTO (RD$)]]+Tabla54[[#This Row],[OTROS ING.]])</f>
        <v>100000</v>
      </c>
      <c r="J41" s="129">
        <v>2870</v>
      </c>
      <c r="K41" s="129">
        <v>11676.5</v>
      </c>
      <c r="L41" s="129">
        <v>3040</v>
      </c>
      <c r="M41" s="129">
        <v>2690.46</v>
      </c>
      <c r="N41" s="129">
        <f>SUM(Tabla54[[#This Row],[AFP]:[OTROS DESC.]])</f>
        <v>20276.96</v>
      </c>
      <c r="O41" s="130">
        <f>(Tabla54[[#This Row],[TOTAL ING.]]-Tabla54[[#This Row],[TOTAL DESC.]])</f>
        <v>79723.040000000008</v>
      </c>
    </row>
    <row r="42" spans="1:15" s="1" customFormat="1" ht="30" customHeight="1" x14ac:dyDescent="0.35">
      <c r="A42" s="124">
        <v>33</v>
      </c>
      <c r="B42" s="125" t="s">
        <v>77</v>
      </c>
      <c r="C42" s="126" t="s">
        <v>479</v>
      </c>
      <c r="D42" s="126" t="s">
        <v>78</v>
      </c>
      <c r="E42" s="126" t="s">
        <v>32</v>
      </c>
      <c r="F42" s="127" t="s">
        <v>21</v>
      </c>
      <c r="G42" s="128">
        <v>40000</v>
      </c>
      <c r="H42" s="129">
        <v>0</v>
      </c>
      <c r="I42" s="129">
        <f>(Tabla54[[#This Row],[SUELDO BUTO (RD$)]]+Tabla54[[#This Row],[OTROS ING.]])</f>
        <v>40000</v>
      </c>
      <c r="J42" s="129">
        <f t="shared" ref="J42:J49" si="0">G42*0.0287</f>
        <v>1148</v>
      </c>
      <c r="K42" s="129">
        <v>442.65</v>
      </c>
      <c r="L42" s="129">
        <f t="shared" ref="L42:L51" si="1">G42*0.0304</f>
        <v>1216</v>
      </c>
      <c r="M42" s="129">
        <v>485</v>
      </c>
      <c r="N42" s="129">
        <f>SUM(Tabla54[[#This Row],[AFP]:[OTROS DESC.]])</f>
        <v>3291.65</v>
      </c>
      <c r="O42" s="130">
        <f>(Tabla54[[#This Row],[TOTAL ING.]]-Tabla54[[#This Row],[TOTAL DESC.]])</f>
        <v>36708.35</v>
      </c>
    </row>
    <row r="43" spans="1:15" s="1" customFormat="1" ht="30" customHeight="1" x14ac:dyDescent="0.35">
      <c r="A43" s="124">
        <v>34</v>
      </c>
      <c r="B43" s="125" t="s">
        <v>79</v>
      </c>
      <c r="C43" s="126" t="s">
        <v>489</v>
      </c>
      <c r="D43" s="126" t="s">
        <v>81</v>
      </c>
      <c r="E43" s="126" t="s">
        <v>29</v>
      </c>
      <c r="F43" s="127" t="s">
        <v>21</v>
      </c>
      <c r="G43" s="128">
        <v>80000</v>
      </c>
      <c r="H43" s="129">
        <v>0</v>
      </c>
      <c r="I43" s="129">
        <f>(Tabla54[[#This Row],[SUELDO BUTO (RD$)]]+Tabla54[[#This Row],[OTROS ING.]])</f>
        <v>80000</v>
      </c>
      <c r="J43" s="129">
        <f t="shared" si="0"/>
        <v>2296</v>
      </c>
      <c r="K43" s="129">
        <v>6972</v>
      </c>
      <c r="L43" s="129">
        <f t="shared" si="1"/>
        <v>2432</v>
      </c>
      <c r="M43" s="129">
        <v>4714.16</v>
      </c>
      <c r="N43" s="129">
        <f>SUM(Tabla54[[#This Row],[AFP]:[OTROS DESC.]])</f>
        <v>16414.16</v>
      </c>
      <c r="O43" s="130">
        <f>(Tabla54[[#This Row],[TOTAL ING.]]-Tabla54[[#This Row],[TOTAL DESC.]])</f>
        <v>63585.84</v>
      </c>
    </row>
    <row r="44" spans="1:15" s="1" customFormat="1" ht="30" customHeight="1" x14ac:dyDescent="0.35">
      <c r="A44" s="124">
        <v>35</v>
      </c>
      <c r="B44" s="125" t="s">
        <v>82</v>
      </c>
      <c r="C44" s="126" t="s">
        <v>80</v>
      </c>
      <c r="D44" s="126" t="s">
        <v>83</v>
      </c>
      <c r="E44" s="126" t="s">
        <v>32</v>
      </c>
      <c r="F44" s="127" t="s">
        <v>21</v>
      </c>
      <c r="G44" s="128">
        <v>40000</v>
      </c>
      <c r="H44" s="129">
        <v>0</v>
      </c>
      <c r="I44" s="129">
        <f>(Tabla54[[#This Row],[SUELDO BUTO (RD$)]]+Tabla54[[#This Row],[OTROS ING.]])</f>
        <v>40000</v>
      </c>
      <c r="J44" s="129">
        <f t="shared" si="0"/>
        <v>1148</v>
      </c>
      <c r="K44" s="129">
        <v>442.65</v>
      </c>
      <c r="L44" s="129">
        <f t="shared" si="1"/>
        <v>1216</v>
      </c>
      <c r="M44" s="129">
        <v>485</v>
      </c>
      <c r="N44" s="129">
        <f>SUM(Tabla54[[#This Row],[AFP]:[OTROS DESC.]])</f>
        <v>3291.65</v>
      </c>
      <c r="O44" s="130">
        <f>(Tabla54[[#This Row],[TOTAL ING.]]-Tabla54[[#This Row],[TOTAL DESC.]])</f>
        <v>36708.35</v>
      </c>
    </row>
    <row r="45" spans="1:15" s="1" customFormat="1" ht="30" customHeight="1" x14ac:dyDescent="0.35">
      <c r="A45" s="124">
        <v>36</v>
      </c>
      <c r="B45" s="125" t="s">
        <v>537</v>
      </c>
      <c r="C45" s="126" t="s">
        <v>80</v>
      </c>
      <c r="D45" s="126" t="s">
        <v>538</v>
      </c>
      <c r="E45" s="126" t="s">
        <v>32</v>
      </c>
      <c r="F45" s="127" t="s">
        <v>21</v>
      </c>
      <c r="G45" s="128">
        <v>40000</v>
      </c>
      <c r="H45" s="129">
        <v>0</v>
      </c>
      <c r="I45" s="129">
        <f>(Tabla54[[#This Row],[SUELDO BUTO (RD$)]]+Tabla54[[#This Row],[OTROS ING.]])</f>
        <v>40000</v>
      </c>
      <c r="J45" s="129">
        <f t="shared" si="0"/>
        <v>1148</v>
      </c>
      <c r="K45" s="129">
        <v>442.65</v>
      </c>
      <c r="L45" s="129">
        <f t="shared" si="1"/>
        <v>1216</v>
      </c>
      <c r="M45" s="129">
        <v>405</v>
      </c>
      <c r="N45" s="129">
        <v>3211.65</v>
      </c>
      <c r="O45" s="130">
        <f>(Tabla54[[#This Row],[TOTAL ING.]]-Tabla54[[#This Row],[TOTAL DESC.]])</f>
        <v>36788.35</v>
      </c>
    </row>
    <row r="46" spans="1:15" s="1" customFormat="1" ht="30" customHeight="1" x14ac:dyDescent="0.35">
      <c r="A46" s="124">
        <v>37</v>
      </c>
      <c r="B46" s="125" t="s">
        <v>362</v>
      </c>
      <c r="C46" s="126" t="s">
        <v>491</v>
      </c>
      <c r="D46" s="126" t="s">
        <v>536</v>
      </c>
      <c r="E46" s="126" t="s">
        <v>32</v>
      </c>
      <c r="F46" s="127" t="s">
        <v>366</v>
      </c>
      <c r="G46" s="128">
        <v>51000</v>
      </c>
      <c r="H46" s="129">
        <v>0</v>
      </c>
      <c r="I46" s="129">
        <f>(Tabla54[[#This Row],[SUELDO BUTO (RD$)]]+Tabla54[[#This Row],[OTROS ING.]])</f>
        <v>51000</v>
      </c>
      <c r="J46" s="129">
        <f t="shared" si="0"/>
        <v>1463.7</v>
      </c>
      <c r="K46" s="129">
        <v>1995.14</v>
      </c>
      <c r="L46" s="129">
        <f t="shared" si="1"/>
        <v>1550.4</v>
      </c>
      <c r="M46" s="129">
        <v>600</v>
      </c>
      <c r="N46" s="129">
        <f>SUM(Tabla54[[#This Row],[AFP]:[OTROS DESC.]])</f>
        <v>5609.24</v>
      </c>
      <c r="O46" s="130">
        <f>(Tabla54[[#This Row],[TOTAL ING.]]-Tabla54[[#This Row],[TOTAL DESC.]])</f>
        <v>45390.76</v>
      </c>
    </row>
    <row r="47" spans="1:15" s="1" customFormat="1" ht="30" customHeight="1" x14ac:dyDescent="0.35">
      <c r="A47" s="124">
        <v>38</v>
      </c>
      <c r="B47" s="125" t="s">
        <v>87</v>
      </c>
      <c r="C47" s="126" t="s">
        <v>491</v>
      </c>
      <c r="D47" s="126" t="s">
        <v>444</v>
      </c>
      <c r="E47" s="126" t="s">
        <v>32</v>
      </c>
      <c r="F47" s="127" t="s">
        <v>21</v>
      </c>
      <c r="G47" s="128">
        <v>35000</v>
      </c>
      <c r="H47" s="129">
        <v>0</v>
      </c>
      <c r="I47" s="129">
        <f>(Tabla54[[#This Row],[SUELDO BUTO (RD$)]]+Tabla54[[#This Row],[OTROS ING.]])</f>
        <v>35000</v>
      </c>
      <c r="J47" s="129">
        <f t="shared" si="0"/>
        <v>1004.5</v>
      </c>
      <c r="K47" s="129">
        <v>0</v>
      </c>
      <c r="L47" s="129">
        <f t="shared" si="1"/>
        <v>1064</v>
      </c>
      <c r="M47" s="129">
        <v>600</v>
      </c>
      <c r="N47" s="129">
        <f>SUM(Tabla54[[#This Row],[AFP]:[OTROS DESC.]])</f>
        <v>2668.5</v>
      </c>
      <c r="O47" s="130">
        <f>(Tabla54[[#This Row],[TOTAL ING.]]-Tabla54[[#This Row],[TOTAL DESC.]])</f>
        <v>32331.5</v>
      </c>
    </row>
    <row r="48" spans="1:15" s="1" customFormat="1" ht="30" customHeight="1" x14ac:dyDescent="0.35">
      <c r="A48" s="124">
        <v>39</v>
      </c>
      <c r="B48" s="125" t="s">
        <v>84</v>
      </c>
      <c r="C48" s="126" t="s">
        <v>421</v>
      </c>
      <c r="D48" s="126" t="s">
        <v>446</v>
      </c>
      <c r="E48" s="126" t="s">
        <v>32</v>
      </c>
      <c r="F48" s="127" t="s">
        <v>24</v>
      </c>
      <c r="G48" s="128">
        <v>51000</v>
      </c>
      <c r="H48" s="129">
        <v>0</v>
      </c>
      <c r="I48" s="129">
        <f>(Tabla54[[#This Row],[SUELDO BUTO (RD$)]]+Tabla54[[#This Row],[OTROS ING.]])</f>
        <v>51000</v>
      </c>
      <c r="J48" s="129">
        <f t="shared" si="0"/>
        <v>1463.7</v>
      </c>
      <c r="K48" s="129">
        <v>1995.14</v>
      </c>
      <c r="L48" s="129">
        <f t="shared" si="1"/>
        <v>1550.4</v>
      </c>
      <c r="M48" s="129">
        <v>325</v>
      </c>
      <c r="N48" s="129">
        <f>SUM(Tabla54[[#This Row],[AFP]:[OTROS DESC.]])</f>
        <v>5334.24</v>
      </c>
      <c r="O48" s="130">
        <f>(Tabla54[[#This Row],[TOTAL ING.]]-Tabla54[[#This Row],[TOTAL DESC.]])</f>
        <v>45665.760000000002</v>
      </c>
    </row>
    <row r="49" spans="1:15" s="1" customFormat="1" ht="30" customHeight="1" x14ac:dyDescent="0.35">
      <c r="A49" s="124">
        <v>40</v>
      </c>
      <c r="B49" s="125" t="s">
        <v>89</v>
      </c>
      <c r="C49" s="126" t="s">
        <v>421</v>
      </c>
      <c r="D49" s="126" t="s">
        <v>54</v>
      </c>
      <c r="E49" s="126" t="s">
        <v>32</v>
      </c>
      <c r="F49" s="127" t="s">
        <v>24</v>
      </c>
      <c r="G49" s="128">
        <v>40000</v>
      </c>
      <c r="H49" s="129">
        <v>0</v>
      </c>
      <c r="I49" s="129">
        <f>(Tabla54[[#This Row],[SUELDO BUTO (RD$)]]+Tabla54[[#This Row],[OTROS ING.]])</f>
        <v>40000</v>
      </c>
      <c r="J49" s="129">
        <f t="shared" si="0"/>
        <v>1148</v>
      </c>
      <c r="K49" s="129">
        <v>442.65</v>
      </c>
      <c r="L49" s="129">
        <f t="shared" si="1"/>
        <v>1216</v>
      </c>
      <c r="M49" s="129">
        <v>6891.39</v>
      </c>
      <c r="N49" s="129">
        <f>SUM(Tabla54[[#This Row],[AFP]:[OTROS DESC.]])</f>
        <v>9698.0400000000009</v>
      </c>
      <c r="O49" s="130">
        <f>(Tabla54[[#This Row],[TOTAL ING.]]-Tabla54[[#This Row],[TOTAL DESC.]])</f>
        <v>30301.96</v>
      </c>
    </row>
    <row r="50" spans="1:15" s="1" customFormat="1" ht="30" customHeight="1" x14ac:dyDescent="0.35">
      <c r="A50" s="124">
        <v>41</v>
      </c>
      <c r="B50" s="125" t="s">
        <v>90</v>
      </c>
      <c r="C50" s="126" t="s">
        <v>421</v>
      </c>
      <c r="D50" s="126" t="s">
        <v>54</v>
      </c>
      <c r="E50" s="126" t="s">
        <v>29</v>
      </c>
      <c r="F50" s="127" t="s">
        <v>21</v>
      </c>
      <c r="G50" s="128">
        <v>40000</v>
      </c>
      <c r="H50" s="129">
        <v>0</v>
      </c>
      <c r="I50" s="129">
        <f>(Tabla54[[#This Row],[SUELDO BUTO (RD$)]]+Tabla54[[#This Row],[OTROS ING.]])</f>
        <v>40000</v>
      </c>
      <c r="J50" s="129">
        <v>1148</v>
      </c>
      <c r="K50" s="129">
        <v>442.65</v>
      </c>
      <c r="L50" s="129">
        <f t="shared" si="1"/>
        <v>1216</v>
      </c>
      <c r="M50" s="129">
        <v>1305</v>
      </c>
      <c r="N50" s="129">
        <f>SUM(Tabla54[[#This Row],[AFP]:[OTROS DESC.]])</f>
        <v>4111.6499999999996</v>
      </c>
      <c r="O50" s="130">
        <f>(Tabla54[[#This Row],[TOTAL ING.]]-Tabla54[[#This Row],[TOTAL DESC.]])</f>
        <v>35888.35</v>
      </c>
    </row>
    <row r="51" spans="1:15" s="1" customFormat="1" ht="30" customHeight="1" x14ac:dyDescent="0.35">
      <c r="A51" s="124">
        <v>42</v>
      </c>
      <c r="B51" s="125" t="s">
        <v>91</v>
      </c>
      <c r="C51" s="126" t="s">
        <v>530</v>
      </c>
      <c r="D51" s="126" t="s">
        <v>531</v>
      </c>
      <c r="E51" s="126" t="s">
        <v>32</v>
      </c>
      <c r="F51" s="127" t="s">
        <v>21</v>
      </c>
      <c r="G51" s="128">
        <v>40000</v>
      </c>
      <c r="H51" s="129">
        <v>0</v>
      </c>
      <c r="I51" s="129">
        <f>(Tabla54[[#This Row],[SUELDO BUTO (RD$)]]+Tabla54[[#This Row],[OTROS ING.]])</f>
        <v>40000</v>
      </c>
      <c r="J51" s="129">
        <f>G51*0.0287</f>
        <v>1148</v>
      </c>
      <c r="K51" s="129">
        <v>442.65</v>
      </c>
      <c r="L51" s="129">
        <f t="shared" si="1"/>
        <v>1216</v>
      </c>
      <c r="M51" s="129">
        <v>600</v>
      </c>
      <c r="N51" s="129">
        <f>SUM(Tabla54[[#This Row],[AFP]:[OTROS DESC.]])</f>
        <v>3406.65</v>
      </c>
      <c r="O51" s="130">
        <f>(Tabla54[[#This Row],[TOTAL ING.]]-Tabla54[[#This Row],[TOTAL DESC.]])</f>
        <v>36593.35</v>
      </c>
    </row>
    <row r="52" spans="1:15" s="1" customFormat="1" ht="30" customHeight="1" x14ac:dyDescent="0.35">
      <c r="A52" s="124">
        <v>43</v>
      </c>
      <c r="B52" s="125" t="s">
        <v>94</v>
      </c>
      <c r="C52" s="126" t="s">
        <v>492</v>
      </c>
      <c r="D52" s="126" t="s">
        <v>95</v>
      </c>
      <c r="E52" s="126" t="s">
        <v>32</v>
      </c>
      <c r="F52" s="127" t="s">
        <v>24</v>
      </c>
      <c r="G52" s="128">
        <v>27000</v>
      </c>
      <c r="H52" s="129">
        <v>0</v>
      </c>
      <c r="I52" s="129">
        <f>(Tabla54[[#This Row],[SUELDO BUTO (RD$)]]+Tabla54[[#This Row],[OTROS ING.]])</f>
        <v>27000</v>
      </c>
      <c r="J52" s="129">
        <f>G52*0.0287</f>
        <v>774.9</v>
      </c>
      <c r="K52" s="129">
        <v>0</v>
      </c>
      <c r="L52" s="129">
        <v>820.8</v>
      </c>
      <c r="M52" s="129">
        <v>25</v>
      </c>
      <c r="N52" s="129">
        <f>SUM(Tabla54[[#This Row],[AFP]:[OTROS DESC.]])</f>
        <v>1620.6999999999998</v>
      </c>
      <c r="O52" s="130">
        <f>(Tabla54[[#This Row],[TOTAL ING.]]-Tabla54[[#This Row],[TOTAL DESC.]])</f>
        <v>25379.3</v>
      </c>
    </row>
    <row r="53" spans="1:15" s="1" customFormat="1" ht="30" customHeight="1" x14ac:dyDescent="0.35">
      <c r="A53" s="124">
        <v>44</v>
      </c>
      <c r="B53" s="125" t="s">
        <v>96</v>
      </c>
      <c r="C53" s="126" t="s">
        <v>492</v>
      </c>
      <c r="D53" s="126" t="s">
        <v>97</v>
      </c>
      <c r="E53" s="126" t="s">
        <v>115</v>
      </c>
      <c r="F53" s="127" t="s">
        <v>24</v>
      </c>
      <c r="G53" s="128">
        <v>25000</v>
      </c>
      <c r="H53" s="129">
        <v>0</v>
      </c>
      <c r="I53" s="129">
        <f>(Tabla54[[#This Row],[SUELDO BUTO (RD$)]]+Tabla54[[#This Row],[OTROS ING.]])</f>
        <v>25000</v>
      </c>
      <c r="J53" s="129">
        <f>G53*0.0287</f>
        <v>717.5</v>
      </c>
      <c r="K53" s="129">
        <v>0</v>
      </c>
      <c r="L53" s="129">
        <f>G53*0.0304</f>
        <v>760</v>
      </c>
      <c r="M53" s="129">
        <v>125</v>
      </c>
      <c r="N53" s="129">
        <f>SUM(Tabla54[[#This Row],[AFP]:[OTROS DESC.]])</f>
        <v>1602.5</v>
      </c>
      <c r="O53" s="130">
        <f>(Tabla54[[#This Row],[TOTAL ING.]]-Tabla54[[#This Row],[TOTAL DESC.]])</f>
        <v>23397.5</v>
      </c>
    </row>
    <row r="54" spans="1:15" s="1" customFormat="1" ht="30" customHeight="1" x14ac:dyDescent="0.35">
      <c r="A54" s="124">
        <v>45</v>
      </c>
      <c r="B54" s="125" t="s">
        <v>98</v>
      </c>
      <c r="C54" s="126" t="s">
        <v>490</v>
      </c>
      <c r="D54" s="126" t="s">
        <v>373</v>
      </c>
      <c r="E54" s="126" t="s">
        <v>32</v>
      </c>
      <c r="F54" s="127" t="s">
        <v>21</v>
      </c>
      <c r="G54" s="128">
        <v>35000</v>
      </c>
      <c r="H54" s="129">
        <v>0</v>
      </c>
      <c r="I54" s="129">
        <v>35000</v>
      </c>
      <c r="J54" s="129">
        <v>1004.5</v>
      </c>
      <c r="K54" s="129">
        <v>0</v>
      </c>
      <c r="L54" s="129">
        <v>1064</v>
      </c>
      <c r="M54" s="129">
        <v>3082.9</v>
      </c>
      <c r="N54" s="129">
        <v>5151.3999999999996</v>
      </c>
      <c r="O54" s="130">
        <f>(Tabla54[[#This Row],[TOTAL ING.]]-Tabla54[[#This Row],[TOTAL DESC.]])</f>
        <v>29848.6</v>
      </c>
    </row>
    <row r="55" spans="1:15" s="1" customFormat="1" ht="30" customHeight="1" x14ac:dyDescent="0.35">
      <c r="A55" s="124">
        <v>46</v>
      </c>
      <c r="B55" s="125" t="s">
        <v>106</v>
      </c>
      <c r="C55" s="126" t="s">
        <v>490</v>
      </c>
      <c r="D55" s="126" t="s">
        <v>410</v>
      </c>
      <c r="E55" s="126" t="s">
        <v>115</v>
      </c>
      <c r="F55" s="127" t="s">
        <v>24</v>
      </c>
      <c r="G55" s="128">
        <v>25000</v>
      </c>
      <c r="H55" s="129">
        <v>0</v>
      </c>
      <c r="I55" s="129">
        <f>(Tabla54[[#This Row],[SUELDO BUTO (RD$)]]+Tabla54[[#This Row],[OTROS ING.]])</f>
        <v>25000</v>
      </c>
      <c r="J55" s="129">
        <f t="shared" ref="J55:J85" si="2">G55*0.0287</f>
        <v>717.5</v>
      </c>
      <c r="K55" s="129">
        <v>0</v>
      </c>
      <c r="L55" s="129">
        <f t="shared" ref="L55:L79" si="3">G55*0.0304</f>
        <v>760</v>
      </c>
      <c r="M55" s="129">
        <v>1840.46</v>
      </c>
      <c r="N55" s="129">
        <f>SUM(Tabla54[[#This Row],[AFP]:[OTROS DESC.]])</f>
        <v>3317.96</v>
      </c>
      <c r="O55" s="130">
        <f>(Tabla54[[#This Row],[TOTAL ING.]]-Tabla54[[#This Row],[TOTAL DESC.]])</f>
        <v>21682.04</v>
      </c>
    </row>
    <row r="56" spans="1:15" s="1" customFormat="1" ht="30" customHeight="1" x14ac:dyDescent="0.35">
      <c r="A56" s="124">
        <v>47</v>
      </c>
      <c r="B56" s="125" t="s">
        <v>100</v>
      </c>
      <c r="C56" s="126" t="s">
        <v>492</v>
      </c>
      <c r="D56" s="126" t="s">
        <v>46</v>
      </c>
      <c r="E56" s="126" t="s">
        <v>115</v>
      </c>
      <c r="F56" s="127" t="s">
        <v>24</v>
      </c>
      <c r="G56" s="128">
        <v>25000</v>
      </c>
      <c r="H56" s="129">
        <v>0</v>
      </c>
      <c r="I56" s="129">
        <f>(Tabla54[[#This Row],[SUELDO BUTO (RD$)]]+Tabla54[[#This Row],[OTROS ING.]])</f>
        <v>25000</v>
      </c>
      <c r="J56" s="129">
        <f t="shared" si="2"/>
        <v>717.5</v>
      </c>
      <c r="K56" s="129">
        <v>0</v>
      </c>
      <c r="L56" s="129">
        <f t="shared" si="3"/>
        <v>760</v>
      </c>
      <c r="M56" s="129">
        <v>125</v>
      </c>
      <c r="N56" s="129">
        <f>SUM(Tabla54[[#This Row],[AFP]:[OTROS DESC.]])</f>
        <v>1602.5</v>
      </c>
      <c r="O56" s="130">
        <f>(Tabla54[[#This Row],[TOTAL ING.]]-Tabla54[[#This Row],[TOTAL DESC.]])</f>
        <v>23397.5</v>
      </c>
    </row>
    <row r="57" spans="1:15" s="1" customFormat="1" ht="30" customHeight="1" x14ac:dyDescent="0.35">
      <c r="A57" s="124">
        <v>48</v>
      </c>
      <c r="B57" s="125" t="s">
        <v>101</v>
      </c>
      <c r="C57" s="126" t="s">
        <v>492</v>
      </c>
      <c r="D57" s="126" t="s">
        <v>46</v>
      </c>
      <c r="E57" s="126" t="s">
        <v>32</v>
      </c>
      <c r="F57" s="127" t="s">
        <v>24</v>
      </c>
      <c r="G57" s="128">
        <v>25000</v>
      </c>
      <c r="H57" s="129">
        <v>0</v>
      </c>
      <c r="I57" s="129">
        <f>(Tabla54[[#This Row],[SUELDO BUTO (RD$)]]+Tabla54[[#This Row],[OTROS ING.]])</f>
        <v>25000</v>
      </c>
      <c r="J57" s="129">
        <f t="shared" si="2"/>
        <v>717.5</v>
      </c>
      <c r="K57" s="129">
        <v>0</v>
      </c>
      <c r="L57" s="129">
        <f t="shared" si="3"/>
        <v>760</v>
      </c>
      <c r="M57" s="129">
        <v>1840.46</v>
      </c>
      <c r="N57" s="129">
        <f>SUM(Tabla54[[#This Row],[AFP]:[OTROS DESC.]])</f>
        <v>3317.96</v>
      </c>
      <c r="O57" s="130">
        <f>(Tabla54[[#This Row],[TOTAL ING.]]-Tabla54[[#This Row],[TOTAL DESC.]])</f>
        <v>21682.04</v>
      </c>
    </row>
    <row r="58" spans="1:15" s="1" customFormat="1" ht="30" customHeight="1" x14ac:dyDescent="0.35">
      <c r="A58" s="124">
        <v>49</v>
      </c>
      <c r="B58" s="125" t="s">
        <v>102</v>
      </c>
      <c r="C58" s="126" t="s">
        <v>492</v>
      </c>
      <c r="D58" s="126" t="s">
        <v>46</v>
      </c>
      <c r="E58" s="126" t="s">
        <v>32</v>
      </c>
      <c r="F58" s="127" t="s">
        <v>24</v>
      </c>
      <c r="G58" s="128">
        <v>25000</v>
      </c>
      <c r="H58" s="129">
        <v>0</v>
      </c>
      <c r="I58" s="129">
        <f>(Tabla54[[#This Row],[SUELDO BUTO (RD$)]]+Tabla54[[#This Row],[OTROS ING.]])</f>
        <v>25000</v>
      </c>
      <c r="J58" s="129">
        <f t="shared" si="2"/>
        <v>717.5</v>
      </c>
      <c r="K58" s="129">
        <v>0</v>
      </c>
      <c r="L58" s="129">
        <f t="shared" si="3"/>
        <v>760</v>
      </c>
      <c r="M58" s="129">
        <v>125</v>
      </c>
      <c r="N58" s="129">
        <f>SUM(Tabla54[[#This Row],[AFP]:[OTROS DESC.]])</f>
        <v>1602.5</v>
      </c>
      <c r="O58" s="130">
        <f>(Tabla54[[#This Row],[TOTAL ING.]]-Tabla54[[#This Row],[TOTAL DESC.]])</f>
        <v>23397.5</v>
      </c>
    </row>
    <row r="59" spans="1:15" s="1" customFormat="1" ht="30" customHeight="1" x14ac:dyDescent="0.35">
      <c r="A59" s="124">
        <v>50</v>
      </c>
      <c r="B59" s="125" t="s">
        <v>103</v>
      </c>
      <c r="C59" s="126" t="s">
        <v>492</v>
      </c>
      <c r="D59" s="126" t="s">
        <v>46</v>
      </c>
      <c r="E59" s="126" t="s">
        <v>115</v>
      </c>
      <c r="F59" s="127" t="s">
        <v>24</v>
      </c>
      <c r="G59" s="128">
        <v>25000</v>
      </c>
      <c r="H59" s="129">
        <v>0</v>
      </c>
      <c r="I59" s="129">
        <f>(Tabla54[[#This Row],[SUELDO BUTO (RD$)]]+Tabla54[[#This Row],[OTROS ING.]])</f>
        <v>25000</v>
      </c>
      <c r="J59" s="129">
        <f t="shared" si="2"/>
        <v>717.5</v>
      </c>
      <c r="K59" s="129">
        <v>0</v>
      </c>
      <c r="L59" s="129">
        <f t="shared" si="3"/>
        <v>760</v>
      </c>
      <c r="M59" s="129">
        <v>125</v>
      </c>
      <c r="N59" s="129">
        <f>SUM(Tabla54[[#This Row],[AFP]:[OTROS DESC.]])</f>
        <v>1602.5</v>
      </c>
      <c r="O59" s="130">
        <f>(Tabla54[[#This Row],[TOTAL ING.]]-Tabla54[[#This Row],[TOTAL DESC.]])</f>
        <v>23397.5</v>
      </c>
    </row>
    <row r="60" spans="1:15" s="1" customFormat="1" ht="30" customHeight="1" x14ac:dyDescent="0.35">
      <c r="A60" s="124">
        <v>51</v>
      </c>
      <c r="B60" s="125" t="s">
        <v>104</v>
      </c>
      <c r="C60" s="126" t="s">
        <v>492</v>
      </c>
      <c r="D60" s="126" t="s">
        <v>105</v>
      </c>
      <c r="E60" s="126" t="s">
        <v>115</v>
      </c>
      <c r="F60" s="127" t="s">
        <v>24</v>
      </c>
      <c r="G60" s="128">
        <v>25000</v>
      </c>
      <c r="H60" s="129">
        <v>0</v>
      </c>
      <c r="I60" s="129">
        <f>(Tabla54[[#This Row],[SUELDO BUTO (RD$)]]+Tabla54[[#This Row],[OTROS ING.]])</f>
        <v>25000</v>
      </c>
      <c r="J60" s="129">
        <f t="shared" si="2"/>
        <v>717.5</v>
      </c>
      <c r="K60" s="129">
        <v>0</v>
      </c>
      <c r="L60" s="129">
        <f t="shared" si="3"/>
        <v>760</v>
      </c>
      <c r="M60" s="129">
        <v>6630.1</v>
      </c>
      <c r="N60" s="129">
        <v>8107.6</v>
      </c>
      <c r="O60" s="130">
        <f>(Tabla54[[#This Row],[TOTAL ING.]]-Tabla54[[#This Row],[TOTAL DESC.]])</f>
        <v>16892.400000000001</v>
      </c>
    </row>
    <row r="61" spans="1:15" s="1" customFormat="1" ht="30" customHeight="1" x14ac:dyDescent="0.35">
      <c r="A61" s="124">
        <v>52</v>
      </c>
      <c r="B61" s="125" t="s">
        <v>108</v>
      </c>
      <c r="C61" s="126" t="s">
        <v>492</v>
      </c>
      <c r="D61" s="126" t="s">
        <v>109</v>
      </c>
      <c r="E61" s="126" t="s">
        <v>32</v>
      </c>
      <c r="F61" s="127" t="s">
        <v>24</v>
      </c>
      <c r="G61" s="128">
        <v>25000</v>
      </c>
      <c r="H61" s="129">
        <v>0</v>
      </c>
      <c r="I61" s="129">
        <f>(Tabla54[[#This Row],[SUELDO BUTO (RD$)]]+Tabla54[[#This Row],[OTROS ING.]])</f>
        <v>25000</v>
      </c>
      <c r="J61" s="129">
        <f t="shared" si="2"/>
        <v>717.5</v>
      </c>
      <c r="K61" s="129">
        <v>0</v>
      </c>
      <c r="L61" s="129">
        <f t="shared" si="3"/>
        <v>760</v>
      </c>
      <c r="M61" s="129">
        <v>25</v>
      </c>
      <c r="N61" s="129">
        <f>SUM(Tabla54[[#This Row],[AFP]:[OTROS DESC.]])</f>
        <v>1502.5</v>
      </c>
      <c r="O61" s="130">
        <f>(Tabla54[[#This Row],[TOTAL ING.]]-Tabla54[[#This Row],[TOTAL DESC.]])</f>
        <v>23497.5</v>
      </c>
    </row>
    <row r="62" spans="1:15" s="1" customFormat="1" ht="30" customHeight="1" x14ac:dyDescent="0.35">
      <c r="A62" s="124">
        <v>53</v>
      </c>
      <c r="B62" s="125" t="s">
        <v>110</v>
      </c>
      <c r="C62" s="126" t="s">
        <v>492</v>
      </c>
      <c r="D62" s="126" t="s">
        <v>34</v>
      </c>
      <c r="E62" s="126" t="s">
        <v>115</v>
      </c>
      <c r="F62" s="127" t="s">
        <v>21</v>
      </c>
      <c r="G62" s="128">
        <v>22000</v>
      </c>
      <c r="H62" s="129">
        <v>0</v>
      </c>
      <c r="I62" s="129">
        <f>(Tabla54[[#This Row],[SUELDO BUTO (RD$)]]+Tabla54[[#This Row],[OTROS ING.]])</f>
        <v>22000</v>
      </c>
      <c r="J62" s="129">
        <f t="shared" si="2"/>
        <v>631.4</v>
      </c>
      <c r="K62" s="129">
        <v>0</v>
      </c>
      <c r="L62" s="129">
        <f t="shared" si="3"/>
        <v>668.8</v>
      </c>
      <c r="M62" s="129">
        <v>2250</v>
      </c>
      <c r="N62" s="129">
        <f>SUM(Tabla54[[#This Row],[AFP]:[OTROS DESC.]])</f>
        <v>3550.2</v>
      </c>
      <c r="O62" s="130">
        <f>(Tabla54[[#This Row],[TOTAL ING.]]-Tabla54[[#This Row],[TOTAL DESC.]])</f>
        <v>18449.8</v>
      </c>
    </row>
    <row r="63" spans="1:15" s="1" customFormat="1" ht="30" customHeight="1" x14ac:dyDescent="0.35">
      <c r="A63" s="124">
        <v>54</v>
      </c>
      <c r="B63" s="125" t="s">
        <v>111</v>
      </c>
      <c r="C63" s="126" t="s">
        <v>492</v>
      </c>
      <c r="D63" s="126" t="s">
        <v>34</v>
      </c>
      <c r="E63" s="126" t="s">
        <v>115</v>
      </c>
      <c r="F63" s="127" t="s">
        <v>21</v>
      </c>
      <c r="G63" s="128">
        <v>22000</v>
      </c>
      <c r="H63" s="129">
        <v>0</v>
      </c>
      <c r="I63" s="129">
        <f>(Tabla54[[#This Row],[SUELDO BUTO (RD$)]]+Tabla54[[#This Row],[OTROS ING.]])</f>
        <v>22000</v>
      </c>
      <c r="J63" s="129">
        <f t="shared" si="2"/>
        <v>631.4</v>
      </c>
      <c r="K63" s="129">
        <v>0</v>
      </c>
      <c r="L63" s="129">
        <f t="shared" si="3"/>
        <v>668.8</v>
      </c>
      <c r="M63" s="129">
        <v>3465.46</v>
      </c>
      <c r="N63" s="129">
        <f>SUM(Tabla54[[#This Row],[AFP]:[OTROS DESC.]])</f>
        <v>4765.66</v>
      </c>
      <c r="O63" s="130">
        <f>(Tabla54[[#This Row],[TOTAL ING.]]-Tabla54[[#This Row],[TOTAL DESC.]])</f>
        <v>17234.34</v>
      </c>
    </row>
    <row r="64" spans="1:15" s="1" customFormat="1" ht="30" customHeight="1" x14ac:dyDescent="0.35">
      <c r="A64" s="124">
        <v>55</v>
      </c>
      <c r="B64" s="125" t="s">
        <v>112</v>
      </c>
      <c r="C64" s="126" t="s">
        <v>492</v>
      </c>
      <c r="D64" s="126" t="s">
        <v>34</v>
      </c>
      <c r="E64" s="126" t="s">
        <v>115</v>
      </c>
      <c r="F64" s="127" t="s">
        <v>21</v>
      </c>
      <c r="G64" s="128">
        <v>22000</v>
      </c>
      <c r="H64" s="129">
        <v>0</v>
      </c>
      <c r="I64" s="129">
        <f>(Tabla54[[#This Row],[SUELDO BUTO (RD$)]]+Tabla54[[#This Row],[OTROS ING.]])</f>
        <v>22000</v>
      </c>
      <c r="J64" s="129">
        <f t="shared" si="2"/>
        <v>631.4</v>
      </c>
      <c r="K64" s="129">
        <v>0</v>
      </c>
      <c r="L64" s="129">
        <f t="shared" si="3"/>
        <v>668.8</v>
      </c>
      <c r="M64" s="129">
        <v>125</v>
      </c>
      <c r="N64" s="129">
        <f>SUM(Tabla54[[#This Row],[AFP]:[OTROS DESC.]])</f>
        <v>1425.1999999999998</v>
      </c>
      <c r="O64" s="130">
        <f>(Tabla54[[#This Row],[TOTAL ING.]]-Tabla54[[#This Row],[TOTAL DESC.]])</f>
        <v>20574.8</v>
      </c>
    </row>
    <row r="65" spans="1:15" s="1" customFormat="1" ht="30" customHeight="1" x14ac:dyDescent="0.35">
      <c r="A65" s="124">
        <v>56</v>
      </c>
      <c r="B65" s="125" t="s">
        <v>114</v>
      </c>
      <c r="C65" s="126" t="s">
        <v>492</v>
      </c>
      <c r="D65" s="126" t="s">
        <v>34</v>
      </c>
      <c r="E65" s="126" t="s">
        <v>115</v>
      </c>
      <c r="F65" s="127" t="s">
        <v>21</v>
      </c>
      <c r="G65" s="128">
        <v>22000</v>
      </c>
      <c r="H65" s="129">
        <v>0</v>
      </c>
      <c r="I65" s="129">
        <f>(Tabla54[[#This Row],[SUELDO BUTO (RD$)]]+Tabla54[[#This Row],[OTROS ING.]])</f>
        <v>22000</v>
      </c>
      <c r="J65" s="129">
        <f t="shared" si="2"/>
        <v>631.4</v>
      </c>
      <c r="K65" s="129">
        <v>0</v>
      </c>
      <c r="L65" s="129">
        <f t="shared" si="3"/>
        <v>668.8</v>
      </c>
      <c r="M65" s="129">
        <v>125</v>
      </c>
      <c r="N65" s="129">
        <f>SUM(Tabla54[[#This Row],[AFP]:[OTROS DESC.]])</f>
        <v>1425.1999999999998</v>
      </c>
      <c r="O65" s="130">
        <f>(Tabla54[[#This Row],[TOTAL ING.]]-Tabla54[[#This Row],[TOTAL DESC.]])</f>
        <v>20574.8</v>
      </c>
    </row>
    <row r="66" spans="1:15" s="1" customFormat="1" ht="30" customHeight="1" x14ac:dyDescent="0.35">
      <c r="A66" s="124">
        <v>57</v>
      </c>
      <c r="B66" s="125" t="s">
        <v>116</v>
      </c>
      <c r="C66" s="126" t="s">
        <v>492</v>
      </c>
      <c r="D66" s="126" t="s">
        <v>34</v>
      </c>
      <c r="E66" s="126" t="s">
        <v>115</v>
      </c>
      <c r="F66" s="127" t="s">
        <v>21</v>
      </c>
      <c r="G66" s="128">
        <v>22000</v>
      </c>
      <c r="H66" s="129">
        <v>0</v>
      </c>
      <c r="I66" s="129">
        <f>(Tabla54[[#This Row],[SUELDO BUTO (RD$)]]+Tabla54[[#This Row],[OTROS ING.]])</f>
        <v>22000</v>
      </c>
      <c r="J66" s="129">
        <f t="shared" si="2"/>
        <v>631.4</v>
      </c>
      <c r="K66" s="129">
        <v>0</v>
      </c>
      <c r="L66" s="129">
        <f t="shared" si="3"/>
        <v>668.8</v>
      </c>
      <c r="M66" s="129">
        <v>125</v>
      </c>
      <c r="N66" s="129">
        <f>SUM(Tabla54[[#This Row],[AFP]:[OTROS DESC.]])</f>
        <v>1425.1999999999998</v>
      </c>
      <c r="O66" s="130">
        <f>(Tabla54[[#This Row],[TOTAL ING.]]-Tabla54[[#This Row],[TOTAL DESC.]])</f>
        <v>20574.8</v>
      </c>
    </row>
    <row r="67" spans="1:15" s="1" customFormat="1" ht="30" customHeight="1" x14ac:dyDescent="0.35">
      <c r="A67" s="124">
        <v>58</v>
      </c>
      <c r="B67" s="125" t="s">
        <v>117</v>
      </c>
      <c r="C67" s="126" t="s">
        <v>492</v>
      </c>
      <c r="D67" s="126" t="s">
        <v>97</v>
      </c>
      <c r="E67" s="126" t="s">
        <v>115</v>
      </c>
      <c r="F67" s="127" t="s">
        <v>24</v>
      </c>
      <c r="G67" s="128">
        <v>35000</v>
      </c>
      <c r="H67" s="129">
        <v>0</v>
      </c>
      <c r="I67" s="129">
        <f>(Tabla54[[#This Row],[SUELDO BUTO (RD$)]]+Tabla54[[#This Row],[OTROS ING.]])</f>
        <v>35000</v>
      </c>
      <c r="J67" s="129">
        <f t="shared" si="2"/>
        <v>1004.5</v>
      </c>
      <c r="K67" s="129">
        <v>0</v>
      </c>
      <c r="L67" s="129">
        <f t="shared" si="3"/>
        <v>1064</v>
      </c>
      <c r="M67" s="129">
        <v>125</v>
      </c>
      <c r="N67" s="129">
        <f>SUM(Tabla54[[#This Row],[AFP]:[OTROS DESC.]])</f>
        <v>2193.5</v>
      </c>
      <c r="O67" s="130">
        <f>(Tabla54[[#This Row],[TOTAL ING.]]-Tabla54[[#This Row],[TOTAL DESC.]])</f>
        <v>32806.5</v>
      </c>
    </row>
    <row r="68" spans="1:15" s="1" customFormat="1" ht="30" customHeight="1" x14ac:dyDescent="0.35">
      <c r="A68" s="124">
        <v>59</v>
      </c>
      <c r="B68" s="125" t="s">
        <v>118</v>
      </c>
      <c r="C68" s="126" t="s">
        <v>422</v>
      </c>
      <c r="D68" s="126" t="s">
        <v>120</v>
      </c>
      <c r="E68" s="126" t="s">
        <v>29</v>
      </c>
      <c r="F68" s="127" t="s">
        <v>21</v>
      </c>
      <c r="G68" s="128">
        <v>45000</v>
      </c>
      <c r="H68" s="129">
        <v>0</v>
      </c>
      <c r="I68" s="129">
        <f>(Tabla54[[#This Row],[SUELDO BUTO (RD$)]]+Tabla54[[#This Row],[OTROS ING.]])</f>
        <v>45000</v>
      </c>
      <c r="J68" s="129">
        <f t="shared" si="2"/>
        <v>1291.5</v>
      </c>
      <c r="K68" s="129">
        <v>633.69000000000005</v>
      </c>
      <c r="L68" s="129">
        <f t="shared" si="3"/>
        <v>1368</v>
      </c>
      <c r="M68" s="129">
        <v>3755.92</v>
      </c>
      <c r="N68" s="129">
        <f>SUM(Tabla54[[#This Row],[AFP]:[OTROS DESC.]])</f>
        <v>7049.1100000000006</v>
      </c>
      <c r="O68" s="130">
        <f>(Tabla54[[#This Row],[TOTAL ING.]]-Tabla54[[#This Row],[TOTAL DESC.]])</f>
        <v>37950.89</v>
      </c>
    </row>
    <row r="69" spans="1:15" s="1" customFormat="1" ht="30" customHeight="1" x14ac:dyDescent="0.35">
      <c r="A69" s="124">
        <v>60</v>
      </c>
      <c r="B69" s="125" t="s">
        <v>123</v>
      </c>
      <c r="C69" s="126" t="s">
        <v>422</v>
      </c>
      <c r="D69" s="126" t="s">
        <v>124</v>
      </c>
      <c r="E69" s="126" t="s">
        <v>20</v>
      </c>
      <c r="F69" s="127" t="s">
        <v>21</v>
      </c>
      <c r="G69" s="128">
        <v>100000</v>
      </c>
      <c r="H69" s="129">
        <v>0</v>
      </c>
      <c r="I69" s="129">
        <f>(Tabla54[[#This Row],[SUELDO BUTO (RD$)]]+Tabla54[[#This Row],[OTROS ING.]])</f>
        <v>100000</v>
      </c>
      <c r="J69" s="129">
        <f t="shared" si="2"/>
        <v>2870</v>
      </c>
      <c r="K69" s="129">
        <v>12105.37</v>
      </c>
      <c r="L69" s="129">
        <f t="shared" si="3"/>
        <v>3040</v>
      </c>
      <c r="M69" s="129">
        <v>1735.4</v>
      </c>
      <c r="N69" s="129">
        <f>SUM(Tabla54[[#This Row],[AFP]:[OTROS DESC.]])</f>
        <v>19750.770000000004</v>
      </c>
      <c r="O69" s="130">
        <f>(Tabla54[[#This Row],[TOTAL ING.]]-Tabla54[[#This Row],[TOTAL DESC.]])</f>
        <v>80249.23</v>
      </c>
    </row>
    <row r="70" spans="1:15" s="1" customFormat="1" ht="30" customHeight="1" x14ac:dyDescent="0.35">
      <c r="A70" s="124">
        <v>61</v>
      </c>
      <c r="B70" s="125" t="s">
        <v>125</v>
      </c>
      <c r="C70" s="126" t="s">
        <v>422</v>
      </c>
      <c r="D70" s="126" t="s">
        <v>126</v>
      </c>
      <c r="E70" s="126" t="s">
        <v>29</v>
      </c>
      <c r="F70" s="127" t="s">
        <v>21</v>
      </c>
      <c r="G70" s="128">
        <v>80000</v>
      </c>
      <c r="H70" s="129">
        <v>0</v>
      </c>
      <c r="I70" s="129">
        <f>(Tabla54[[#This Row],[SUELDO BUTO (RD$)]]+Tabla54[[#This Row],[OTROS ING.]])</f>
        <v>80000</v>
      </c>
      <c r="J70" s="129">
        <f t="shared" si="2"/>
        <v>2296</v>
      </c>
      <c r="K70" s="129">
        <v>6564.09</v>
      </c>
      <c r="L70" s="129">
        <v>2432</v>
      </c>
      <c r="M70" s="129">
        <v>4125.92</v>
      </c>
      <c r="N70" s="129">
        <v>15418.01</v>
      </c>
      <c r="O70" s="130">
        <f>(Tabla54[[#This Row],[TOTAL ING.]]-Tabla54[[#This Row],[TOTAL DESC.]])</f>
        <v>64581.99</v>
      </c>
    </row>
    <row r="71" spans="1:15" s="1" customFormat="1" ht="30" customHeight="1" x14ac:dyDescent="0.35">
      <c r="A71" s="124">
        <v>62</v>
      </c>
      <c r="B71" s="125" t="s">
        <v>131</v>
      </c>
      <c r="C71" s="126" t="s">
        <v>532</v>
      </c>
      <c r="D71" s="126" t="s">
        <v>533</v>
      </c>
      <c r="E71" s="126" t="s">
        <v>29</v>
      </c>
      <c r="F71" s="127" t="s">
        <v>24</v>
      </c>
      <c r="G71" s="128">
        <v>45000</v>
      </c>
      <c r="H71" s="129">
        <v>0</v>
      </c>
      <c r="I71" s="129">
        <f>(Tabla54[[#This Row],[SUELDO BUTO (RD$)]]+Tabla54[[#This Row],[OTROS ING.]])</f>
        <v>45000</v>
      </c>
      <c r="J71" s="129">
        <f t="shared" si="2"/>
        <v>1291.5</v>
      </c>
      <c r="K71" s="129">
        <v>1148.33</v>
      </c>
      <c r="L71" s="129">
        <f t="shared" si="3"/>
        <v>1368</v>
      </c>
      <c r="M71" s="129">
        <v>825</v>
      </c>
      <c r="N71" s="129">
        <v>4632.83</v>
      </c>
      <c r="O71" s="130">
        <f>(Tabla54[[#This Row],[TOTAL ING.]]-Tabla54[[#This Row],[TOTAL DESC.]])</f>
        <v>40367.17</v>
      </c>
    </row>
    <row r="72" spans="1:15" s="1" customFormat="1" ht="30" customHeight="1" x14ac:dyDescent="0.35">
      <c r="A72" s="124">
        <v>63</v>
      </c>
      <c r="B72" s="125" t="s">
        <v>134</v>
      </c>
      <c r="C72" s="126" t="s">
        <v>422</v>
      </c>
      <c r="D72" s="126" t="s">
        <v>25</v>
      </c>
      <c r="E72" s="126" t="s">
        <v>29</v>
      </c>
      <c r="F72" s="127" t="s">
        <v>24</v>
      </c>
      <c r="G72" s="128">
        <v>80000</v>
      </c>
      <c r="H72" s="129">
        <v>0</v>
      </c>
      <c r="I72" s="129">
        <f>(Tabla54[[#This Row],[SUELDO BUTO (RD$)]]+Tabla54[[#This Row],[OTROS ING.]])</f>
        <v>80000</v>
      </c>
      <c r="J72" s="129">
        <f t="shared" si="2"/>
        <v>2296</v>
      </c>
      <c r="K72" s="129">
        <v>7400.87</v>
      </c>
      <c r="L72" s="129">
        <f t="shared" si="3"/>
        <v>2432</v>
      </c>
      <c r="M72" s="129">
        <v>975</v>
      </c>
      <c r="N72" s="129">
        <f>SUM(Tabla54[[#This Row],[AFP]:[OTROS DESC.]])</f>
        <v>13103.869999999999</v>
      </c>
      <c r="O72" s="130">
        <f>(Tabla54[[#This Row],[TOTAL ING.]]-Tabla54[[#This Row],[TOTAL DESC.]])</f>
        <v>66896.13</v>
      </c>
    </row>
    <row r="73" spans="1:15" s="1" customFormat="1" ht="30" customHeight="1" x14ac:dyDescent="0.35">
      <c r="A73" s="124">
        <v>64</v>
      </c>
      <c r="B73" s="125" t="s">
        <v>177</v>
      </c>
      <c r="C73" s="126" t="s">
        <v>532</v>
      </c>
      <c r="D73" s="126" t="s">
        <v>128</v>
      </c>
      <c r="E73" s="126" t="s">
        <v>32</v>
      </c>
      <c r="F73" s="127" t="s">
        <v>21</v>
      </c>
      <c r="G73" s="128">
        <v>40000</v>
      </c>
      <c r="H73" s="129">
        <v>0</v>
      </c>
      <c r="I73" s="129">
        <f>(Tabla54[[#This Row],[SUELDO BUTO (RD$)]]+Tabla54[[#This Row],[OTROS ING.]])</f>
        <v>40000</v>
      </c>
      <c r="J73" s="129">
        <f t="shared" si="2"/>
        <v>1148</v>
      </c>
      <c r="K73" s="129">
        <v>442.65</v>
      </c>
      <c r="L73" s="129">
        <f t="shared" si="3"/>
        <v>1216</v>
      </c>
      <c r="M73" s="129">
        <v>695</v>
      </c>
      <c r="N73" s="129">
        <f>SUM(Tabla54[[#This Row],[AFP]:[OTROS DESC.]])</f>
        <v>3501.65</v>
      </c>
      <c r="O73" s="130">
        <f>(Tabla54[[#This Row],[TOTAL ING.]]-Tabla54[[#This Row],[TOTAL DESC.]])</f>
        <v>36498.35</v>
      </c>
    </row>
    <row r="74" spans="1:15" s="1" customFormat="1" ht="30" customHeight="1" x14ac:dyDescent="0.35">
      <c r="A74" s="124">
        <v>65</v>
      </c>
      <c r="B74" s="125" t="s">
        <v>121</v>
      </c>
      <c r="C74" s="126" t="s">
        <v>493</v>
      </c>
      <c r="D74" s="126" t="s">
        <v>472</v>
      </c>
      <c r="E74" s="126" t="s">
        <v>29</v>
      </c>
      <c r="F74" s="127" t="s">
        <v>21</v>
      </c>
      <c r="G74" s="128">
        <v>50000</v>
      </c>
      <c r="H74" s="129">
        <v>0</v>
      </c>
      <c r="I74" s="129">
        <f>(Tabla54[[#This Row],[SUELDO BUTO (RD$)]]+Tabla54[[#This Row],[OTROS ING.]])</f>
        <v>50000</v>
      </c>
      <c r="J74" s="129">
        <f t="shared" si="2"/>
        <v>1435</v>
      </c>
      <c r="K74" s="129">
        <v>1596.68</v>
      </c>
      <c r="L74" s="129">
        <f t="shared" si="3"/>
        <v>1520</v>
      </c>
      <c r="M74" s="129">
        <v>2590.46</v>
      </c>
      <c r="N74" s="129">
        <v>7142.14</v>
      </c>
      <c r="O74" s="130">
        <f>(Tabla54[[#This Row],[TOTAL ING.]]-Tabla54[[#This Row],[TOTAL DESC.]])</f>
        <v>42857.86</v>
      </c>
    </row>
    <row r="75" spans="1:15" s="1" customFormat="1" ht="30" customHeight="1" x14ac:dyDescent="0.35">
      <c r="A75" s="124">
        <v>66</v>
      </c>
      <c r="B75" s="125" t="s">
        <v>127</v>
      </c>
      <c r="C75" s="126" t="s">
        <v>493</v>
      </c>
      <c r="D75" s="126" t="s">
        <v>128</v>
      </c>
      <c r="E75" s="126" t="s">
        <v>29</v>
      </c>
      <c r="F75" s="127" t="s">
        <v>21</v>
      </c>
      <c r="G75" s="128">
        <v>65000</v>
      </c>
      <c r="H75" s="129">
        <v>0</v>
      </c>
      <c r="I75" s="129">
        <f>(Tabla54[[#This Row],[SUELDO BUTO (RD$)]]+Tabla54[[#This Row],[OTROS ING.]])</f>
        <v>65000</v>
      </c>
      <c r="J75" s="129">
        <f t="shared" si="2"/>
        <v>1865.5</v>
      </c>
      <c r="K75" s="129">
        <v>4427.58</v>
      </c>
      <c r="L75" s="129">
        <f t="shared" si="3"/>
        <v>1976</v>
      </c>
      <c r="M75" s="129">
        <v>695</v>
      </c>
      <c r="N75" s="129">
        <f>SUM(Tabla54[[#This Row],[AFP]:[OTROS DESC.]])</f>
        <v>8964.08</v>
      </c>
      <c r="O75" s="130">
        <f>(Tabla54[[#This Row],[TOTAL ING.]]-Tabla54[[#This Row],[TOTAL DESC.]])</f>
        <v>56035.92</v>
      </c>
    </row>
    <row r="76" spans="1:15" s="1" customFormat="1" ht="30" customHeight="1" x14ac:dyDescent="0.35">
      <c r="A76" s="124">
        <v>67</v>
      </c>
      <c r="B76" s="125" t="s">
        <v>129</v>
      </c>
      <c r="C76" s="126" t="s">
        <v>493</v>
      </c>
      <c r="D76" s="126" t="s">
        <v>128</v>
      </c>
      <c r="E76" s="126" t="s">
        <v>29</v>
      </c>
      <c r="F76" s="127" t="s">
        <v>21</v>
      </c>
      <c r="G76" s="128">
        <v>65000</v>
      </c>
      <c r="H76" s="129">
        <v>0</v>
      </c>
      <c r="I76" s="129">
        <f>(Tabla54[[#This Row],[SUELDO BUTO (RD$)]]+Tabla54[[#This Row],[OTROS ING.]])</f>
        <v>65000</v>
      </c>
      <c r="J76" s="129">
        <f t="shared" si="2"/>
        <v>1865.5</v>
      </c>
      <c r="K76" s="129">
        <v>4427.58</v>
      </c>
      <c r="L76" s="129">
        <f t="shared" si="3"/>
        <v>1976</v>
      </c>
      <c r="M76" s="129">
        <v>695</v>
      </c>
      <c r="N76" s="129">
        <f>SUM(Tabla54[[#This Row],[AFP]:[OTROS DESC.]])</f>
        <v>8964.08</v>
      </c>
      <c r="O76" s="130">
        <f>(Tabla54[[#This Row],[TOTAL ING.]]-Tabla54[[#This Row],[TOTAL DESC.]])</f>
        <v>56035.92</v>
      </c>
    </row>
    <row r="77" spans="1:15" s="1" customFormat="1" ht="30" customHeight="1" x14ac:dyDescent="0.35">
      <c r="A77" s="124">
        <v>68</v>
      </c>
      <c r="B77" s="125" t="s">
        <v>130</v>
      </c>
      <c r="C77" s="126" t="s">
        <v>493</v>
      </c>
      <c r="D77" s="126" t="s">
        <v>128</v>
      </c>
      <c r="E77" s="126" t="s">
        <v>29</v>
      </c>
      <c r="F77" s="127" t="s">
        <v>24</v>
      </c>
      <c r="G77" s="128">
        <v>65000</v>
      </c>
      <c r="H77" s="129">
        <v>0</v>
      </c>
      <c r="I77" s="129">
        <f>(Tabla54[[#This Row],[SUELDO BUTO (RD$)]]+Tabla54[[#This Row],[OTROS ING.]])</f>
        <v>65000</v>
      </c>
      <c r="J77" s="129">
        <f t="shared" si="2"/>
        <v>1865.5</v>
      </c>
      <c r="K77" s="129">
        <v>4427.58</v>
      </c>
      <c r="L77" s="129">
        <f t="shared" si="3"/>
        <v>1976</v>
      </c>
      <c r="M77" s="129">
        <v>695</v>
      </c>
      <c r="N77" s="129">
        <f>SUM(Tabla54[[#This Row],[AFP]:[OTROS DESC.]])</f>
        <v>8964.08</v>
      </c>
      <c r="O77" s="130">
        <f>(Tabla54[[#This Row],[TOTAL ING.]]-Tabla54[[#This Row],[TOTAL DESC.]])</f>
        <v>56035.92</v>
      </c>
    </row>
    <row r="78" spans="1:15" s="1" customFormat="1" ht="30" customHeight="1" x14ac:dyDescent="0.35">
      <c r="A78" s="124">
        <v>69</v>
      </c>
      <c r="B78" s="125" t="s">
        <v>133</v>
      </c>
      <c r="C78" s="126" t="s">
        <v>493</v>
      </c>
      <c r="D78" s="126" t="s">
        <v>549</v>
      </c>
      <c r="E78" s="126" t="s">
        <v>29</v>
      </c>
      <c r="F78" s="127" t="s">
        <v>21</v>
      </c>
      <c r="G78" s="128">
        <v>51000</v>
      </c>
      <c r="H78" s="129">
        <v>0</v>
      </c>
      <c r="I78" s="129">
        <f>(Tabla54[[#This Row],[SUELDO BUTO (RD$)]]+Tabla54[[#This Row],[OTROS ING.]])</f>
        <v>51000</v>
      </c>
      <c r="J78" s="129">
        <f t="shared" si="2"/>
        <v>1463.7</v>
      </c>
      <c r="K78" s="129">
        <v>1737.82</v>
      </c>
      <c r="L78" s="129">
        <f t="shared" si="3"/>
        <v>1550.4</v>
      </c>
      <c r="M78" s="129">
        <v>3018.36</v>
      </c>
      <c r="N78" s="129">
        <f>SUM(Tabla54[[#This Row],[AFP]:[OTROS DESC.]])</f>
        <v>7770.2800000000007</v>
      </c>
      <c r="O78" s="130">
        <f>(Tabla54[[#This Row],[TOTAL ING.]]-Tabla54[[#This Row],[TOTAL DESC.]])</f>
        <v>43229.72</v>
      </c>
    </row>
    <row r="79" spans="1:15" s="1" customFormat="1" ht="30" customHeight="1" x14ac:dyDescent="0.35">
      <c r="A79" s="124">
        <v>70</v>
      </c>
      <c r="B79" s="125" t="s">
        <v>364</v>
      </c>
      <c r="C79" s="126" t="s">
        <v>493</v>
      </c>
      <c r="D79" s="126" t="s">
        <v>447</v>
      </c>
      <c r="E79" s="126" t="s">
        <v>29</v>
      </c>
      <c r="F79" s="127" t="s">
        <v>21</v>
      </c>
      <c r="G79" s="128">
        <v>51000</v>
      </c>
      <c r="H79" s="129">
        <v>0</v>
      </c>
      <c r="I79" s="129">
        <f>(Tabla54[[#This Row],[SUELDO BUTO (RD$)]]+Tabla54[[#This Row],[OTROS ING.]])</f>
        <v>51000</v>
      </c>
      <c r="J79" s="129">
        <f t="shared" si="2"/>
        <v>1463.7</v>
      </c>
      <c r="K79" s="129">
        <v>1737.82</v>
      </c>
      <c r="L79" s="129">
        <f t="shared" si="3"/>
        <v>1550.4</v>
      </c>
      <c r="M79" s="129">
        <v>4415.46</v>
      </c>
      <c r="N79" s="129">
        <v>9167.3799999999992</v>
      </c>
      <c r="O79" s="130">
        <v>41832.620000000003</v>
      </c>
    </row>
    <row r="80" spans="1:15" s="1" customFormat="1" ht="30" customHeight="1" x14ac:dyDescent="0.35">
      <c r="A80" s="124">
        <v>71</v>
      </c>
      <c r="B80" s="125" t="s">
        <v>136</v>
      </c>
      <c r="C80" s="126" t="s">
        <v>493</v>
      </c>
      <c r="D80" s="126" t="s">
        <v>447</v>
      </c>
      <c r="E80" s="126" t="s">
        <v>32</v>
      </c>
      <c r="F80" s="127" t="s">
        <v>24</v>
      </c>
      <c r="G80" s="128">
        <v>51000</v>
      </c>
      <c r="H80" s="129">
        <v>0</v>
      </c>
      <c r="I80" s="129">
        <f>(Tabla54[[#This Row],[SUELDO BUTO (RD$)]]+Tabla54[[#This Row],[OTROS ING.]])</f>
        <v>51000</v>
      </c>
      <c r="J80" s="129">
        <f t="shared" si="2"/>
        <v>1463.7</v>
      </c>
      <c r="K80" s="129">
        <v>1995.14</v>
      </c>
      <c r="L80" s="129">
        <v>1550.4</v>
      </c>
      <c r="M80" s="129">
        <v>2773.7</v>
      </c>
      <c r="N80" s="129">
        <f>SUM(Tabla54[[#This Row],[AFP]:[OTROS DESC.]])</f>
        <v>7782.94</v>
      </c>
      <c r="O80" s="130">
        <f>(Tabla54[[#This Row],[TOTAL ING.]]-Tabla54[[#This Row],[TOTAL DESC.]])</f>
        <v>43217.06</v>
      </c>
    </row>
    <row r="81" spans="1:155" s="1" customFormat="1" ht="30" customHeight="1" x14ac:dyDescent="0.35">
      <c r="A81" s="124">
        <v>72</v>
      </c>
      <c r="B81" s="125" t="s">
        <v>138</v>
      </c>
      <c r="C81" s="126" t="s">
        <v>493</v>
      </c>
      <c r="D81" s="126" t="s">
        <v>447</v>
      </c>
      <c r="E81" s="126" t="s">
        <v>32</v>
      </c>
      <c r="F81" s="127" t="s">
        <v>24</v>
      </c>
      <c r="G81" s="128">
        <v>51000</v>
      </c>
      <c r="H81" s="129">
        <v>0</v>
      </c>
      <c r="I81" s="129">
        <v>51000</v>
      </c>
      <c r="J81" s="129">
        <f t="shared" si="2"/>
        <v>1463.7</v>
      </c>
      <c r="K81" s="129">
        <v>1995.14</v>
      </c>
      <c r="L81" s="129">
        <v>1550.4</v>
      </c>
      <c r="M81" s="129">
        <v>125</v>
      </c>
      <c r="N81" s="129">
        <v>5134.24</v>
      </c>
      <c r="O81" s="130">
        <f>(Tabla54[[#This Row],[TOTAL ING.]]-Tabla54[[#This Row],[TOTAL DESC.]])</f>
        <v>45865.760000000002</v>
      </c>
    </row>
    <row r="82" spans="1:155" s="1" customFormat="1" ht="30" customHeight="1" x14ac:dyDescent="0.35">
      <c r="A82" s="124">
        <v>73</v>
      </c>
      <c r="B82" s="125" t="s">
        <v>139</v>
      </c>
      <c r="C82" s="126" t="s">
        <v>494</v>
      </c>
      <c r="D82" s="126" t="s">
        <v>473</v>
      </c>
      <c r="E82" s="126" t="s">
        <v>29</v>
      </c>
      <c r="F82" s="127" t="s">
        <v>24</v>
      </c>
      <c r="G82" s="128">
        <v>150000</v>
      </c>
      <c r="H82" s="129">
        <v>0</v>
      </c>
      <c r="I82" s="129">
        <f>(Tabla54[[#This Row],[SUELDO BUTO (RD$)]]+Tabla54[[#This Row],[OTROS ING.]])</f>
        <v>150000</v>
      </c>
      <c r="J82" s="129">
        <f t="shared" si="2"/>
        <v>4305</v>
      </c>
      <c r="K82" s="129">
        <v>23866.62</v>
      </c>
      <c r="L82" s="129">
        <f>G82*0.0304</f>
        <v>4560</v>
      </c>
      <c r="M82" s="129">
        <v>125</v>
      </c>
      <c r="N82" s="129">
        <f>SUM(Tabla54[[#This Row],[AFP]:[OTROS DESC.]])</f>
        <v>32856.619999999995</v>
      </c>
      <c r="O82" s="130">
        <f>(Tabla54[[#This Row],[TOTAL ING.]]-Tabla54[[#This Row],[TOTAL DESC.]])</f>
        <v>117143.38</v>
      </c>
    </row>
    <row r="83" spans="1:155" s="1" customFormat="1" ht="30" customHeight="1" x14ac:dyDescent="0.35">
      <c r="A83" s="124">
        <v>74</v>
      </c>
      <c r="B83" s="125" t="s">
        <v>142</v>
      </c>
      <c r="C83" s="126" t="s">
        <v>468</v>
      </c>
      <c r="D83" s="126" t="s">
        <v>474</v>
      </c>
      <c r="E83" s="126" t="s">
        <v>29</v>
      </c>
      <c r="F83" s="127" t="s">
        <v>24</v>
      </c>
      <c r="G83" s="128">
        <v>80000</v>
      </c>
      <c r="H83" s="129">
        <v>0</v>
      </c>
      <c r="I83" s="129">
        <f>(Tabla54[[#This Row],[SUELDO BUTO (RD$)]]+Tabla54[[#This Row],[OTROS ING.]])</f>
        <v>80000</v>
      </c>
      <c r="J83" s="129">
        <f t="shared" si="2"/>
        <v>2296</v>
      </c>
      <c r="K83" s="129">
        <v>6972</v>
      </c>
      <c r="L83" s="129">
        <f>G83*0.0304</f>
        <v>2432</v>
      </c>
      <c r="M83" s="129">
        <v>2290.46</v>
      </c>
      <c r="N83" s="129">
        <f>SUM(Tabla54[[#This Row],[AFP]:[OTROS DESC.]])</f>
        <v>13990.46</v>
      </c>
      <c r="O83" s="130">
        <f>(Tabla54[[#This Row],[TOTAL ING.]]-Tabla54[[#This Row],[TOTAL DESC.]])</f>
        <v>66009.540000000008</v>
      </c>
    </row>
    <row r="84" spans="1:155" s="1" customFormat="1" ht="30" customHeight="1" x14ac:dyDescent="0.35">
      <c r="A84" s="124">
        <v>75</v>
      </c>
      <c r="B84" s="125" t="s">
        <v>153</v>
      </c>
      <c r="C84" s="126" t="s">
        <v>512</v>
      </c>
      <c r="D84" s="126" t="s">
        <v>534</v>
      </c>
      <c r="E84" s="126" t="s">
        <v>32</v>
      </c>
      <c r="F84" s="127" t="s">
        <v>21</v>
      </c>
      <c r="G84" s="128">
        <v>40000</v>
      </c>
      <c r="H84" s="129">
        <v>0</v>
      </c>
      <c r="I84" s="129">
        <f>(Tabla54[[#This Row],[SUELDO BUTO (RD$)]]+Tabla54[[#This Row],[OTROS ING.]])</f>
        <v>40000</v>
      </c>
      <c r="J84" s="129">
        <f t="shared" si="2"/>
        <v>1148</v>
      </c>
      <c r="K84" s="129">
        <v>185.33</v>
      </c>
      <c r="L84" s="129">
        <f>G84*0.0304</f>
        <v>1216</v>
      </c>
      <c r="M84" s="129">
        <v>6340.46</v>
      </c>
      <c r="N84" s="129">
        <f>SUM(Tabla54[[#This Row],[AFP]:[OTROS DESC.]])</f>
        <v>8889.7900000000009</v>
      </c>
      <c r="O84" s="130">
        <f>(Tabla54[[#This Row],[TOTAL ING.]]-Tabla54[[#This Row],[TOTAL DESC.]])</f>
        <v>31110.21</v>
      </c>
    </row>
    <row r="85" spans="1:155" s="1" customFormat="1" ht="30" customHeight="1" x14ac:dyDescent="0.35">
      <c r="A85" s="124">
        <v>76</v>
      </c>
      <c r="B85" s="125" t="s">
        <v>156</v>
      </c>
      <c r="C85" s="126" t="s">
        <v>423</v>
      </c>
      <c r="D85" s="126" t="s">
        <v>475</v>
      </c>
      <c r="E85" s="126" t="s">
        <v>32</v>
      </c>
      <c r="F85" s="127" t="s">
        <v>21</v>
      </c>
      <c r="G85" s="128">
        <v>110000</v>
      </c>
      <c r="H85" s="129">
        <v>0</v>
      </c>
      <c r="I85" s="129">
        <f>(Tabla54[[#This Row],[SUELDO BUTO (RD$)]]+Tabla54[[#This Row],[OTROS ING.]])</f>
        <v>110000</v>
      </c>
      <c r="J85" s="129">
        <f t="shared" si="2"/>
        <v>3157</v>
      </c>
      <c r="K85" s="129">
        <v>14457.62</v>
      </c>
      <c r="L85" s="129">
        <f>G85*0.0304</f>
        <v>3344</v>
      </c>
      <c r="M85" s="129">
        <v>1588.3</v>
      </c>
      <c r="N85" s="129">
        <f>SUM(Tabla54[[#This Row],[AFP]:[OTROS DESC.]])</f>
        <v>22546.920000000002</v>
      </c>
      <c r="O85" s="130">
        <f>(Tabla54[[#This Row],[TOTAL ING.]]-Tabla54[[#This Row],[TOTAL DESC.]])</f>
        <v>87453.08</v>
      </c>
    </row>
    <row r="86" spans="1:155" s="1" customFormat="1" ht="30" customHeight="1" x14ac:dyDescent="0.35">
      <c r="A86" s="124">
        <v>77</v>
      </c>
      <c r="B86" s="125" t="s">
        <v>159</v>
      </c>
      <c r="C86" s="126" t="s">
        <v>516</v>
      </c>
      <c r="D86" s="126" t="s">
        <v>464</v>
      </c>
      <c r="E86" s="126" t="s">
        <v>32</v>
      </c>
      <c r="F86" s="127" t="s">
        <v>24</v>
      </c>
      <c r="G86" s="128">
        <v>70000</v>
      </c>
      <c r="H86" s="129">
        <v>0</v>
      </c>
      <c r="I86" s="129">
        <v>70000</v>
      </c>
      <c r="J86" s="129">
        <v>2009</v>
      </c>
      <c r="K86" s="129">
        <v>5025.38</v>
      </c>
      <c r="L86" s="129">
        <v>2128</v>
      </c>
      <c r="M86" s="129">
        <v>2410.46</v>
      </c>
      <c r="N86" s="129">
        <v>11572.84</v>
      </c>
      <c r="O86" s="130">
        <f>(Tabla54[[#This Row],[TOTAL ING.]]-Tabla54[[#This Row],[TOTAL DESC.]])</f>
        <v>58427.16</v>
      </c>
    </row>
    <row r="87" spans="1:155" s="1" customFormat="1" ht="30" customHeight="1" x14ac:dyDescent="0.35">
      <c r="A87" s="124">
        <v>78</v>
      </c>
      <c r="B87" s="125" t="s">
        <v>367</v>
      </c>
      <c r="C87" s="126" t="s">
        <v>516</v>
      </c>
      <c r="D87" s="126" t="s">
        <v>464</v>
      </c>
      <c r="E87" s="126" t="s">
        <v>32</v>
      </c>
      <c r="F87" s="127" t="s">
        <v>21</v>
      </c>
      <c r="G87" s="128">
        <v>35000</v>
      </c>
      <c r="H87" s="129">
        <v>0</v>
      </c>
      <c r="I87" s="129">
        <f>(Tabla54[[#This Row],[SUELDO BUTO (RD$)]]+Tabla54[[#This Row],[OTROS ING.]])</f>
        <v>35000</v>
      </c>
      <c r="J87" s="129">
        <f>G87*0.0287</f>
        <v>1004.5</v>
      </c>
      <c r="K87" s="129">
        <v>0</v>
      </c>
      <c r="L87" s="129">
        <f>G87*0.0304</f>
        <v>1064</v>
      </c>
      <c r="M87" s="129">
        <v>907.9</v>
      </c>
      <c r="N87" s="129">
        <f>SUM(Tabla54[[#This Row],[AFP]:[OTROS DESC.]])</f>
        <v>2976.4</v>
      </c>
      <c r="O87" s="130">
        <f>(Tabla54[[#This Row],[TOTAL ING.]]-Tabla54[[#This Row],[TOTAL DESC.]])</f>
        <v>32023.599999999999</v>
      </c>
    </row>
    <row r="88" spans="1:155" s="1" customFormat="1" ht="30" customHeight="1" x14ac:dyDescent="0.35">
      <c r="A88" s="124">
        <v>79</v>
      </c>
      <c r="B88" s="125" t="s">
        <v>368</v>
      </c>
      <c r="C88" s="126" t="s">
        <v>423</v>
      </c>
      <c r="D88" s="126" t="s">
        <v>54</v>
      </c>
      <c r="E88" s="126" t="s">
        <v>32</v>
      </c>
      <c r="F88" s="127" t="s">
        <v>21</v>
      </c>
      <c r="G88" s="128">
        <v>40000</v>
      </c>
      <c r="H88" s="129">
        <v>0</v>
      </c>
      <c r="I88" s="129">
        <f>(Tabla54[[#This Row],[SUELDO BUTO (RD$)]]+Tabla54[[#This Row],[OTROS ING.]])</f>
        <v>40000</v>
      </c>
      <c r="J88" s="129">
        <f>G88*0.0287</f>
        <v>1148</v>
      </c>
      <c r="K88" s="129">
        <v>0</v>
      </c>
      <c r="L88" s="129">
        <f>G88*0.0304</f>
        <v>1216</v>
      </c>
      <c r="M88" s="129">
        <v>125</v>
      </c>
      <c r="N88" s="129">
        <f>SUM(Tabla54[[#This Row],[AFP]:[OTROS DESC.]])</f>
        <v>2489</v>
      </c>
      <c r="O88" s="130">
        <f>(Tabla54[[#This Row],[TOTAL ING.]]-Tabla54[[#This Row],[TOTAL DESC.]])</f>
        <v>37511</v>
      </c>
    </row>
    <row r="89" spans="1:155" s="1" customFormat="1" ht="30" customHeight="1" x14ac:dyDescent="0.35">
      <c r="A89" s="124">
        <v>80</v>
      </c>
      <c r="B89" s="125" t="s">
        <v>162</v>
      </c>
      <c r="C89" s="126" t="s">
        <v>163</v>
      </c>
      <c r="D89" s="126" t="s">
        <v>164</v>
      </c>
      <c r="E89" s="126" t="s">
        <v>29</v>
      </c>
      <c r="F89" s="127" t="s">
        <v>24</v>
      </c>
      <c r="G89" s="128">
        <v>150000</v>
      </c>
      <c r="H89" s="129">
        <v>0</v>
      </c>
      <c r="I89" s="129">
        <f>(Tabla54[[#This Row],[SUELDO BUTO (RD$)]]+Tabla54[[#This Row],[OTROS ING.]])</f>
        <v>150000</v>
      </c>
      <c r="J89" s="129">
        <v>4305</v>
      </c>
      <c r="K89" s="129">
        <v>23437.75</v>
      </c>
      <c r="L89" s="129">
        <f>G89*0.0304</f>
        <v>4560</v>
      </c>
      <c r="M89" s="129">
        <v>1840.46</v>
      </c>
      <c r="N89" s="129">
        <v>34143.21</v>
      </c>
      <c r="O89" s="130">
        <f>(Tabla54[[#This Row],[TOTAL ING.]]-Tabla54[[#This Row],[TOTAL DESC.]])</f>
        <v>115856.79000000001</v>
      </c>
    </row>
    <row r="90" spans="1:155" s="1" customFormat="1" ht="30" customHeight="1" x14ac:dyDescent="0.35">
      <c r="A90" s="124">
        <v>81</v>
      </c>
      <c r="B90" s="125" t="s">
        <v>165</v>
      </c>
      <c r="C90" s="126" t="s">
        <v>163</v>
      </c>
      <c r="D90" s="126" t="s">
        <v>166</v>
      </c>
      <c r="E90" s="126" t="s">
        <v>32</v>
      </c>
      <c r="F90" s="127" t="s">
        <v>21</v>
      </c>
      <c r="G90" s="128">
        <v>75000</v>
      </c>
      <c r="H90" s="129">
        <v>0</v>
      </c>
      <c r="I90" s="129">
        <f>(Tabla54[[#This Row],[SUELDO BUTO (RD$)]]+Tabla54[[#This Row],[OTROS ING.]])</f>
        <v>75000</v>
      </c>
      <c r="J90" s="129">
        <f>G90*0.0287</f>
        <v>2152.5</v>
      </c>
      <c r="K90" s="129">
        <v>6309.38</v>
      </c>
      <c r="L90" s="129">
        <f>G90*0.0304</f>
        <v>2280</v>
      </c>
      <c r="M90" s="129">
        <v>125</v>
      </c>
      <c r="N90" s="129">
        <f>SUM(Tabla54[[#This Row],[AFP]:[OTROS DESC.]])</f>
        <v>10866.880000000001</v>
      </c>
      <c r="O90" s="130">
        <f>(Tabla54[[#This Row],[TOTAL ING.]]-Tabla54[[#This Row],[TOTAL DESC.]])</f>
        <v>64133.119999999995</v>
      </c>
    </row>
    <row r="91" spans="1:155" s="1" customFormat="1" ht="30" customHeight="1" x14ac:dyDescent="0.35">
      <c r="A91" s="124">
        <v>82</v>
      </c>
      <c r="B91" s="125" t="s">
        <v>169</v>
      </c>
      <c r="C91" s="126" t="s">
        <v>163</v>
      </c>
      <c r="D91" s="126" t="s">
        <v>44</v>
      </c>
      <c r="E91" s="126" t="s">
        <v>29</v>
      </c>
      <c r="F91" s="127" t="s">
        <v>21</v>
      </c>
      <c r="G91" s="128">
        <v>45000</v>
      </c>
      <c r="H91" s="129">
        <v>0</v>
      </c>
      <c r="I91" s="129">
        <f>(Tabla54[[#This Row],[SUELDO BUTO (RD$)]]+Tabla54[[#This Row],[OTROS ING.]])</f>
        <v>45000</v>
      </c>
      <c r="J91" s="129">
        <f>G91*0.0287</f>
        <v>1291.5</v>
      </c>
      <c r="K91" s="129">
        <v>1148.33</v>
      </c>
      <c r="L91" s="129">
        <f>G91*0.0304</f>
        <v>1368</v>
      </c>
      <c r="M91" s="129">
        <v>125</v>
      </c>
      <c r="N91" s="129">
        <f>SUM(Tabla54[[#This Row],[AFP]:[OTROS DESC.]])</f>
        <v>3932.83</v>
      </c>
      <c r="O91" s="130">
        <f>(Tabla54[[#This Row],[TOTAL ING.]]-Tabla54[[#This Row],[TOTAL DESC.]])</f>
        <v>41067.17</v>
      </c>
    </row>
    <row r="92" spans="1:155" s="1" customFormat="1" ht="30" customHeight="1" x14ac:dyDescent="0.35">
      <c r="A92" s="124">
        <v>83</v>
      </c>
      <c r="B92" s="125" t="s">
        <v>170</v>
      </c>
      <c r="C92" s="126" t="s">
        <v>163</v>
      </c>
      <c r="D92" s="126" t="s">
        <v>46</v>
      </c>
      <c r="E92" s="126" t="s">
        <v>115</v>
      </c>
      <c r="F92" s="127" t="s">
        <v>24</v>
      </c>
      <c r="G92" s="128">
        <v>25000</v>
      </c>
      <c r="H92" s="129">
        <v>0</v>
      </c>
      <c r="I92" s="129">
        <f>(Tabla54[[#This Row],[SUELDO BUTO (RD$)]]+Tabla54[[#This Row],[OTROS ING.]])</f>
        <v>25000</v>
      </c>
      <c r="J92" s="129">
        <f>G92*0.0287</f>
        <v>717.5</v>
      </c>
      <c r="K92" s="129">
        <v>0</v>
      </c>
      <c r="L92" s="129">
        <v>760</v>
      </c>
      <c r="M92" s="129">
        <v>125</v>
      </c>
      <c r="N92" s="129">
        <f>SUM(Tabla54[[#This Row],[AFP]:[OTROS DESC.]])</f>
        <v>1602.5</v>
      </c>
      <c r="O92" s="130">
        <f>(Tabla54[[#This Row],[TOTAL ING.]]-Tabla54[[#This Row],[TOTAL DESC.]])</f>
        <v>23397.5</v>
      </c>
    </row>
    <row r="93" spans="1:155" s="1" customFormat="1" ht="30" customHeight="1" x14ac:dyDescent="0.35">
      <c r="A93" s="124">
        <v>84</v>
      </c>
      <c r="B93" s="125" t="s">
        <v>171</v>
      </c>
      <c r="C93" s="126" t="s">
        <v>163</v>
      </c>
      <c r="D93" s="126" t="s">
        <v>34</v>
      </c>
      <c r="E93" s="126" t="s">
        <v>115</v>
      </c>
      <c r="F93" s="127" t="s">
        <v>21</v>
      </c>
      <c r="G93" s="128">
        <v>22000</v>
      </c>
      <c r="H93" s="129">
        <v>0</v>
      </c>
      <c r="I93" s="129">
        <f>(Tabla54[[#This Row],[SUELDO BUTO (RD$)]]+Tabla54[[#This Row],[OTROS ING.]])</f>
        <v>22000</v>
      </c>
      <c r="J93" s="129">
        <f>G93*0.0287</f>
        <v>631.4</v>
      </c>
      <c r="K93" s="129">
        <v>0</v>
      </c>
      <c r="L93" s="129">
        <f>G93*0.0304</f>
        <v>668.8</v>
      </c>
      <c r="M93" s="129">
        <v>125</v>
      </c>
      <c r="N93" s="129">
        <f>SUM(Tabla54[[#This Row],[AFP]:[OTROS DESC.]])</f>
        <v>1425.1999999999998</v>
      </c>
      <c r="O93" s="130">
        <f>(Tabla54[[#This Row],[TOTAL ING.]]-Tabla54[[#This Row],[TOTAL DESC.]])</f>
        <v>20574.8</v>
      </c>
      <c r="EY93" s="1" t="s">
        <v>172</v>
      </c>
    </row>
    <row r="94" spans="1:155" s="1" customFormat="1" ht="30" customHeight="1" x14ac:dyDescent="0.35">
      <c r="A94" s="124">
        <v>85</v>
      </c>
      <c r="B94" s="125" t="s">
        <v>147</v>
      </c>
      <c r="C94" s="126" t="s">
        <v>163</v>
      </c>
      <c r="D94" s="126" t="s">
        <v>435</v>
      </c>
      <c r="E94" s="126" t="s">
        <v>29</v>
      </c>
      <c r="F94" s="127" t="s">
        <v>21</v>
      </c>
      <c r="G94" s="128">
        <v>65000</v>
      </c>
      <c r="H94" s="129" t="s">
        <v>47</v>
      </c>
      <c r="I94" s="129">
        <v>65000</v>
      </c>
      <c r="J94" s="129">
        <v>1865.5</v>
      </c>
      <c r="K94" s="129">
        <v>4427.58</v>
      </c>
      <c r="L94" s="129">
        <f>G94*0.0304</f>
        <v>1976</v>
      </c>
      <c r="M94" s="129">
        <v>125</v>
      </c>
      <c r="N94" s="129">
        <f>SUM(Tabla54[[#This Row],[AFP]:[OTROS DESC.]])</f>
        <v>8394.08</v>
      </c>
      <c r="O94" s="130">
        <f>(Tabla54[[#This Row],[TOTAL ING.]]-Tabla54[[#This Row],[TOTAL DESC.]])</f>
        <v>56605.919999999998</v>
      </c>
    </row>
    <row r="95" spans="1:155" s="1" customFormat="1" ht="30" customHeight="1" x14ac:dyDescent="0.35">
      <c r="A95" s="124">
        <v>86</v>
      </c>
      <c r="B95" s="125" t="s">
        <v>173</v>
      </c>
      <c r="C95" s="126" t="s">
        <v>174</v>
      </c>
      <c r="D95" s="126" t="s">
        <v>435</v>
      </c>
      <c r="E95" s="126" t="s">
        <v>29</v>
      </c>
      <c r="F95" s="127" t="s">
        <v>21</v>
      </c>
      <c r="G95" s="128">
        <v>65000</v>
      </c>
      <c r="H95" s="129">
        <v>0</v>
      </c>
      <c r="I95" s="129">
        <f>(Tabla54[[#This Row],[SUELDO BUTO (RD$)]]+Tabla54[[#This Row],[OTROS ING.]])</f>
        <v>65000</v>
      </c>
      <c r="J95" s="129">
        <f>G95*0.0287</f>
        <v>1865.5</v>
      </c>
      <c r="K95" s="129">
        <v>4427.58</v>
      </c>
      <c r="L95" s="129">
        <f>G95*0.0304</f>
        <v>1976</v>
      </c>
      <c r="M95" s="129">
        <v>2877.9</v>
      </c>
      <c r="N95" s="129">
        <f>SUM(Tabla54[[#This Row],[AFP]:[OTROS DESC.]])</f>
        <v>11146.98</v>
      </c>
      <c r="O95" s="130">
        <f>(Tabla54[[#This Row],[TOTAL ING.]]-Tabla54[[#This Row],[TOTAL DESC.]])</f>
        <v>53853.020000000004</v>
      </c>
    </row>
    <row r="96" spans="1:155" s="1" customFormat="1" ht="30" customHeight="1" x14ac:dyDescent="0.35">
      <c r="A96" s="124">
        <v>87</v>
      </c>
      <c r="B96" s="125" t="s">
        <v>175</v>
      </c>
      <c r="C96" s="126" t="s">
        <v>174</v>
      </c>
      <c r="D96" s="126" t="s">
        <v>54</v>
      </c>
      <c r="E96" s="126" t="s">
        <v>32</v>
      </c>
      <c r="F96" s="127" t="s">
        <v>21</v>
      </c>
      <c r="G96" s="128">
        <v>40000</v>
      </c>
      <c r="H96" s="129">
        <v>0</v>
      </c>
      <c r="I96" s="129">
        <f>(Tabla54[[#This Row],[SUELDO BUTO (RD$)]]+Tabla54[[#This Row],[OTROS ING.]])</f>
        <v>40000</v>
      </c>
      <c r="J96" s="129">
        <f>G96*0.0287</f>
        <v>1148</v>
      </c>
      <c r="K96" s="129">
        <v>442.65</v>
      </c>
      <c r="L96" s="129">
        <f>G96*0.0304</f>
        <v>1216</v>
      </c>
      <c r="M96" s="129">
        <v>125</v>
      </c>
      <c r="N96" s="129">
        <f>SUM(Tabla54[[#This Row],[AFP]:[OTROS DESC.]])</f>
        <v>2931.65</v>
      </c>
      <c r="O96" s="130">
        <f>(Tabla54[[#This Row],[TOTAL ING.]]-Tabla54[[#This Row],[TOTAL DESC.]])</f>
        <v>37068.35</v>
      </c>
    </row>
    <row r="97" spans="1:17" s="1" customFormat="1" ht="30" customHeight="1" x14ac:dyDescent="0.35">
      <c r="A97" s="124">
        <v>88</v>
      </c>
      <c r="B97" s="125" t="s">
        <v>176</v>
      </c>
      <c r="C97" s="126" t="s">
        <v>174</v>
      </c>
      <c r="D97" s="126" t="s">
        <v>54</v>
      </c>
      <c r="E97" s="126" t="s">
        <v>32</v>
      </c>
      <c r="F97" s="127" t="s">
        <v>21</v>
      </c>
      <c r="G97" s="128">
        <v>40000</v>
      </c>
      <c r="H97" s="129">
        <v>0</v>
      </c>
      <c r="I97" s="129">
        <f>(Tabla54[[#This Row],[SUELDO BUTO (RD$)]]+Tabla54[[#This Row],[OTROS ING.]])</f>
        <v>40000</v>
      </c>
      <c r="J97" s="129">
        <v>1148</v>
      </c>
      <c r="K97" s="129">
        <v>181.63</v>
      </c>
      <c r="L97" s="129">
        <v>1216</v>
      </c>
      <c r="M97" s="129">
        <v>1840.46</v>
      </c>
      <c r="N97" s="129">
        <v>4386.09</v>
      </c>
      <c r="O97" s="130">
        <f>(Tabla54[[#This Row],[TOTAL ING.]]-Tabla54[[#This Row],[TOTAL DESC.]])</f>
        <v>35613.910000000003</v>
      </c>
    </row>
    <row r="98" spans="1:17" s="1" customFormat="1" ht="30" customHeight="1" x14ac:dyDescent="0.35">
      <c r="A98" s="124">
        <v>0</v>
      </c>
      <c r="B98" s="125" t="s">
        <v>144</v>
      </c>
      <c r="C98" s="126" t="s">
        <v>557</v>
      </c>
      <c r="D98" s="126" t="s">
        <v>476</v>
      </c>
      <c r="E98" s="126" t="s">
        <v>396</v>
      </c>
      <c r="F98" s="127" t="s">
        <v>37</v>
      </c>
      <c r="G98" s="128">
        <v>0</v>
      </c>
      <c r="H98" s="129">
        <v>0</v>
      </c>
      <c r="I98" s="129">
        <f>(Tabla54[[#This Row],[SUELDO BUTO (RD$)]]+Tabla54[[#This Row],[OTROS ING.]])</f>
        <v>0</v>
      </c>
      <c r="J98" s="129">
        <f>G98*0.0287</f>
        <v>0</v>
      </c>
      <c r="K98" s="129">
        <v>0</v>
      </c>
      <c r="L98" s="129">
        <f>G98*0.0304</f>
        <v>0</v>
      </c>
      <c r="M98" s="129">
        <v>0</v>
      </c>
      <c r="N98" s="129">
        <f>SUM(Tabla54[[#This Row],[AFP]:[OTROS DESC.]])</f>
        <v>0</v>
      </c>
      <c r="O98" s="130">
        <f>(Tabla54[[#This Row],[TOTAL ING.]]-Tabla54[[#This Row],[TOTAL DESC.]])</f>
        <v>0</v>
      </c>
    </row>
    <row r="99" spans="1:17" s="1" customFormat="1" ht="30" customHeight="1" x14ac:dyDescent="0.35">
      <c r="A99" s="124">
        <v>0</v>
      </c>
      <c r="B99" s="125" t="s">
        <v>395</v>
      </c>
      <c r="C99" s="126" t="s">
        <v>424</v>
      </c>
      <c r="D99" s="126" t="s">
        <v>394</v>
      </c>
      <c r="E99" s="126" t="s">
        <v>393</v>
      </c>
      <c r="F99" s="127" t="s">
        <v>21</v>
      </c>
      <c r="G99" s="128">
        <v>0</v>
      </c>
      <c r="H99" s="129">
        <v>0</v>
      </c>
      <c r="I99" s="129">
        <f>(Tabla54[[#This Row],[SUELDO BUTO (RD$)]]+Tabla54[[#This Row],[OTROS ING.]])</f>
        <v>0</v>
      </c>
      <c r="J99" s="129">
        <f>G99*0.0287</f>
        <v>0</v>
      </c>
      <c r="K99" s="129">
        <v>0</v>
      </c>
      <c r="L99" s="129">
        <f>G99*0.0304</f>
        <v>0</v>
      </c>
      <c r="M99" s="129">
        <v>0</v>
      </c>
      <c r="N99" s="129">
        <v>0</v>
      </c>
      <c r="O99" s="130">
        <f>(Tabla54[[#This Row],[TOTAL ING.]]-Tabla54[[#This Row],[TOTAL DESC.]])</f>
        <v>0</v>
      </c>
    </row>
    <row r="100" spans="1:17" s="1" customFormat="1" ht="38.5" customHeight="1" thickBot="1" x14ac:dyDescent="0.4">
      <c r="A100" s="136" t="s">
        <v>179</v>
      </c>
      <c r="B100" s="137"/>
      <c r="C100" s="137"/>
      <c r="D100" s="137"/>
      <c r="E100" s="137"/>
      <c r="F100" s="138"/>
      <c r="G100" s="131">
        <f>SUBTOTAL(109,Tabla54[SUELDO BUTO (RD$)])</f>
        <v>5211000</v>
      </c>
      <c r="H100" s="131">
        <f>SUBTOTAL(109,Tabla54[OTROS ING.])</f>
        <v>0</v>
      </c>
      <c r="I100" s="131">
        <f>SUBTOTAL(109,Tabla54[TOTAL ING.])</f>
        <v>5211000</v>
      </c>
      <c r="J100" s="131">
        <f>SUM(J10:J99)</f>
        <v>149555.69999999992</v>
      </c>
      <c r="K100" s="131">
        <f>SUM(K10:K99)</f>
        <v>409537.04000000039</v>
      </c>
      <c r="L100" s="131">
        <f>SUM(L10:L99)</f>
        <v>157412.71999999997</v>
      </c>
      <c r="M100" s="131">
        <f>SUM(M10:M99)</f>
        <v>151216.69999999995</v>
      </c>
      <c r="N100" s="131">
        <f>SUM(N10:N99)</f>
        <v>867722.15999999957</v>
      </c>
      <c r="O100" s="131">
        <f>SUBTOTAL(109,Tabla54[NETO])</f>
        <v>4343277.8399999989</v>
      </c>
    </row>
    <row r="101" spans="1:17" s="1" customFormat="1" ht="21.75" customHeight="1" x14ac:dyDescent="0.25">
      <c r="A101" s="53"/>
      <c r="B101" s="2"/>
      <c r="C101" s="5"/>
      <c r="D101" s="5"/>
      <c r="E101" s="5"/>
      <c r="F101" s="5"/>
      <c r="G101" s="50"/>
      <c r="H101" s="4"/>
      <c r="I101" s="4"/>
      <c r="J101" s="50"/>
      <c r="K101" s="4"/>
      <c r="L101" s="50"/>
      <c r="M101" s="50"/>
      <c r="N101" s="50"/>
      <c r="O101" s="50"/>
    </row>
    <row r="102" spans="1:17" x14ac:dyDescent="0.25">
      <c r="A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7" ht="14" x14ac:dyDescent="0.3">
      <c r="A103" s="2"/>
      <c r="B103" s="8" t="s">
        <v>180</v>
      </c>
      <c r="E103" s="132" t="s">
        <v>181</v>
      </c>
      <c r="F103" s="132"/>
      <c r="G103" s="2"/>
      <c r="H103" s="2"/>
      <c r="I103" s="2"/>
      <c r="J103" s="133" t="s">
        <v>351</v>
      </c>
      <c r="K103" s="133"/>
      <c r="L103" s="2"/>
      <c r="M103" s="9"/>
      <c r="N103" s="132"/>
      <c r="O103" s="132"/>
    </row>
    <row r="104" spans="1:17" ht="14" x14ac:dyDescent="0.3">
      <c r="A104" s="2"/>
      <c r="B104" s="8"/>
      <c r="E104" s="8"/>
      <c r="F104" s="8"/>
      <c r="G104" s="2"/>
      <c r="H104" s="2"/>
      <c r="I104" s="2"/>
      <c r="J104" s="8"/>
      <c r="K104" s="8"/>
      <c r="L104" s="2"/>
      <c r="M104" s="9"/>
      <c r="N104" s="8"/>
      <c r="O104" s="8"/>
    </row>
    <row r="105" spans="1:17" ht="14" x14ac:dyDescent="0.3">
      <c r="A105" s="2"/>
      <c r="B105" s="8"/>
      <c r="E105" s="8"/>
      <c r="F105" s="8"/>
      <c r="G105" s="2"/>
      <c r="H105" s="2"/>
      <c r="I105" s="2"/>
      <c r="J105" s="8"/>
      <c r="K105" s="8"/>
      <c r="L105" s="2"/>
      <c r="M105" s="9"/>
      <c r="N105" s="8"/>
      <c r="O105" s="8"/>
    </row>
    <row r="106" spans="1:17" ht="14" x14ac:dyDescent="0.3">
      <c r="A106" s="2"/>
      <c r="B106" s="5"/>
      <c r="C106" s="8"/>
      <c r="D106" s="8"/>
      <c r="G106" s="9"/>
      <c r="H106" s="10"/>
      <c r="I106" s="9"/>
      <c r="J106" s="5"/>
      <c r="K106" s="5"/>
      <c r="L106" s="10"/>
      <c r="M106" s="9"/>
      <c r="N106" s="9"/>
      <c r="O106" s="8"/>
      <c r="P106" s="9"/>
    </row>
    <row r="107" spans="1:17" ht="14" x14ac:dyDescent="0.3">
      <c r="A107" s="2"/>
      <c r="B107" s="11"/>
      <c r="C107" s="8"/>
      <c r="D107" s="8"/>
      <c r="E107" s="12"/>
      <c r="F107" s="13"/>
      <c r="G107" s="9"/>
      <c r="H107" s="10"/>
      <c r="I107" s="11"/>
      <c r="J107" s="11"/>
      <c r="K107" s="11"/>
      <c r="L107" s="11"/>
      <c r="M107" s="9"/>
      <c r="N107" s="9"/>
      <c r="O107" s="9"/>
      <c r="P107" s="48"/>
      <c r="Q107" s="49"/>
    </row>
    <row r="108" spans="1:17" ht="14" x14ac:dyDescent="0.3">
      <c r="A108" s="2"/>
      <c r="B108" s="8" t="s">
        <v>349</v>
      </c>
      <c r="C108" s="8"/>
      <c r="D108" s="8"/>
      <c r="E108" s="8" t="s">
        <v>348</v>
      </c>
      <c r="F108" s="8"/>
      <c r="G108" s="9"/>
      <c r="H108" s="10"/>
      <c r="I108" s="9"/>
      <c r="J108" s="8" t="s">
        <v>352</v>
      </c>
      <c r="K108" s="8"/>
      <c r="L108" s="10"/>
      <c r="M108" s="132"/>
      <c r="N108" s="132"/>
      <c r="O108" s="132"/>
      <c r="P108" s="9"/>
    </row>
    <row r="109" spans="1:17" x14ac:dyDescent="0.25">
      <c r="A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7" ht="21.75" customHeight="1" x14ac:dyDescent="0.25"/>
    <row r="111" spans="1:17" ht="21.75" customHeight="1" x14ac:dyDescent="0.25"/>
    <row r="112" spans="1:17" ht="21.75" customHeight="1" x14ac:dyDescent="0.25"/>
    <row r="113" spans="7:15" ht="21.75" customHeight="1" x14ac:dyDescent="0.25"/>
    <row r="114" spans="7:15" ht="21.75" customHeight="1" x14ac:dyDescent="0.25"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7:15" ht="21.75" customHeight="1" x14ac:dyDescent="0.25"/>
    <row r="116" spans="7:15" ht="21.75" customHeight="1" x14ac:dyDescent="0.25"/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x14ac:dyDescent="0.25">
      <c r="B140" s="1"/>
      <c r="C140" s="14"/>
      <c r="D140" s="14"/>
      <c r="E140" s="14"/>
      <c r="F140" s="14"/>
      <c r="G140" s="53"/>
      <c r="H140" s="53"/>
      <c r="I140" s="53"/>
      <c r="J140" s="53"/>
      <c r="K140" s="53"/>
      <c r="L140" s="53"/>
      <c r="M140" s="53"/>
      <c r="N140" s="53"/>
      <c r="O140" s="53"/>
    </row>
    <row r="141" spans="1:15" x14ac:dyDescent="0.25">
      <c r="B141" s="1"/>
      <c r="C141" s="14"/>
      <c r="D141" s="14"/>
      <c r="E141" s="14"/>
      <c r="F141" s="14"/>
      <c r="G141" s="53"/>
      <c r="H141" s="53"/>
      <c r="I141" s="53"/>
      <c r="J141" s="53"/>
      <c r="K141" s="53"/>
      <c r="L141" s="53"/>
      <c r="M141" s="53"/>
      <c r="N141" s="53"/>
      <c r="O141" s="53"/>
    </row>
    <row r="142" spans="1:15" x14ac:dyDescent="0.25">
      <c r="A142" s="53"/>
    </row>
    <row r="143" spans="1:15" x14ac:dyDescent="0.25">
      <c r="A143" s="53"/>
    </row>
    <row r="146" spans="1:15" s="1" customFormat="1" ht="36" customHeight="1" x14ac:dyDescent="0.25">
      <c r="A146" s="4"/>
      <c r="B146" s="2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</row>
    <row r="147" spans="1:15" s="1" customFormat="1" ht="36" customHeight="1" x14ac:dyDescent="0.25">
      <c r="A147" s="4"/>
      <c r="B147" s="2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</row>
    <row r="149" spans="1:15" ht="36" customHeight="1" x14ac:dyDescent="0.25"/>
    <row r="150" spans="1:15" ht="36" customHeight="1" x14ac:dyDescent="0.25"/>
    <row r="151" spans="1:15" ht="36" customHeight="1" x14ac:dyDescent="0.25"/>
    <row r="152" spans="1:15" ht="36" customHeight="1" x14ac:dyDescent="0.25"/>
    <row r="154" spans="1:15" ht="13.5" x14ac:dyDescent="0.3">
      <c r="B154" s="7"/>
      <c r="C154" s="15"/>
      <c r="D154" s="15"/>
      <c r="E154" s="15"/>
      <c r="F154" s="15"/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1:15" ht="13.5" x14ac:dyDescent="0.3">
      <c r="B155" s="7"/>
      <c r="C155" s="15"/>
      <c r="D155" s="15"/>
      <c r="E155" s="15"/>
      <c r="F155" s="15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1:15" ht="13.5" x14ac:dyDescent="0.3">
      <c r="A156" s="51"/>
      <c r="B156" s="7"/>
      <c r="C156" s="15"/>
      <c r="D156" s="15"/>
      <c r="E156" s="15"/>
      <c r="F156" s="15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1:15" ht="13.5" x14ac:dyDescent="0.3">
      <c r="A157" s="51"/>
      <c r="B157" s="7"/>
      <c r="C157" s="15"/>
      <c r="D157" s="15"/>
      <c r="E157" s="15"/>
      <c r="F157" s="15"/>
      <c r="G157" s="51"/>
      <c r="H157" s="51"/>
      <c r="I157" s="51"/>
      <c r="J157" s="51"/>
      <c r="K157" s="51"/>
      <c r="L157" s="51"/>
      <c r="M157" s="51"/>
      <c r="N157" s="51"/>
      <c r="O157" s="51"/>
    </row>
    <row r="158" spans="1:15" ht="13.5" x14ac:dyDescent="0.3">
      <c r="A158" s="51"/>
      <c r="B158" s="7"/>
      <c r="C158" s="15"/>
      <c r="D158" s="15"/>
      <c r="E158" s="15"/>
      <c r="F158" s="15"/>
      <c r="G158" s="51"/>
      <c r="H158" s="51"/>
      <c r="I158" s="51"/>
      <c r="J158" s="51"/>
      <c r="K158" s="51"/>
      <c r="L158" s="51"/>
      <c r="M158" s="51"/>
      <c r="N158" s="51"/>
      <c r="O158" s="51"/>
    </row>
    <row r="159" spans="1:15" ht="13.5" x14ac:dyDescent="0.3">
      <c r="A159" s="51"/>
      <c r="B159" s="7"/>
      <c r="C159" s="15"/>
      <c r="D159" s="15"/>
      <c r="E159" s="15"/>
      <c r="F159" s="15"/>
      <c r="G159" s="51"/>
      <c r="H159" s="51"/>
      <c r="I159" s="51"/>
      <c r="J159" s="51"/>
      <c r="K159" s="51"/>
      <c r="L159" s="51"/>
      <c r="M159" s="51"/>
      <c r="N159" s="51"/>
      <c r="O159" s="51"/>
    </row>
    <row r="160" spans="1:15" s="7" customFormat="1" ht="36" customHeight="1" x14ac:dyDescent="0.3">
      <c r="A160" s="51"/>
      <c r="C160" s="15"/>
      <c r="D160" s="15"/>
      <c r="E160" s="15"/>
      <c r="F160" s="15"/>
      <c r="G160" s="51"/>
      <c r="H160" s="51"/>
      <c r="I160" s="51"/>
      <c r="J160" s="51"/>
      <c r="K160" s="51"/>
      <c r="L160" s="51"/>
      <c r="M160" s="51"/>
      <c r="N160" s="51"/>
      <c r="O160" s="51"/>
    </row>
    <row r="161" spans="1:15" s="7" customFormat="1" ht="36" customHeight="1" x14ac:dyDescent="0.3">
      <c r="A161" s="51"/>
      <c r="C161" s="15"/>
      <c r="D161" s="15"/>
      <c r="E161" s="15"/>
      <c r="F161" s="15"/>
      <c r="G161" s="51"/>
      <c r="H161" s="51"/>
      <c r="I161" s="51"/>
      <c r="J161" s="51"/>
      <c r="K161" s="51"/>
      <c r="L161" s="51"/>
      <c r="M161" s="51"/>
      <c r="N161" s="51"/>
      <c r="O161" s="51"/>
    </row>
    <row r="162" spans="1:15" s="7" customFormat="1" ht="36" customHeight="1" x14ac:dyDescent="0.3">
      <c r="A162" s="51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s="7" customFormat="1" ht="36" customHeight="1" x14ac:dyDescent="0.3">
      <c r="A163" s="51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s="7" customFormat="1" ht="36" customHeight="1" x14ac:dyDescent="0.3">
      <c r="A164" s="51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s="7" customFormat="1" ht="36" customHeight="1" x14ac:dyDescent="0.3">
      <c r="A165" s="51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s="7" customFormat="1" ht="36" customHeight="1" x14ac:dyDescent="0.3">
      <c r="A166" s="51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s="7" customFormat="1" ht="36" customHeight="1" x14ac:dyDescent="0.3">
      <c r="A167" s="51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B168" s="2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4"/>
      <c r="N168" s="4"/>
      <c r="O168" s="4"/>
    </row>
    <row r="169" spans="1:15" s="7" customFormat="1" ht="36" customHeight="1" x14ac:dyDescent="0.3">
      <c r="A169" s="51"/>
      <c r="B169" s="2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4"/>
      <c r="N169" s="4"/>
      <c r="O169" s="4"/>
    </row>
    <row r="170" spans="1:15" s="7" customFormat="1" ht="36" customHeight="1" x14ac:dyDescent="0.3">
      <c r="A170" s="4"/>
      <c r="B170" s="2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4"/>
      <c r="N170" s="4"/>
      <c r="O170" s="4"/>
    </row>
    <row r="171" spans="1:15" s="7" customFormat="1" ht="36" customHeight="1" x14ac:dyDescent="0.3">
      <c r="A171" s="4"/>
      <c r="B171" s="2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4"/>
      <c r="N171" s="4"/>
      <c r="O171" s="4"/>
    </row>
    <row r="172" spans="1:15" s="7" customFormat="1" ht="36" customHeight="1" x14ac:dyDescent="0.3">
      <c r="A172" s="4"/>
      <c r="B172" s="2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</row>
    <row r="173" spans="1:15" s="7" customFormat="1" ht="36" customHeight="1" x14ac:dyDescent="0.3">
      <c r="A173" s="4"/>
      <c r="B173" s="2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</row>
  </sheetData>
  <mergeCells count="8">
    <mergeCell ref="E103:F103"/>
    <mergeCell ref="J103:K103"/>
    <mergeCell ref="N103:O103"/>
    <mergeCell ref="M108:O108"/>
    <mergeCell ref="A5:O5"/>
    <mergeCell ref="A6:O6"/>
    <mergeCell ref="A7:O7"/>
    <mergeCell ref="A100:F100"/>
  </mergeCells>
  <printOptions horizontalCentered="1"/>
  <pageMargins left="0.7" right="0.7" top="0.75" bottom="0.75" header="0.3" footer="0.3"/>
  <pageSetup paperSize="5" scale="41" fitToHeight="0" orientation="landscape" r:id="rId1"/>
  <headerFooter>
    <oddFooter>&amp;CPágina &amp;P / &amp;N</oddFooter>
  </headerFooter>
  <rowBreaks count="3" manualBreakCount="3">
    <brk id="38" max="15" man="1"/>
    <brk id="66" max="15" man="1"/>
    <brk id="90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8"/>
  <sheetViews>
    <sheetView showGridLines="0" topLeftCell="D14" zoomScale="80" zoomScaleNormal="80" zoomScaleSheetLayoutView="73" workbookViewId="0">
      <selection activeCell="A19" sqref="A19:XFD19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34" t="s">
        <v>0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2:21" ht="26.25" customHeight="1" x14ac:dyDescent="0.3">
      <c r="B7" s="140" t="s">
        <v>552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41" t="s">
        <v>182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72" t="s">
        <v>183</v>
      </c>
      <c r="C11" s="73" t="s">
        <v>3</v>
      </c>
      <c r="D11" s="73" t="s">
        <v>184</v>
      </c>
      <c r="E11" s="73" t="s">
        <v>5</v>
      </c>
      <c r="F11" s="73" t="s">
        <v>6</v>
      </c>
      <c r="G11" s="73" t="s">
        <v>478</v>
      </c>
      <c r="H11" s="73" t="s">
        <v>185</v>
      </c>
      <c r="I11" s="73" t="s">
        <v>9</v>
      </c>
      <c r="J11" s="73" t="s">
        <v>10</v>
      </c>
      <c r="K11" s="73" t="s">
        <v>11</v>
      </c>
      <c r="L11" s="73" t="s">
        <v>12</v>
      </c>
      <c r="M11" s="73" t="s">
        <v>13</v>
      </c>
      <c r="N11" s="73" t="s">
        <v>14</v>
      </c>
      <c r="O11" s="73" t="s">
        <v>15</v>
      </c>
      <c r="P11" s="74" t="s">
        <v>186</v>
      </c>
    </row>
    <row r="12" spans="2:21" s="3" customFormat="1" ht="32.15" customHeight="1" x14ac:dyDescent="0.25">
      <c r="B12" s="75">
        <v>1</v>
      </c>
      <c r="C12" s="76" t="s">
        <v>187</v>
      </c>
      <c r="D12" s="75" t="s">
        <v>188</v>
      </c>
      <c r="E12" s="75" t="s">
        <v>189</v>
      </c>
      <c r="F12" s="75" t="s">
        <v>190</v>
      </c>
      <c r="G12" s="75" t="s">
        <v>24</v>
      </c>
      <c r="H12" s="77">
        <v>15000</v>
      </c>
      <c r="I12" s="78">
        <v>0</v>
      </c>
      <c r="J12" s="77">
        <v>15000</v>
      </c>
      <c r="K12" s="77">
        <v>0</v>
      </c>
      <c r="L12" s="78">
        <v>0</v>
      </c>
      <c r="M12" s="77">
        <v>0</v>
      </c>
      <c r="N12" s="78">
        <v>0</v>
      </c>
      <c r="O12" s="77">
        <v>0</v>
      </c>
      <c r="P12" s="78">
        <v>15000</v>
      </c>
    </row>
    <row r="13" spans="2:21" s="3" customFormat="1" ht="32.15" customHeight="1" x14ac:dyDescent="0.25">
      <c r="B13" s="75">
        <v>2</v>
      </c>
      <c r="C13" s="76" t="s">
        <v>191</v>
      </c>
      <c r="D13" s="75" t="s">
        <v>188</v>
      </c>
      <c r="E13" s="75" t="s">
        <v>189</v>
      </c>
      <c r="F13" s="75" t="s">
        <v>190</v>
      </c>
      <c r="G13" s="75" t="s">
        <v>21</v>
      </c>
      <c r="H13" s="78">
        <v>15000</v>
      </c>
      <c r="I13" s="77">
        <v>0</v>
      </c>
      <c r="J13" s="77">
        <v>15000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8">
        <v>15000</v>
      </c>
    </row>
    <row r="14" spans="2:21" s="3" customFormat="1" ht="32.15" customHeight="1" x14ac:dyDescent="0.25">
      <c r="B14" s="75">
        <v>3</v>
      </c>
      <c r="C14" s="76" t="s">
        <v>192</v>
      </c>
      <c r="D14" s="75" t="s">
        <v>188</v>
      </c>
      <c r="E14" s="75" t="s">
        <v>189</v>
      </c>
      <c r="F14" s="75" t="s">
        <v>190</v>
      </c>
      <c r="G14" s="75" t="s">
        <v>24</v>
      </c>
      <c r="H14" s="78">
        <v>50000</v>
      </c>
      <c r="I14" s="77">
        <v>0</v>
      </c>
      <c r="J14" s="77">
        <v>50000</v>
      </c>
      <c r="K14" s="77">
        <v>0</v>
      </c>
      <c r="L14" s="77">
        <v>2297.25</v>
      </c>
      <c r="M14" s="77">
        <v>0</v>
      </c>
      <c r="N14" s="77">
        <v>0</v>
      </c>
      <c r="O14" s="77">
        <v>2297.25</v>
      </c>
      <c r="P14" s="78">
        <v>47702.75</v>
      </c>
      <c r="U14" s="55"/>
    </row>
    <row r="15" spans="2:21" s="3" customFormat="1" ht="32.15" customHeight="1" x14ac:dyDescent="0.25">
      <c r="B15" s="75">
        <v>4</v>
      </c>
      <c r="C15" s="76" t="s">
        <v>193</v>
      </c>
      <c r="D15" s="75" t="s">
        <v>188</v>
      </c>
      <c r="E15" s="75" t="s">
        <v>189</v>
      </c>
      <c r="F15" s="75" t="s">
        <v>190</v>
      </c>
      <c r="G15" s="75" t="s">
        <v>24</v>
      </c>
      <c r="H15" s="78">
        <v>50000</v>
      </c>
      <c r="I15" s="77">
        <v>0</v>
      </c>
      <c r="J15" s="77">
        <v>50000</v>
      </c>
      <c r="K15" s="77">
        <v>0</v>
      </c>
      <c r="L15" s="77">
        <v>2297.25</v>
      </c>
      <c r="M15" s="77">
        <v>0</v>
      </c>
      <c r="N15" s="77">
        <v>0</v>
      </c>
      <c r="O15" s="77">
        <v>2297.25</v>
      </c>
      <c r="P15" s="78">
        <v>47702.75</v>
      </c>
    </row>
    <row r="16" spans="2:21" s="3" customFormat="1" ht="32.15" customHeight="1" x14ac:dyDescent="0.25">
      <c r="B16" s="75">
        <v>5</v>
      </c>
      <c r="C16" s="76" t="s">
        <v>194</v>
      </c>
      <c r="D16" s="75" t="s">
        <v>188</v>
      </c>
      <c r="E16" s="75" t="s">
        <v>189</v>
      </c>
      <c r="F16" s="75" t="s">
        <v>190</v>
      </c>
      <c r="G16" s="75" t="s">
        <v>21</v>
      </c>
      <c r="H16" s="78">
        <v>15000</v>
      </c>
      <c r="I16" s="77">
        <v>0</v>
      </c>
      <c r="J16" s="77">
        <v>15000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8">
        <v>15000</v>
      </c>
    </row>
    <row r="17" spans="2:17" s="3" customFormat="1" ht="31.5" customHeight="1" x14ac:dyDescent="0.25">
      <c r="B17" s="75">
        <v>6</v>
      </c>
      <c r="C17" s="76" t="s">
        <v>391</v>
      </c>
      <c r="D17" s="75" t="s">
        <v>188</v>
      </c>
      <c r="E17" s="75" t="s">
        <v>189</v>
      </c>
      <c r="F17" s="75" t="s">
        <v>190</v>
      </c>
      <c r="G17" s="75" t="s">
        <v>21</v>
      </c>
      <c r="H17" s="78">
        <v>15000</v>
      </c>
      <c r="I17" s="77">
        <v>0</v>
      </c>
      <c r="J17" s="77">
        <v>15000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8">
        <v>15000</v>
      </c>
    </row>
    <row r="18" spans="2:17" s="3" customFormat="1" ht="31.5" customHeight="1" x14ac:dyDescent="0.25">
      <c r="B18" s="75">
        <v>7</v>
      </c>
      <c r="C18" s="76" t="s">
        <v>392</v>
      </c>
      <c r="D18" s="75" t="s">
        <v>188</v>
      </c>
      <c r="E18" s="75" t="s">
        <v>189</v>
      </c>
      <c r="F18" s="75" t="s">
        <v>190</v>
      </c>
      <c r="G18" s="75" t="s">
        <v>24</v>
      </c>
      <c r="H18" s="78">
        <v>15000</v>
      </c>
      <c r="I18" s="77">
        <v>0</v>
      </c>
      <c r="J18" s="77">
        <v>15000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8">
        <v>15000</v>
      </c>
    </row>
    <row r="19" spans="2:17" ht="24.75" customHeight="1" x14ac:dyDescent="0.25">
      <c r="B19" s="142" t="s">
        <v>179</v>
      </c>
      <c r="C19" s="142"/>
      <c r="D19" s="142"/>
      <c r="E19" s="142"/>
      <c r="F19" s="142"/>
      <c r="G19" s="142"/>
      <c r="H19" s="56">
        <f>SUM(H12:H18)</f>
        <v>175000</v>
      </c>
      <c r="I19" s="56">
        <f>SUM(I12:I17)</f>
        <v>0</v>
      </c>
      <c r="J19" s="56">
        <f>SUM(H12:H18)</f>
        <v>175000</v>
      </c>
      <c r="K19" s="56">
        <f>SUM(K12:K17)</f>
        <v>0</v>
      </c>
      <c r="L19" s="56">
        <f>SUM(L12:L17)</f>
        <v>4594.5</v>
      </c>
      <c r="M19" s="56">
        <f>SUM(M12:M17)</f>
        <v>0</v>
      </c>
      <c r="N19" s="56">
        <f>SUM(N12:N17)</f>
        <v>0</v>
      </c>
      <c r="O19" s="56">
        <f>SUM(O12:O17)</f>
        <v>4594.5</v>
      </c>
      <c r="P19" s="56">
        <f>SUM(P12:P18)</f>
        <v>170405.5</v>
      </c>
    </row>
    <row r="20" spans="2:17" ht="21.75" customHeight="1" x14ac:dyDescent="0.25">
      <c r="J20" s="54"/>
    </row>
    <row r="21" spans="2:17" ht="21.75" customHeight="1" x14ac:dyDescent="0.3">
      <c r="D21" s="8" t="s">
        <v>180</v>
      </c>
      <c r="G21" s="132" t="s">
        <v>181</v>
      </c>
      <c r="H21" s="132"/>
      <c r="L21" s="132" t="s">
        <v>181</v>
      </c>
      <c r="M21" s="132"/>
    </row>
    <row r="22" spans="2:17" s="5" customFormat="1" ht="21.75" customHeight="1" x14ac:dyDescent="0.3">
      <c r="C22" s="2"/>
      <c r="E22" s="9"/>
      <c r="F22" s="8"/>
      <c r="I22" s="9"/>
      <c r="J22" s="10"/>
      <c r="K22" s="9"/>
      <c r="N22" s="2"/>
      <c r="O22" s="2"/>
      <c r="P22" s="2"/>
      <c r="Q22" s="2"/>
    </row>
    <row r="23" spans="2:17" s="5" customFormat="1" ht="21.75" customHeight="1" x14ac:dyDescent="0.3">
      <c r="C23" s="2"/>
      <c r="D23" s="11"/>
      <c r="E23" s="9"/>
      <c r="F23" s="8"/>
      <c r="G23" s="12"/>
      <c r="H23" s="13"/>
      <c r="I23" s="9"/>
      <c r="J23" s="10"/>
      <c r="K23" s="9"/>
      <c r="L23" s="11"/>
      <c r="M23" s="11"/>
      <c r="N23" s="2"/>
      <c r="O23" s="2"/>
      <c r="P23" s="2"/>
      <c r="Q23" s="2"/>
    </row>
    <row r="24" spans="2:17" s="5" customFormat="1" ht="21.75" customHeight="1" x14ac:dyDescent="0.3">
      <c r="C24" s="2"/>
      <c r="D24" s="8" t="s">
        <v>361</v>
      </c>
      <c r="E24" s="9"/>
      <c r="F24" s="8"/>
      <c r="G24" s="132" t="s">
        <v>360</v>
      </c>
      <c r="H24" s="132"/>
      <c r="I24" s="9"/>
      <c r="J24" s="10"/>
      <c r="K24" s="9"/>
      <c r="L24" s="132" t="s">
        <v>197</v>
      </c>
      <c r="M24" s="132"/>
      <c r="N24" s="2"/>
      <c r="O24" s="2"/>
      <c r="P24" s="2"/>
      <c r="Q24" s="2"/>
    </row>
    <row r="25" spans="2:17" s="5" customFormat="1" ht="21.75" customHeight="1" x14ac:dyDescent="0.3">
      <c r="C25" s="2"/>
      <c r="E25" s="9"/>
      <c r="F25" s="8"/>
      <c r="I25" s="9"/>
      <c r="J25" s="10"/>
      <c r="K25" s="9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25">
      <c r="C27" s="2"/>
      <c r="D27" s="2"/>
      <c r="E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21.75" customHeight="1" x14ac:dyDescent="0.25">
      <c r="B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/>
    <row r="43" spans="2:17" ht="21.75" customHeight="1" x14ac:dyDescent="0.25"/>
    <row r="44" spans="2:17" ht="21.75" customHeight="1" x14ac:dyDescent="0.25"/>
    <row r="51" spans="2:7" s="1" customFormat="1" ht="36" customHeight="1" x14ac:dyDescent="0.25">
      <c r="B51" s="14"/>
      <c r="F51" s="14"/>
      <c r="G51" s="14"/>
    </row>
    <row r="52" spans="2:7" s="1" customFormat="1" ht="36" customHeight="1" x14ac:dyDescent="0.25">
      <c r="B52" s="14"/>
      <c r="F52" s="14"/>
      <c r="G52" s="14"/>
    </row>
    <row r="54" spans="2:7" ht="36" customHeight="1" x14ac:dyDescent="0.25"/>
    <row r="55" spans="2:7" ht="36" customHeight="1" x14ac:dyDescent="0.25"/>
    <row r="56" spans="2:7" ht="36" customHeight="1" x14ac:dyDescent="0.25"/>
    <row r="57" spans="2:7" ht="36" customHeight="1" x14ac:dyDescent="0.25"/>
    <row r="65" spans="2:2" s="7" customFormat="1" ht="36" customHeight="1" x14ac:dyDescent="0.3">
      <c r="B65" s="15"/>
    </row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</sheetData>
  <mergeCells count="9">
    <mergeCell ref="G21:H21"/>
    <mergeCell ref="L21:M21"/>
    <mergeCell ref="G24:H24"/>
    <mergeCell ref="L24:M24"/>
    <mergeCell ref="B4:P4"/>
    <mergeCell ref="B7:P7"/>
    <mergeCell ref="B9:P9"/>
    <mergeCell ref="B6:P6"/>
    <mergeCell ref="B19:G1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2"/>
  <sheetViews>
    <sheetView zoomScale="90" zoomScaleNormal="90" zoomScaleSheetLayoutView="59" workbookViewId="0">
      <selection activeCell="C15" sqref="C15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34" t="s">
        <v>0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</row>
    <row r="12" spans="1:16" ht="14" x14ac:dyDescent="0.3">
      <c r="B12" s="140" t="s">
        <v>553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</row>
    <row r="13" spans="1:16" x14ac:dyDescent="0.25">
      <c r="A13" s="6"/>
      <c r="B13" s="141" t="s">
        <v>198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</row>
    <row r="14" spans="1:16" ht="13" thickBot="1" x14ac:dyDescent="0.3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3">
      <c r="B15" s="72" t="s">
        <v>183</v>
      </c>
      <c r="C15" s="73" t="s">
        <v>3</v>
      </c>
      <c r="D15" s="73" t="s">
        <v>414</v>
      </c>
      <c r="E15" s="73" t="s">
        <v>5</v>
      </c>
      <c r="F15" s="73" t="s">
        <v>6</v>
      </c>
      <c r="G15" s="73" t="s">
        <v>478</v>
      </c>
      <c r="H15" s="73" t="s">
        <v>185</v>
      </c>
      <c r="I15" s="73" t="s">
        <v>9</v>
      </c>
      <c r="J15" s="73" t="s">
        <v>10</v>
      </c>
      <c r="K15" s="73" t="s">
        <v>11</v>
      </c>
      <c r="L15" s="73" t="s">
        <v>12</v>
      </c>
      <c r="M15" s="73" t="s">
        <v>13</v>
      </c>
      <c r="N15" s="73" t="s">
        <v>14</v>
      </c>
      <c r="O15" s="73" t="s">
        <v>15</v>
      </c>
      <c r="P15" s="74" t="s">
        <v>186</v>
      </c>
    </row>
    <row r="16" spans="1:16" ht="24" customHeight="1" x14ac:dyDescent="0.25">
      <c r="A16"/>
      <c r="B16" s="79">
        <v>1</v>
      </c>
      <c r="C16" s="80" t="s">
        <v>55</v>
      </c>
      <c r="D16" s="80" t="s">
        <v>417</v>
      </c>
      <c r="E16" s="80" t="s">
        <v>57</v>
      </c>
      <c r="F16" s="80" t="s">
        <v>29</v>
      </c>
      <c r="G16" s="81" t="s">
        <v>21</v>
      </c>
      <c r="H16" s="82">
        <v>20000</v>
      </c>
      <c r="I16" s="83">
        <v>0</v>
      </c>
      <c r="J16" s="82">
        <v>20000</v>
      </c>
      <c r="K16" s="82">
        <v>574</v>
      </c>
      <c r="L16" s="82">
        <v>3193.47</v>
      </c>
      <c r="M16" s="82">
        <v>608</v>
      </c>
      <c r="N16" s="84">
        <v>0</v>
      </c>
      <c r="O16" s="82">
        <v>4375.47</v>
      </c>
      <c r="P16" s="85">
        <v>15624.53</v>
      </c>
    </row>
    <row r="17" spans="1:16" ht="24" customHeight="1" x14ac:dyDescent="0.25">
      <c r="B17" s="79">
        <v>2</v>
      </c>
      <c r="C17" s="57" t="s">
        <v>59</v>
      </c>
      <c r="D17" s="57" t="s">
        <v>417</v>
      </c>
      <c r="E17" s="57" t="s">
        <v>440</v>
      </c>
      <c r="F17" s="57" t="s">
        <v>32</v>
      </c>
      <c r="G17" s="75" t="s">
        <v>24</v>
      </c>
      <c r="H17" s="77">
        <v>16000</v>
      </c>
      <c r="I17" s="78">
        <v>0</v>
      </c>
      <c r="J17" s="77">
        <v>16000</v>
      </c>
      <c r="K17" s="77">
        <v>459.2</v>
      </c>
      <c r="L17" s="82">
        <v>1995.14</v>
      </c>
      <c r="M17" s="82">
        <v>486.4</v>
      </c>
      <c r="N17" s="82">
        <v>0</v>
      </c>
      <c r="O17" s="82">
        <v>2940.74</v>
      </c>
      <c r="P17" s="85">
        <f t="shared" ref="P17:P21" si="0">(J17-O17)</f>
        <v>13059.26</v>
      </c>
    </row>
    <row r="18" spans="1:16" ht="24" customHeight="1" x14ac:dyDescent="0.25">
      <c r="B18" s="79">
        <v>3</v>
      </c>
      <c r="C18" s="57" t="s">
        <v>61</v>
      </c>
      <c r="D18" s="57" t="s">
        <v>429</v>
      </c>
      <c r="E18" s="57" t="s">
        <v>199</v>
      </c>
      <c r="F18" s="57" t="s">
        <v>20</v>
      </c>
      <c r="G18" s="75" t="s">
        <v>21</v>
      </c>
      <c r="H18" s="77">
        <v>55000</v>
      </c>
      <c r="I18" s="77">
        <v>0</v>
      </c>
      <c r="J18" s="77">
        <v>55000</v>
      </c>
      <c r="K18" s="77">
        <v>1578.5</v>
      </c>
      <c r="L18" s="82">
        <v>12852.74</v>
      </c>
      <c r="M18" s="82">
        <v>1672</v>
      </c>
      <c r="N18" s="82">
        <v>0</v>
      </c>
      <c r="O18" s="82">
        <f t="shared" ref="O18:O24" si="1">SUM(K18:N18)</f>
        <v>16103.24</v>
      </c>
      <c r="P18" s="85">
        <f t="shared" si="0"/>
        <v>38896.76</v>
      </c>
    </row>
    <row r="19" spans="1:16" ht="24" customHeight="1" x14ac:dyDescent="0.25">
      <c r="B19" s="79">
        <v>4</v>
      </c>
      <c r="C19" s="57" t="s">
        <v>79</v>
      </c>
      <c r="D19" s="57" t="s">
        <v>420</v>
      </c>
      <c r="E19" s="57" t="s">
        <v>81</v>
      </c>
      <c r="F19" s="57" t="s">
        <v>29</v>
      </c>
      <c r="G19" s="75" t="s">
        <v>21</v>
      </c>
      <c r="H19" s="77">
        <v>50000</v>
      </c>
      <c r="I19" s="78">
        <v>0</v>
      </c>
      <c r="J19" s="77">
        <v>50000</v>
      </c>
      <c r="K19" s="77">
        <v>1435</v>
      </c>
      <c r="L19" s="82">
        <v>11761.25</v>
      </c>
      <c r="M19" s="82">
        <v>1520</v>
      </c>
      <c r="N19" s="82">
        <v>0</v>
      </c>
      <c r="O19" s="82">
        <f t="shared" si="1"/>
        <v>14716.25</v>
      </c>
      <c r="P19" s="85">
        <f t="shared" si="0"/>
        <v>35283.75</v>
      </c>
    </row>
    <row r="20" spans="1:16" ht="24" customHeight="1" x14ac:dyDescent="0.25">
      <c r="B20" s="79">
        <v>5</v>
      </c>
      <c r="C20" s="57" t="s">
        <v>87</v>
      </c>
      <c r="D20" s="57" t="s">
        <v>421</v>
      </c>
      <c r="E20" s="57" t="s">
        <v>444</v>
      </c>
      <c r="F20" s="57" t="s">
        <v>32</v>
      </c>
      <c r="G20" s="75" t="s">
        <v>21</v>
      </c>
      <c r="H20" s="77">
        <v>16000</v>
      </c>
      <c r="I20" s="78">
        <v>0</v>
      </c>
      <c r="J20" s="77">
        <v>16000</v>
      </c>
      <c r="K20" s="77">
        <v>459.2</v>
      </c>
      <c r="L20" s="82">
        <v>1995.14</v>
      </c>
      <c r="M20" s="82">
        <v>486.4</v>
      </c>
      <c r="N20" s="82">
        <v>0</v>
      </c>
      <c r="O20" s="82">
        <f t="shared" si="1"/>
        <v>2940.7400000000002</v>
      </c>
      <c r="P20" s="85">
        <f t="shared" si="0"/>
        <v>13059.26</v>
      </c>
    </row>
    <row r="21" spans="1:16" ht="24" customHeight="1" x14ac:dyDescent="0.25">
      <c r="A21" s="3"/>
      <c r="B21" s="79">
        <v>6</v>
      </c>
      <c r="C21" s="57" t="s">
        <v>121</v>
      </c>
      <c r="D21" s="57" t="s">
        <v>422</v>
      </c>
      <c r="E21" s="57" t="s">
        <v>122</v>
      </c>
      <c r="F21" s="57" t="s">
        <v>29</v>
      </c>
      <c r="G21" s="75" t="s">
        <v>21</v>
      </c>
      <c r="H21" s="77">
        <v>55000</v>
      </c>
      <c r="I21" s="77">
        <v>0</v>
      </c>
      <c r="J21" s="77">
        <v>55000</v>
      </c>
      <c r="K21" s="77">
        <v>1578.5</v>
      </c>
      <c r="L21" s="82">
        <v>11255.95</v>
      </c>
      <c r="M21" s="82">
        <v>1672</v>
      </c>
      <c r="N21" s="82">
        <v>0</v>
      </c>
      <c r="O21" s="82">
        <v>14506.45</v>
      </c>
      <c r="P21" s="85">
        <f t="shared" si="0"/>
        <v>40493.550000000003</v>
      </c>
    </row>
    <row r="22" spans="1:16" ht="24" customHeight="1" x14ac:dyDescent="0.25">
      <c r="A22"/>
      <c r="B22" s="79">
        <v>7</v>
      </c>
      <c r="C22" s="80" t="s">
        <v>118</v>
      </c>
      <c r="D22" s="80" t="s">
        <v>422</v>
      </c>
      <c r="E22" s="80" t="s">
        <v>120</v>
      </c>
      <c r="F22" s="80" t="s">
        <v>29</v>
      </c>
      <c r="G22" s="81" t="s">
        <v>21</v>
      </c>
      <c r="H22" s="82">
        <v>130000</v>
      </c>
      <c r="I22" s="83">
        <v>0</v>
      </c>
      <c r="J22" s="82">
        <v>130000</v>
      </c>
      <c r="K22" s="82">
        <v>3731</v>
      </c>
      <c r="L22" s="82">
        <v>28255.82</v>
      </c>
      <c r="M22" s="82">
        <v>3952</v>
      </c>
      <c r="N22" s="82">
        <v>0</v>
      </c>
      <c r="O22" s="82">
        <v>35938.82</v>
      </c>
      <c r="P22" s="85">
        <v>94061.18</v>
      </c>
    </row>
    <row r="23" spans="1:16" ht="24" customHeight="1" x14ac:dyDescent="0.25">
      <c r="A23"/>
      <c r="B23" s="79">
        <v>8</v>
      </c>
      <c r="C23" s="80" t="s">
        <v>53</v>
      </c>
      <c r="D23" s="80" t="s">
        <v>497</v>
      </c>
      <c r="E23" s="80" t="s">
        <v>524</v>
      </c>
      <c r="F23" s="80" t="s">
        <v>32</v>
      </c>
      <c r="G23" s="81" t="s">
        <v>21</v>
      </c>
      <c r="H23" s="82">
        <v>11000</v>
      </c>
      <c r="I23" s="83">
        <v>0</v>
      </c>
      <c r="J23" s="82">
        <v>11000</v>
      </c>
      <c r="K23" s="82">
        <v>315.7</v>
      </c>
      <c r="L23" s="82">
        <v>1552.49</v>
      </c>
      <c r="M23" s="82">
        <v>334.4</v>
      </c>
      <c r="N23" s="82">
        <v>0</v>
      </c>
      <c r="O23" s="82">
        <v>2202.59</v>
      </c>
      <c r="P23" s="85">
        <v>8797.41</v>
      </c>
    </row>
    <row r="24" spans="1:16" ht="24" customHeight="1" x14ac:dyDescent="0.25">
      <c r="A24"/>
      <c r="B24" s="79">
        <v>9</v>
      </c>
      <c r="C24" s="80" t="s">
        <v>156</v>
      </c>
      <c r="D24" s="80" t="s">
        <v>425</v>
      </c>
      <c r="E24" s="80" t="s">
        <v>158</v>
      </c>
      <c r="F24" s="80" t="s">
        <v>32</v>
      </c>
      <c r="G24" s="81" t="s">
        <v>21</v>
      </c>
      <c r="H24" s="82">
        <v>65000</v>
      </c>
      <c r="I24" s="83">
        <v>0</v>
      </c>
      <c r="J24" s="82">
        <v>65000</v>
      </c>
      <c r="K24" s="82">
        <v>1865.5</v>
      </c>
      <c r="L24" s="82">
        <v>15289.62</v>
      </c>
      <c r="M24" s="82">
        <v>1976</v>
      </c>
      <c r="N24" s="82">
        <v>0</v>
      </c>
      <c r="O24" s="82">
        <f t="shared" si="1"/>
        <v>19131.120000000003</v>
      </c>
      <c r="P24" s="85">
        <f>(J24-O24)</f>
        <v>45868.88</v>
      </c>
    </row>
    <row r="25" spans="1:16" ht="24" customHeight="1" x14ac:dyDescent="0.25">
      <c r="A25"/>
      <c r="B25" s="118">
        <v>10</v>
      </c>
      <c r="C25" s="80" t="s">
        <v>521</v>
      </c>
      <c r="D25" s="80" t="s">
        <v>539</v>
      </c>
      <c r="E25" s="80" t="s">
        <v>60</v>
      </c>
      <c r="F25" s="80" t="s">
        <v>32</v>
      </c>
      <c r="G25" s="81" t="s">
        <v>21</v>
      </c>
      <c r="H25" s="82">
        <v>16000</v>
      </c>
      <c r="I25" s="83">
        <v>0</v>
      </c>
      <c r="J25" s="82">
        <v>16000</v>
      </c>
      <c r="K25" s="82">
        <v>459.2</v>
      </c>
      <c r="L25" s="82">
        <v>1995.14</v>
      </c>
      <c r="M25" s="82">
        <v>486.4</v>
      </c>
      <c r="N25" s="82">
        <v>0</v>
      </c>
      <c r="O25" s="82">
        <v>2940.74</v>
      </c>
      <c r="P25" s="82">
        <v>13059.26</v>
      </c>
    </row>
    <row r="26" spans="1:16" ht="24" customHeight="1" x14ac:dyDescent="0.25">
      <c r="A26"/>
      <c r="B26" s="79">
        <v>11</v>
      </c>
      <c r="C26" s="113" t="s">
        <v>69</v>
      </c>
      <c r="D26" s="113" t="s">
        <v>540</v>
      </c>
      <c r="E26" s="113" t="s">
        <v>529</v>
      </c>
      <c r="F26" s="113" t="s">
        <v>32</v>
      </c>
      <c r="G26" s="114" t="s">
        <v>24</v>
      </c>
      <c r="H26" s="115">
        <v>25000</v>
      </c>
      <c r="I26" s="116">
        <v>0</v>
      </c>
      <c r="J26" s="115">
        <v>25000</v>
      </c>
      <c r="K26" s="115">
        <v>717.5</v>
      </c>
      <c r="L26" s="115">
        <v>3899.15</v>
      </c>
      <c r="M26" s="115">
        <v>760</v>
      </c>
      <c r="N26" s="115">
        <v>0</v>
      </c>
      <c r="O26" s="115">
        <v>5376.65</v>
      </c>
      <c r="P26" s="117">
        <v>19623.349999999999</v>
      </c>
    </row>
    <row r="27" spans="1:16" ht="24" customHeight="1" x14ac:dyDescent="0.25">
      <c r="A27"/>
      <c r="B27" s="79">
        <v>12</v>
      </c>
      <c r="C27" s="113" t="s">
        <v>91</v>
      </c>
      <c r="D27" s="113" t="s">
        <v>541</v>
      </c>
      <c r="E27" s="113" t="s">
        <v>542</v>
      </c>
      <c r="F27" s="113" t="s">
        <v>32</v>
      </c>
      <c r="G27" s="114" t="s">
        <v>21</v>
      </c>
      <c r="H27" s="115">
        <v>11000</v>
      </c>
      <c r="I27" s="116">
        <v>0</v>
      </c>
      <c r="J27" s="115">
        <v>11000</v>
      </c>
      <c r="K27" s="115">
        <v>315.7</v>
      </c>
      <c r="L27" s="115">
        <v>1552.49</v>
      </c>
      <c r="M27" s="115">
        <v>334.4</v>
      </c>
      <c r="N27" s="115">
        <v>0</v>
      </c>
      <c r="O27" s="115">
        <v>2202.59</v>
      </c>
      <c r="P27" s="117">
        <v>8797.41</v>
      </c>
    </row>
    <row r="28" spans="1:16" ht="24" customHeight="1" x14ac:dyDescent="0.25">
      <c r="A28"/>
      <c r="B28" s="118">
        <v>13</v>
      </c>
      <c r="C28" s="80" t="s">
        <v>522</v>
      </c>
      <c r="D28" s="80" t="s">
        <v>543</v>
      </c>
      <c r="E28" s="80" t="s">
        <v>128</v>
      </c>
      <c r="F28" s="80" t="s">
        <v>32</v>
      </c>
      <c r="G28" s="81" t="s">
        <v>21</v>
      </c>
      <c r="H28" s="82">
        <v>25000</v>
      </c>
      <c r="I28" s="83">
        <v>0</v>
      </c>
      <c r="J28" s="82">
        <v>25000</v>
      </c>
      <c r="K28" s="82">
        <v>717.5</v>
      </c>
      <c r="L28" s="82">
        <v>3984.93</v>
      </c>
      <c r="M28" s="82">
        <v>760</v>
      </c>
      <c r="N28" s="82">
        <v>0</v>
      </c>
      <c r="O28" s="82">
        <v>5462.43</v>
      </c>
      <c r="P28" s="82">
        <v>19537.57</v>
      </c>
    </row>
    <row r="29" spans="1:16" ht="24" customHeight="1" x14ac:dyDescent="0.25">
      <c r="A29"/>
      <c r="B29" s="79">
        <v>14</v>
      </c>
      <c r="C29" s="113" t="s">
        <v>153</v>
      </c>
      <c r="D29" s="113" t="s">
        <v>544</v>
      </c>
      <c r="E29" s="113" t="s">
        <v>545</v>
      </c>
      <c r="F29" s="113" t="s">
        <v>32</v>
      </c>
      <c r="G29" s="114" t="s">
        <v>21</v>
      </c>
      <c r="H29" s="115">
        <v>25000</v>
      </c>
      <c r="I29" s="116">
        <v>0</v>
      </c>
      <c r="J29" s="115">
        <v>25000</v>
      </c>
      <c r="K29" s="115">
        <v>717.5</v>
      </c>
      <c r="L29" s="115">
        <v>3899.15</v>
      </c>
      <c r="M29" s="115">
        <v>760</v>
      </c>
      <c r="N29" s="115">
        <v>0</v>
      </c>
      <c r="O29" s="115">
        <v>5376.65</v>
      </c>
      <c r="P29" s="117">
        <v>19623.349999999999</v>
      </c>
    </row>
    <row r="30" spans="1:16" ht="24" customHeight="1" x14ac:dyDescent="0.25">
      <c r="A30"/>
      <c r="B30" s="118">
        <v>15</v>
      </c>
      <c r="C30" s="80" t="s">
        <v>131</v>
      </c>
      <c r="D30" s="80" t="s">
        <v>543</v>
      </c>
      <c r="E30" s="80" t="s">
        <v>523</v>
      </c>
      <c r="F30" s="80" t="s">
        <v>29</v>
      </c>
      <c r="G30" s="81" t="s">
        <v>24</v>
      </c>
      <c r="H30" s="82">
        <v>60000</v>
      </c>
      <c r="I30" s="83">
        <v>0</v>
      </c>
      <c r="J30" s="82">
        <v>60000</v>
      </c>
      <c r="K30" s="82">
        <v>1722</v>
      </c>
      <c r="L30" s="82">
        <v>12133.16</v>
      </c>
      <c r="M30" s="82">
        <v>1824</v>
      </c>
      <c r="N30" s="82">
        <v>0</v>
      </c>
      <c r="O30" s="82">
        <v>15679.16</v>
      </c>
      <c r="P30" s="82">
        <v>44320.84</v>
      </c>
    </row>
    <row r="31" spans="1:16" ht="29.5" customHeight="1" thickBot="1" x14ac:dyDescent="0.3">
      <c r="A31"/>
      <c r="B31" s="79">
        <v>16</v>
      </c>
      <c r="C31" s="86" t="s">
        <v>367</v>
      </c>
      <c r="D31" s="86" t="s">
        <v>425</v>
      </c>
      <c r="E31" s="86" t="s">
        <v>160</v>
      </c>
      <c r="F31" s="86" t="s">
        <v>32</v>
      </c>
      <c r="G31" s="87" t="s">
        <v>21</v>
      </c>
      <c r="H31" s="88">
        <v>30000</v>
      </c>
      <c r="I31" s="89">
        <v>0</v>
      </c>
      <c r="J31" s="88">
        <v>30000</v>
      </c>
      <c r="K31" s="88">
        <v>861</v>
      </c>
      <c r="L31" s="88">
        <v>4427.58</v>
      </c>
      <c r="M31" s="88">
        <v>912</v>
      </c>
      <c r="N31" s="88">
        <v>0</v>
      </c>
      <c r="O31" s="88">
        <v>6200.58</v>
      </c>
      <c r="P31" s="90">
        <f>(J31-O31)</f>
        <v>23799.42</v>
      </c>
    </row>
    <row r="32" spans="1:16" ht="24" customHeight="1" thickBot="1" x14ac:dyDescent="0.3">
      <c r="B32" s="145" t="s">
        <v>179</v>
      </c>
      <c r="C32" s="146"/>
      <c r="D32" s="146"/>
      <c r="E32" s="146"/>
      <c r="F32" s="146"/>
      <c r="G32" s="147"/>
      <c r="H32" s="44">
        <f t="shared" ref="H32:P32" si="2">SUM(H16:H31)</f>
        <v>610000</v>
      </c>
      <c r="I32" s="44">
        <f t="shared" si="2"/>
        <v>0</v>
      </c>
      <c r="J32" s="44">
        <f t="shared" si="2"/>
        <v>610000</v>
      </c>
      <c r="K32" s="44">
        <f t="shared" si="2"/>
        <v>17507</v>
      </c>
      <c r="L32" s="44">
        <f t="shared" si="2"/>
        <v>120043.22</v>
      </c>
      <c r="M32" s="44">
        <f t="shared" si="2"/>
        <v>18544</v>
      </c>
      <c r="N32" s="44">
        <f t="shared" si="2"/>
        <v>0</v>
      </c>
      <c r="O32" s="44">
        <f t="shared" si="2"/>
        <v>156094.21999999997</v>
      </c>
      <c r="P32" s="45">
        <f t="shared" si="2"/>
        <v>453905.77999999985</v>
      </c>
    </row>
    <row r="35" spans="4:16" ht="14" x14ac:dyDescent="0.3">
      <c r="D35" s="8" t="s">
        <v>180</v>
      </c>
      <c r="F35" s="132" t="s">
        <v>181</v>
      </c>
      <c r="G35" s="132"/>
      <c r="L35" s="132" t="s">
        <v>181</v>
      </c>
      <c r="M35" s="132"/>
      <c r="N35" s="132"/>
    </row>
    <row r="36" spans="4:16" ht="14" x14ac:dyDescent="0.3">
      <c r="E36" s="9"/>
      <c r="F36" s="8"/>
      <c r="K36" s="9"/>
      <c r="L36" s="9"/>
      <c r="M36" s="9"/>
      <c r="N36" s="9"/>
    </row>
    <row r="37" spans="4:16" ht="14" x14ac:dyDescent="0.3">
      <c r="E37" s="9"/>
      <c r="F37" s="8"/>
      <c r="K37" s="9"/>
      <c r="L37" s="9"/>
      <c r="M37" s="9"/>
      <c r="N37" s="9"/>
    </row>
    <row r="38" spans="4:16" ht="14" x14ac:dyDescent="0.3">
      <c r="D38" s="11"/>
      <c r="E38" s="9"/>
      <c r="F38" s="12"/>
      <c r="G38" s="13"/>
      <c r="H38" s="10"/>
      <c r="K38" s="9"/>
      <c r="L38" s="143"/>
      <c r="M38" s="143"/>
      <c r="N38" s="143"/>
      <c r="O38" s="9"/>
      <c r="P38" s="9"/>
    </row>
    <row r="39" spans="4:16" ht="14" x14ac:dyDescent="0.3">
      <c r="D39" s="8" t="s">
        <v>195</v>
      </c>
      <c r="E39" s="9"/>
      <c r="F39" s="144" t="s">
        <v>196</v>
      </c>
      <c r="G39" s="144"/>
      <c r="H39" s="10"/>
      <c r="K39" s="9"/>
      <c r="L39" s="132" t="s">
        <v>197</v>
      </c>
      <c r="M39" s="132"/>
      <c r="N39" s="132"/>
      <c r="O39" s="9"/>
      <c r="P39" s="9"/>
    </row>
    <row r="40" spans="4:16" ht="14" x14ac:dyDescent="0.3">
      <c r="E40" s="9"/>
      <c r="F40" s="8"/>
      <c r="K40" s="9"/>
      <c r="L40" s="9"/>
      <c r="M40" s="9"/>
      <c r="N40" s="9"/>
    </row>
    <row r="41" spans="4:16" ht="14" x14ac:dyDescent="0.3">
      <c r="E41" s="9"/>
      <c r="F41" s="8"/>
      <c r="K41" s="9"/>
      <c r="L41" s="9"/>
      <c r="M41" s="9"/>
      <c r="N41" s="9"/>
    </row>
    <row r="42" spans="4:16" x14ac:dyDescent="0.25">
      <c r="G42" s="2"/>
    </row>
  </sheetData>
  <mergeCells count="9">
    <mergeCell ref="L38:N38"/>
    <mergeCell ref="F39:G39"/>
    <mergeCell ref="L39:N39"/>
    <mergeCell ref="B11:P11"/>
    <mergeCell ref="B12:P12"/>
    <mergeCell ref="B13:P13"/>
    <mergeCell ref="B32:G32"/>
    <mergeCell ref="F35:G35"/>
    <mergeCell ref="L35:N35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9:CD95"/>
  <sheetViews>
    <sheetView tabSelected="1" topLeftCell="A75" zoomScale="77" zoomScaleNormal="77" zoomScaleSheetLayoutView="78" workbookViewId="0">
      <selection activeCell="C15" sqref="C15"/>
    </sheetView>
  </sheetViews>
  <sheetFormatPr baseColWidth="10" defaultColWidth="11.54296875" defaultRowHeight="15.5" x14ac:dyDescent="0.35"/>
  <cols>
    <col min="1" max="1" width="11.54296875" style="63"/>
    <col min="2" max="2" width="6.7265625" style="63" customWidth="1"/>
    <col min="3" max="3" width="52.453125" style="63" customWidth="1"/>
    <col min="4" max="4" width="75.1796875" style="63" customWidth="1"/>
    <col min="5" max="5" width="64.81640625" style="63" customWidth="1"/>
    <col min="6" max="6" width="34.453125" style="63" customWidth="1"/>
    <col min="7" max="7" width="17.7265625" style="63" customWidth="1"/>
    <col min="8" max="8" width="15.81640625" style="63" customWidth="1"/>
    <col min="9" max="9" width="16.7265625" style="63" customWidth="1"/>
    <col min="10" max="10" width="25" style="63" customWidth="1"/>
    <col min="11" max="11" width="15.26953125" style="63" customWidth="1"/>
    <col min="12" max="12" width="19.1796875" style="63" bestFit="1" customWidth="1"/>
    <col min="13" max="13" width="14.26953125" style="63" bestFit="1" customWidth="1"/>
    <col min="14" max="14" width="14.54296875" style="63" bestFit="1" customWidth="1"/>
    <col min="15" max="15" width="14.54296875" style="63" customWidth="1"/>
    <col min="16" max="16" width="17.81640625" style="63" customWidth="1"/>
    <col min="17" max="17" width="15.54296875" style="63" customWidth="1"/>
    <col min="18" max="18" width="16.7265625" style="63" customWidth="1"/>
    <col min="19" max="16384" width="11.54296875" style="63"/>
  </cols>
  <sheetData>
    <row r="9" spans="1:82" x14ac:dyDescent="0.35"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</row>
    <row r="10" spans="1:82" x14ac:dyDescent="0.35">
      <c r="A10" s="134" t="s">
        <v>0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82" x14ac:dyDescent="0.35">
      <c r="B11" s="102"/>
      <c r="C11" s="103"/>
      <c r="D11" s="102"/>
      <c r="E11" s="134" t="s">
        <v>554</v>
      </c>
      <c r="F11" s="134"/>
      <c r="G11" s="134"/>
      <c r="H11" s="134"/>
      <c r="I11" s="134"/>
      <c r="J11" s="134"/>
      <c r="K11" s="134"/>
      <c r="L11" s="102"/>
      <c r="M11" s="102"/>
      <c r="N11" s="102"/>
      <c r="O11" s="102"/>
      <c r="P11" s="102"/>
      <c r="Q11" s="102"/>
      <c r="R11" s="102"/>
    </row>
    <row r="12" spans="1:82" x14ac:dyDescent="0.35">
      <c r="B12" s="102"/>
      <c r="C12" s="102"/>
      <c r="D12" s="102"/>
      <c r="L12" s="102"/>
      <c r="M12" s="102"/>
      <c r="N12" s="102"/>
      <c r="O12" s="102"/>
      <c r="P12" s="102"/>
      <c r="Q12" s="102"/>
      <c r="R12" s="102"/>
    </row>
    <row r="13" spans="1:82" x14ac:dyDescent="0.35"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</row>
    <row r="14" spans="1:82" x14ac:dyDescent="0.35"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</row>
    <row r="15" spans="1:82" s="101" customFormat="1" ht="31" x14ac:dyDescent="0.35">
      <c r="B15" s="97" t="s">
        <v>183</v>
      </c>
      <c r="C15" s="98" t="s">
        <v>3</v>
      </c>
      <c r="D15" s="99" t="s">
        <v>414</v>
      </c>
      <c r="E15" s="100" t="s">
        <v>5</v>
      </c>
      <c r="F15" s="98" t="s">
        <v>6</v>
      </c>
      <c r="G15" s="98" t="s">
        <v>478</v>
      </c>
      <c r="H15" s="98" t="s">
        <v>200</v>
      </c>
      <c r="I15" s="98" t="s">
        <v>201</v>
      </c>
      <c r="J15" s="98" t="s">
        <v>185</v>
      </c>
      <c r="K15" s="98" t="s">
        <v>354</v>
      </c>
      <c r="L15" s="98" t="s">
        <v>359</v>
      </c>
      <c r="M15" s="98" t="s">
        <v>11</v>
      </c>
      <c r="N15" s="98" t="s">
        <v>12</v>
      </c>
      <c r="O15" s="98" t="s">
        <v>13</v>
      </c>
      <c r="P15" s="98" t="s">
        <v>356</v>
      </c>
      <c r="Q15" s="98" t="s">
        <v>357</v>
      </c>
      <c r="R15" s="99" t="s">
        <v>186</v>
      </c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</row>
    <row r="16" spans="1:82" s="101" customFormat="1" ht="30" customHeight="1" x14ac:dyDescent="0.35">
      <c r="B16" s="105">
        <v>1</v>
      </c>
      <c r="C16" s="106" t="s">
        <v>202</v>
      </c>
      <c r="D16" s="106" t="s">
        <v>415</v>
      </c>
      <c r="E16" s="106" t="s">
        <v>448</v>
      </c>
      <c r="F16" s="107" t="s">
        <v>203</v>
      </c>
      <c r="G16" s="108" t="s">
        <v>21</v>
      </c>
      <c r="H16" s="109">
        <v>45323</v>
      </c>
      <c r="I16" s="109">
        <v>45505</v>
      </c>
      <c r="J16" s="110">
        <v>80000</v>
      </c>
      <c r="K16" s="110">
        <v>0</v>
      </c>
      <c r="L16" s="110">
        <v>80000</v>
      </c>
      <c r="M16" s="110">
        <v>2296</v>
      </c>
      <c r="N16" s="110">
        <v>7400.87</v>
      </c>
      <c r="O16" s="110">
        <v>2432</v>
      </c>
      <c r="P16" s="110">
        <v>395</v>
      </c>
      <c r="Q16" s="110">
        <f>SUM(M16:P16)</f>
        <v>12523.869999999999</v>
      </c>
      <c r="R16" s="110">
        <f>(L16-Q16)</f>
        <v>67476.13</v>
      </c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</row>
    <row r="17" spans="2:82" s="101" customFormat="1" ht="30" customHeight="1" x14ac:dyDescent="0.35">
      <c r="B17" s="105">
        <v>2</v>
      </c>
      <c r="C17" s="106" t="s">
        <v>204</v>
      </c>
      <c r="D17" s="106" t="s">
        <v>430</v>
      </c>
      <c r="E17" s="106" t="s">
        <v>432</v>
      </c>
      <c r="F17" s="107" t="s">
        <v>203</v>
      </c>
      <c r="G17" s="108" t="s">
        <v>24</v>
      </c>
      <c r="H17" s="109">
        <v>45323</v>
      </c>
      <c r="I17" s="109">
        <v>45505</v>
      </c>
      <c r="J17" s="110">
        <v>175000</v>
      </c>
      <c r="K17" s="110">
        <v>0</v>
      </c>
      <c r="L17" s="110">
        <v>175000</v>
      </c>
      <c r="M17" s="110">
        <v>5022.5</v>
      </c>
      <c r="N17" s="110">
        <v>29747.24</v>
      </c>
      <c r="O17" s="110">
        <v>5320</v>
      </c>
      <c r="P17" s="110">
        <v>625</v>
      </c>
      <c r="Q17" s="110">
        <v>40714.74</v>
      </c>
      <c r="R17" s="110">
        <f t="shared" ref="R17:R85" si="0">(L17-Q17)</f>
        <v>134285.26</v>
      </c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</row>
    <row r="18" spans="2:82" s="101" customFormat="1" ht="30" customHeight="1" x14ac:dyDescent="0.35">
      <c r="B18" s="105">
        <v>3</v>
      </c>
      <c r="C18" s="106" t="s">
        <v>205</v>
      </c>
      <c r="D18" s="106" t="s">
        <v>495</v>
      </c>
      <c r="E18" s="106" t="s">
        <v>457</v>
      </c>
      <c r="F18" s="107" t="s">
        <v>203</v>
      </c>
      <c r="G18" s="108" t="s">
        <v>24</v>
      </c>
      <c r="H18" s="109">
        <v>45323</v>
      </c>
      <c r="I18" s="109">
        <v>45505</v>
      </c>
      <c r="J18" s="110">
        <v>130000</v>
      </c>
      <c r="K18" s="110">
        <v>0</v>
      </c>
      <c r="L18" s="110">
        <v>130000</v>
      </c>
      <c r="M18" s="110">
        <v>3731</v>
      </c>
      <c r="N18" s="110">
        <v>19162.12</v>
      </c>
      <c r="O18" s="110">
        <v>3952</v>
      </c>
      <c r="P18" s="110">
        <v>25</v>
      </c>
      <c r="Q18" s="110">
        <f t="shared" ref="Q18:Q84" si="1">SUM(M18:P18)</f>
        <v>26870.12</v>
      </c>
      <c r="R18" s="110">
        <f t="shared" si="0"/>
        <v>103129.88</v>
      </c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</row>
    <row r="19" spans="2:82" s="101" customFormat="1" ht="30" customHeight="1" x14ac:dyDescent="0.35">
      <c r="B19" s="105">
        <v>4</v>
      </c>
      <c r="C19" s="106" t="s">
        <v>206</v>
      </c>
      <c r="D19" s="106" t="s">
        <v>497</v>
      </c>
      <c r="E19" s="106" t="s">
        <v>436</v>
      </c>
      <c r="F19" s="107" t="s">
        <v>203</v>
      </c>
      <c r="G19" s="108" t="s">
        <v>24</v>
      </c>
      <c r="H19" s="109" t="s">
        <v>480</v>
      </c>
      <c r="I19" s="109">
        <v>45323</v>
      </c>
      <c r="J19" s="110">
        <v>130000</v>
      </c>
      <c r="K19" s="110">
        <v>0</v>
      </c>
      <c r="L19" s="110">
        <v>130000</v>
      </c>
      <c r="M19" s="110">
        <v>3731</v>
      </c>
      <c r="N19" s="110">
        <v>19162.12</v>
      </c>
      <c r="O19" s="110">
        <v>3952</v>
      </c>
      <c r="P19" s="110">
        <v>975</v>
      </c>
      <c r="Q19" s="110">
        <v>27820.12</v>
      </c>
      <c r="R19" s="110">
        <f t="shared" si="0"/>
        <v>102179.88</v>
      </c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</row>
    <row r="20" spans="2:82" s="101" customFormat="1" ht="30" customHeight="1" x14ac:dyDescent="0.35">
      <c r="B20" s="105">
        <v>5</v>
      </c>
      <c r="C20" s="106" t="s">
        <v>207</v>
      </c>
      <c r="D20" s="106" t="s">
        <v>496</v>
      </c>
      <c r="E20" s="106" t="s">
        <v>208</v>
      </c>
      <c r="F20" s="107" t="s">
        <v>203</v>
      </c>
      <c r="G20" s="108" t="s">
        <v>21</v>
      </c>
      <c r="H20" s="109">
        <v>45323</v>
      </c>
      <c r="I20" s="109">
        <v>46966</v>
      </c>
      <c r="J20" s="110">
        <v>65000</v>
      </c>
      <c r="K20" s="110">
        <v>0</v>
      </c>
      <c r="L20" s="110">
        <v>65000</v>
      </c>
      <c r="M20" s="110">
        <v>1865.5</v>
      </c>
      <c r="N20" s="110">
        <v>4427.58</v>
      </c>
      <c r="O20" s="110">
        <v>1976</v>
      </c>
      <c r="P20" s="110">
        <v>595</v>
      </c>
      <c r="Q20" s="110">
        <v>8864.08</v>
      </c>
      <c r="R20" s="110">
        <f t="shared" si="0"/>
        <v>56135.92</v>
      </c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</row>
    <row r="21" spans="2:82" s="101" customFormat="1" ht="30" customHeight="1" x14ac:dyDescent="0.35">
      <c r="B21" s="105">
        <v>6</v>
      </c>
      <c r="C21" s="106" t="s">
        <v>374</v>
      </c>
      <c r="D21" s="106" t="s">
        <v>430</v>
      </c>
      <c r="E21" s="106" t="s">
        <v>449</v>
      </c>
      <c r="F21" s="107" t="s">
        <v>203</v>
      </c>
      <c r="G21" s="108" t="s">
        <v>21</v>
      </c>
      <c r="H21" s="109">
        <v>45323</v>
      </c>
      <c r="I21" s="109">
        <v>45505</v>
      </c>
      <c r="J21" s="110">
        <v>60000</v>
      </c>
      <c r="K21" s="110">
        <v>0</v>
      </c>
      <c r="L21" s="110">
        <v>60000</v>
      </c>
      <c r="M21" s="110">
        <v>1722</v>
      </c>
      <c r="N21" s="110">
        <v>0</v>
      </c>
      <c r="O21" s="110">
        <v>1824</v>
      </c>
      <c r="P21" s="110">
        <v>665</v>
      </c>
      <c r="Q21" s="110">
        <f>SUM(M21:P21)</f>
        <v>4211</v>
      </c>
      <c r="R21" s="110">
        <f>(L21-Q21)</f>
        <v>55789</v>
      </c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</row>
    <row r="22" spans="2:82" s="101" customFormat="1" ht="30" customHeight="1" x14ac:dyDescent="0.35">
      <c r="B22" s="105">
        <v>7</v>
      </c>
      <c r="C22" s="106" t="s">
        <v>365</v>
      </c>
      <c r="D22" s="106" t="s">
        <v>556</v>
      </c>
      <c r="E22" s="106" t="s">
        <v>437</v>
      </c>
      <c r="F22" s="107" t="s">
        <v>203</v>
      </c>
      <c r="G22" s="108" t="s">
        <v>24</v>
      </c>
      <c r="H22" s="109">
        <v>45323</v>
      </c>
      <c r="I22" s="109">
        <v>45505</v>
      </c>
      <c r="J22" s="110">
        <v>65000</v>
      </c>
      <c r="K22" s="110">
        <v>0</v>
      </c>
      <c r="L22" s="110">
        <v>65000</v>
      </c>
      <c r="M22" s="110">
        <v>1865.5</v>
      </c>
      <c r="N22" s="110">
        <v>363.31</v>
      </c>
      <c r="O22" s="110">
        <v>1976</v>
      </c>
      <c r="P22" s="110">
        <v>665</v>
      </c>
      <c r="Q22" s="110">
        <f>SUM(M22:P22)</f>
        <v>4869.8099999999995</v>
      </c>
      <c r="R22" s="110">
        <f>(L22-Q22)</f>
        <v>60130.19</v>
      </c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</row>
    <row r="23" spans="2:82" s="101" customFormat="1" ht="30" customHeight="1" x14ac:dyDescent="0.35">
      <c r="B23" s="105">
        <v>8</v>
      </c>
      <c r="C23" s="106" t="s">
        <v>369</v>
      </c>
      <c r="D23" s="106" t="s">
        <v>497</v>
      </c>
      <c r="E23" s="106" t="s">
        <v>438</v>
      </c>
      <c r="F23" s="107" t="s">
        <v>203</v>
      </c>
      <c r="G23" s="108" t="s">
        <v>21</v>
      </c>
      <c r="H23" s="109">
        <v>45323</v>
      </c>
      <c r="I23" s="109">
        <v>45505</v>
      </c>
      <c r="J23" s="110">
        <v>43000</v>
      </c>
      <c r="K23" s="110">
        <v>0</v>
      </c>
      <c r="L23" s="110">
        <v>43000</v>
      </c>
      <c r="M23" s="110">
        <v>1234.0999999999999</v>
      </c>
      <c r="N23" s="110">
        <v>0</v>
      </c>
      <c r="O23" s="110">
        <v>1307.2</v>
      </c>
      <c r="P23" s="110">
        <v>200</v>
      </c>
      <c r="Q23" s="110">
        <f>SUM(M23:P23)</f>
        <v>2741.3</v>
      </c>
      <c r="R23" s="110">
        <f>(L23-Q23)</f>
        <v>40258.699999999997</v>
      </c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</row>
    <row r="24" spans="2:82" s="101" customFormat="1" ht="30" customHeight="1" x14ac:dyDescent="0.35">
      <c r="B24" s="105">
        <v>9</v>
      </c>
      <c r="C24" s="106" t="s">
        <v>370</v>
      </c>
      <c r="D24" s="106" t="s">
        <v>495</v>
      </c>
      <c r="E24" s="106" t="s">
        <v>439</v>
      </c>
      <c r="F24" s="107" t="s">
        <v>203</v>
      </c>
      <c r="G24" s="108" t="s">
        <v>24</v>
      </c>
      <c r="H24" s="109">
        <v>45323</v>
      </c>
      <c r="I24" s="109">
        <v>45505</v>
      </c>
      <c r="J24" s="110">
        <v>43000</v>
      </c>
      <c r="K24" s="110">
        <v>0</v>
      </c>
      <c r="L24" s="110">
        <v>43000</v>
      </c>
      <c r="M24" s="110">
        <v>1234.0999999999999</v>
      </c>
      <c r="N24" s="110">
        <v>866.06</v>
      </c>
      <c r="O24" s="110">
        <v>1307.2</v>
      </c>
      <c r="P24" s="110">
        <v>600</v>
      </c>
      <c r="Q24" s="110">
        <f>SUM(M24:P24)</f>
        <v>4007.3599999999997</v>
      </c>
      <c r="R24" s="110">
        <f>(L24-Q24)</f>
        <v>38992.639999999999</v>
      </c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</row>
    <row r="25" spans="2:82" s="101" customFormat="1" ht="30" customHeight="1" x14ac:dyDescent="0.35">
      <c r="B25" s="105">
        <v>10</v>
      </c>
      <c r="C25" s="106" t="s">
        <v>209</v>
      </c>
      <c r="D25" s="106" t="s">
        <v>416</v>
      </c>
      <c r="E25" s="106" t="s">
        <v>210</v>
      </c>
      <c r="F25" s="107" t="s">
        <v>203</v>
      </c>
      <c r="G25" s="108" t="s">
        <v>21</v>
      </c>
      <c r="H25" s="109">
        <v>45323</v>
      </c>
      <c r="I25" s="109">
        <v>45505</v>
      </c>
      <c r="J25" s="110">
        <v>175000</v>
      </c>
      <c r="K25" s="110">
        <v>0</v>
      </c>
      <c r="L25" s="110">
        <v>175000</v>
      </c>
      <c r="M25" s="110">
        <v>5022.5</v>
      </c>
      <c r="N25" s="110">
        <v>29747.24</v>
      </c>
      <c r="O25" s="110">
        <v>5320</v>
      </c>
      <c r="P25" s="110">
        <v>475</v>
      </c>
      <c r="Q25" s="110">
        <f t="shared" si="1"/>
        <v>40564.740000000005</v>
      </c>
      <c r="R25" s="110">
        <f t="shared" si="0"/>
        <v>134435.26</v>
      </c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</row>
    <row r="26" spans="2:82" s="101" customFormat="1" ht="30" customHeight="1" x14ac:dyDescent="0.35">
      <c r="B26" s="105">
        <v>11</v>
      </c>
      <c r="C26" s="106" t="s">
        <v>211</v>
      </c>
      <c r="D26" s="106" t="s">
        <v>499</v>
      </c>
      <c r="E26" s="106" t="s">
        <v>458</v>
      </c>
      <c r="F26" s="107" t="s">
        <v>203</v>
      </c>
      <c r="G26" s="108" t="s">
        <v>24</v>
      </c>
      <c r="H26" s="109">
        <v>45323</v>
      </c>
      <c r="I26" s="109">
        <v>45505</v>
      </c>
      <c r="J26" s="110">
        <v>130000</v>
      </c>
      <c r="K26" s="110">
        <v>0</v>
      </c>
      <c r="L26" s="110">
        <v>130000</v>
      </c>
      <c r="M26" s="110">
        <v>3731</v>
      </c>
      <c r="N26" s="110">
        <v>19162.12</v>
      </c>
      <c r="O26" s="110">
        <v>3952</v>
      </c>
      <c r="P26" s="110">
        <v>125</v>
      </c>
      <c r="Q26" s="110">
        <f t="shared" si="1"/>
        <v>26970.12</v>
      </c>
      <c r="R26" s="110">
        <f t="shared" si="0"/>
        <v>103029.88</v>
      </c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</row>
    <row r="27" spans="2:82" s="101" customFormat="1" ht="30" customHeight="1" x14ac:dyDescent="0.35">
      <c r="B27" s="105">
        <v>12</v>
      </c>
      <c r="C27" s="106" t="s">
        <v>212</v>
      </c>
      <c r="D27" s="106" t="s">
        <v>498</v>
      </c>
      <c r="E27" s="106" t="s">
        <v>452</v>
      </c>
      <c r="F27" s="107" t="s">
        <v>203</v>
      </c>
      <c r="G27" s="108" t="s">
        <v>21</v>
      </c>
      <c r="H27" s="109">
        <v>45323</v>
      </c>
      <c r="I27" s="109">
        <v>45505</v>
      </c>
      <c r="J27" s="110">
        <v>130000</v>
      </c>
      <c r="K27" s="110">
        <v>0</v>
      </c>
      <c r="L27" s="110">
        <v>130000</v>
      </c>
      <c r="M27" s="110">
        <v>3731</v>
      </c>
      <c r="N27" s="110">
        <v>19162.12</v>
      </c>
      <c r="O27" s="110">
        <v>3952</v>
      </c>
      <c r="P27" s="110">
        <v>4758.7</v>
      </c>
      <c r="Q27" s="110">
        <f t="shared" si="1"/>
        <v>31603.82</v>
      </c>
      <c r="R27" s="110">
        <f t="shared" si="0"/>
        <v>98396.18</v>
      </c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</row>
    <row r="28" spans="2:82" s="101" customFormat="1" ht="30" customHeight="1" x14ac:dyDescent="0.35">
      <c r="B28" s="105">
        <v>13</v>
      </c>
      <c r="C28" s="106" t="s">
        <v>213</v>
      </c>
      <c r="D28" s="106" t="s">
        <v>417</v>
      </c>
      <c r="E28" s="106" t="s">
        <v>341</v>
      </c>
      <c r="F28" s="107" t="s">
        <v>203</v>
      </c>
      <c r="G28" s="108" t="s">
        <v>21</v>
      </c>
      <c r="H28" s="109">
        <v>45323</v>
      </c>
      <c r="I28" s="109">
        <v>45505</v>
      </c>
      <c r="J28" s="110">
        <v>175000</v>
      </c>
      <c r="K28" s="110">
        <v>0</v>
      </c>
      <c r="L28" s="110">
        <v>175000</v>
      </c>
      <c r="M28" s="110">
        <v>5022.5</v>
      </c>
      <c r="N28" s="110">
        <v>29318.38</v>
      </c>
      <c r="O28" s="110">
        <v>5320</v>
      </c>
      <c r="P28" s="110">
        <v>10129.56</v>
      </c>
      <c r="Q28" s="110">
        <f t="shared" si="1"/>
        <v>49790.44</v>
      </c>
      <c r="R28" s="110">
        <f t="shared" si="0"/>
        <v>125209.56</v>
      </c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</row>
    <row r="29" spans="2:82" s="101" customFormat="1" ht="30" customHeight="1" x14ac:dyDescent="0.35">
      <c r="B29" s="105">
        <v>14</v>
      </c>
      <c r="C29" s="106" t="s">
        <v>214</v>
      </c>
      <c r="D29" s="106" t="s">
        <v>215</v>
      </c>
      <c r="E29" s="106" t="s">
        <v>450</v>
      </c>
      <c r="F29" s="107" t="s">
        <v>203</v>
      </c>
      <c r="G29" s="108" t="s">
        <v>21</v>
      </c>
      <c r="H29" s="109">
        <v>45323</v>
      </c>
      <c r="I29" s="109">
        <v>45505</v>
      </c>
      <c r="J29" s="110">
        <v>130000</v>
      </c>
      <c r="K29" s="110">
        <v>0</v>
      </c>
      <c r="L29" s="110">
        <v>130000</v>
      </c>
      <c r="M29" s="110">
        <v>3731</v>
      </c>
      <c r="N29" s="110">
        <v>18733.25</v>
      </c>
      <c r="O29" s="110">
        <v>3952</v>
      </c>
      <c r="P29" s="110">
        <v>4714.16</v>
      </c>
      <c r="Q29" s="110">
        <f t="shared" si="1"/>
        <v>31130.41</v>
      </c>
      <c r="R29" s="110">
        <f t="shared" si="0"/>
        <v>98869.59</v>
      </c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</row>
    <row r="30" spans="2:82" s="101" customFormat="1" ht="30" customHeight="1" x14ac:dyDescent="0.35">
      <c r="B30" s="105">
        <v>15</v>
      </c>
      <c r="C30" s="106" t="s">
        <v>216</v>
      </c>
      <c r="D30" s="106" t="s">
        <v>215</v>
      </c>
      <c r="E30" s="106" t="s">
        <v>440</v>
      </c>
      <c r="F30" s="107" t="s">
        <v>203</v>
      </c>
      <c r="G30" s="108" t="s">
        <v>21</v>
      </c>
      <c r="H30" s="109">
        <v>45323</v>
      </c>
      <c r="I30" s="109">
        <v>45505</v>
      </c>
      <c r="J30" s="110">
        <v>51000</v>
      </c>
      <c r="K30" s="110">
        <v>0</v>
      </c>
      <c r="L30" s="110">
        <v>51000</v>
      </c>
      <c r="M30" s="110">
        <v>1463.7</v>
      </c>
      <c r="N30" s="110">
        <v>1995.14</v>
      </c>
      <c r="O30" s="110">
        <v>1550.4</v>
      </c>
      <c r="P30" s="110">
        <v>425</v>
      </c>
      <c r="Q30" s="110">
        <v>5434.24</v>
      </c>
      <c r="R30" s="110">
        <f t="shared" si="0"/>
        <v>45565.760000000002</v>
      </c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</row>
    <row r="31" spans="2:82" s="101" customFormat="1" ht="30" customHeight="1" x14ac:dyDescent="0.35">
      <c r="B31" s="105">
        <v>16</v>
      </c>
      <c r="C31" s="106" t="s">
        <v>217</v>
      </c>
      <c r="D31" s="106" t="s">
        <v>466</v>
      </c>
      <c r="E31" s="106" t="s">
        <v>459</v>
      </c>
      <c r="F31" s="107" t="s">
        <v>203</v>
      </c>
      <c r="G31" s="108" t="s">
        <v>21</v>
      </c>
      <c r="H31" s="109">
        <v>45323</v>
      </c>
      <c r="I31" s="109">
        <v>45505</v>
      </c>
      <c r="J31" s="110">
        <v>130000</v>
      </c>
      <c r="K31" s="110">
        <v>0</v>
      </c>
      <c r="L31" s="110">
        <v>130000</v>
      </c>
      <c r="M31" s="110">
        <v>3731</v>
      </c>
      <c r="N31" s="110">
        <v>18733.25</v>
      </c>
      <c r="O31" s="110">
        <v>3952</v>
      </c>
      <c r="P31" s="110">
        <v>5115.46</v>
      </c>
      <c r="Q31" s="110">
        <v>31531.71</v>
      </c>
      <c r="R31" s="110">
        <f t="shared" si="0"/>
        <v>98468.290000000008</v>
      </c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</row>
    <row r="32" spans="2:82" s="101" customFormat="1" ht="30" customHeight="1" x14ac:dyDescent="0.35">
      <c r="B32" s="105">
        <v>17</v>
      </c>
      <c r="C32" s="106" t="s">
        <v>218</v>
      </c>
      <c r="D32" s="106" t="s">
        <v>467</v>
      </c>
      <c r="E32" s="106" t="s">
        <v>460</v>
      </c>
      <c r="F32" s="107" t="s">
        <v>203</v>
      </c>
      <c r="G32" s="108" t="s">
        <v>21</v>
      </c>
      <c r="H32" s="109">
        <v>45323</v>
      </c>
      <c r="I32" s="109">
        <v>45505</v>
      </c>
      <c r="J32" s="110">
        <v>130000</v>
      </c>
      <c r="K32" s="110">
        <v>0</v>
      </c>
      <c r="L32" s="110">
        <v>130000</v>
      </c>
      <c r="M32" s="110">
        <v>3731</v>
      </c>
      <c r="N32" s="110">
        <v>19162.12</v>
      </c>
      <c r="O32" s="110">
        <v>3952</v>
      </c>
      <c r="P32" s="110">
        <v>975</v>
      </c>
      <c r="Q32" s="110">
        <f t="shared" si="1"/>
        <v>27820.12</v>
      </c>
      <c r="R32" s="110">
        <f t="shared" si="0"/>
        <v>102179.88</v>
      </c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</row>
    <row r="33" spans="2:82" s="101" customFormat="1" ht="30" customHeight="1" x14ac:dyDescent="0.35">
      <c r="B33" s="105">
        <v>18</v>
      </c>
      <c r="C33" s="106" t="s">
        <v>372</v>
      </c>
      <c r="D33" s="106" t="s">
        <v>500</v>
      </c>
      <c r="E33" s="106" t="s">
        <v>57</v>
      </c>
      <c r="F33" s="107" t="s">
        <v>203</v>
      </c>
      <c r="G33" s="108" t="s">
        <v>24</v>
      </c>
      <c r="H33" s="109">
        <v>45323</v>
      </c>
      <c r="I33" s="109">
        <v>45505</v>
      </c>
      <c r="J33" s="110">
        <v>65000</v>
      </c>
      <c r="K33" s="110">
        <v>0</v>
      </c>
      <c r="L33" s="110">
        <v>65000</v>
      </c>
      <c r="M33" s="110">
        <v>1865.5</v>
      </c>
      <c r="N33" s="110">
        <v>0</v>
      </c>
      <c r="O33" s="110">
        <v>1976</v>
      </c>
      <c r="P33" s="110">
        <v>1750</v>
      </c>
      <c r="Q33" s="110">
        <f>SUM(M33:P33)</f>
        <v>5591.5</v>
      </c>
      <c r="R33" s="110">
        <f>(L33-Q33)</f>
        <v>59408.5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</row>
    <row r="34" spans="2:82" s="101" customFormat="1" ht="30" customHeight="1" x14ac:dyDescent="0.35">
      <c r="B34" s="105">
        <v>19</v>
      </c>
      <c r="C34" s="106" t="s">
        <v>219</v>
      </c>
      <c r="D34" s="106" t="s">
        <v>418</v>
      </c>
      <c r="E34" s="106" t="s">
        <v>220</v>
      </c>
      <c r="F34" s="107" t="s">
        <v>203</v>
      </c>
      <c r="G34" s="108" t="s">
        <v>21</v>
      </c>
      <c r="H34" s="109">
        <v>45323</v>
      </c>
      <c r="I34" s="109">
        <v>45505</v>
      </c>
      <c r="J34" s="110">
        <v>175000</v>
      </c>
      <c r="K34" s="110">
        <v>0</v>
      </c>
      <c r="L34" s="110">
        <v>175000</v>
      </c>
      <c r="M34" s="110">
        <v>5022.5</v>
      </c>
      <c r="N34" s="110">
        <v>29747.24</v>
      </c>
      <c r="O34" s="110">
        <v>5320</v>
      </c>
      <c r="P34" s="110">
        <v>2951.6</v>
      </c>
      <c r="Q34" s="110">
        <f t="shared" si="1"/>
        <v>43041.340000000004</v>
      </c>
      <c r="R34" s="110">
        <f t="shared" si="0"/>
        <v>131958.66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</row>
    <row r="35" spans="2:82" s="101" customFormat="1" ht="30" customHeight="1" x14ac:dyDescent="0.35">
      <c r="B35" s="105">
        <v>20</v>
      </c>
      <c r="C35" s="106" t="s">
        <v>221</v>
      </c>
      <c r="D35" s="106" t="s">
        <v>502</v>
      </c>
      <c r="E35" s="106" t="s">
        <v>311</v>
      </c>
      <c r="F35" s="107" t="s">
        <v>203</v>
      </c>
      <c r="G35" s="108" t="s">
        <v>24</v>
      </c>
      <c r="H35" s="109">
        <v>45323</v>
      </c>
      <c r="I35" s="109">
        <v>45505</v>
      </c>
      <c r="J35" s="110">
        <v>51000</v>
      </c>
      <c r="K35" s="110">
        <v>0</v>
      </c>
      <c r="L35" s="110">
        <v>51000</v>
      </c>
      <c r="M35" s="110">
        <v>1463.7</v>
      </c>
      <c r="N35" s="110">
        <v>1995.14</v>
      </c>
      <c r="O35" s="110">
        <v>1550.4</v>
      </c>
      <c r="P35" s="110">
        <v>600</v>
      </c>
      <c r="Q35" s="110">
        <f t="shared" si="1"/>
        <v>5609.24</v>
      </c>
      <c r="R35" s="110">
        <f t="shared" si="0"/>
        <v>45390.76</v>
      </c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</row>
    <row r="36" spans="2:82" s="101" customFormat="1" ht="30" customHeight="1" x14ac:dyDescent="0.35">
      <c r="B36" s="105">
        <v>21</v>
      </c>
      <c r="C36" s="106" t="s">
        <v>222</v>
      </c>
      <c r="D36" s="106" t="s">
        <v>501</v>
      </c>
      <c r="E36" s="106" t="s">
        <v>223</v>
      </c>
      <c r="F36" s="107" t="s">
        <v>203</v>
      </c>
      <c r="G36" s="108" t="s">
        <v>21</v>
      </c>
      <c r="H36" s="109">
        <v>45323</v>
      </c>
      <c r="I36" s="109">
        <v>45505</v>
      </c>
      <c r="J36" s="110">
        <v>51000</v>
      </c>
      <c r="K36" s="110">
        <v>0</v>
      </c>
      <c r="L36" s="110">
        <v>51000</v>
      </c>
      <c r="M36" s="110">
        <v>1463.7</v>
      </c>
      <c r="N36" s="110">
        <v>1995.14</v>
      </c>
      <c r="O36" s="110">
        <v>1550.4</v>
      </c>
      <c r="P36" s="110">
        <v>525</v>
      </c>
      <c r="Q36" s="110">
        <v>5534.24</v>
      </c>
      <c r="R36" s="110">
        <f t="shared" si="0"/>
        <v>45465.760000000002</v>
      </c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</row>
    <row r="37" spans="2:82" s="101" customFormat="1" ht="30" customHeight="1" x14ac:dyDescent="0.35">
      <c r="B37" s="105">
        <v>22</v>
      </c>
      <c r="C37" s="106" t="s">
        <v>519</v>
      </c>
      <c r="D37" s="106" t="s">
        <v>501</v>
      </c>
      <c r="E37" s="106" t="s">
        <v>520</v>
      </c>
      <c r="F37" s="107" t="s">
        <v>203</v>
      </c>
      <c r="G37" s="108" t="s">
        <v>21</v>
      </c>
      <c r="H37" s="112">
        <v>45352</v>
      </c>
      <c r="I37" s="112">
        <v>45536</v>
      </c>
      <c r="J37" s="110">
        <v>130000</v>
      </c>
      <c r="K37" s="110">
        <v>0</v>
      </c>
      <c r="L37" s="110">
        <v>130000</v>
      </c>
      <c r="M37" s="110">
        <v>3731</v>
      </c>
      <c r="N37" s="110">
        <v>19162.12</v>
      </c>
      <c r="O37" s="110">
        <v>3952</v>
      </c>
      <c r="P37" s="110">
        <v>9477.9</v>
      </c>
      <c r="Q37" s="110">
        <v>36323.019999999997</v>
      </c>
      <c r="R37" s="110">
        <f>(L37-Q37)</f>
        <v>93676.98000000001</v>
      </c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</row>
    <row r="38" spans="2:82" s="101" customFormat="1" ht="30" customHeight="1" x14ac:dyDescent="0.35">
      <c r="B38" s="105">
        <v>23</v>
      </c>
      <c r="C38" s="106" t="s">
        <v>224</v>
      </c>
      <c r="D38" s="106" t="s">
        <v>502</v>
      </c>
      <c r="E38" s="106" t="s">
        <v>461</v>
      </c>
      <c r="F38" s="107" t="s">
        <v>203</v>
      </c>
      <c r="G38" s="108" t="s">
        <v>21</v>
      </c>
      <c r="H38" s="109">
        <v>45323</v>
      </c>
      <c r="I38" s="109">
        <v>45505</v>
      </c>
      <c r="J38" s="110">
        <v>85000</v>
      </c>
      <c r="K38" s="110">
        <v>0</v>
      </c>
      <c r="L38" s="110">
        <v>85000</v>
      </c>
      <c r="M38" s="110">
        <v>2439.5</v>
      </c>
      <c r="N38" s="110">
        <v>8576.99</v>
      </c>
      <c r="O38" s="110">
        <v>2584</v>
      </c>
      <c r="P38" s="110">
        <v>6275</v>
      </c>
      <c r="Q38" s="110">
        <f t="shared" si="1"/>
        <v>19875.489999999998</v>
      </c>
      <c r="R38" s="110">
        <f t="shared" si="0"/>
        <v>65124.51</v>
      </c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</row>
    <row r="39" spans="2:82" s="101" customFormat="1" ht="30" customHeight="1" x14ac:dyDescent="0.35">
      <c r="B39" s="105">
        <v>24</v>
      </c>
      <c r="C39" s="106" t="s">
        <v>226</v>
      </c>
      <c r="D39" s="106" t="s">
        <v>505</v>
      </c>
      <c r="E39" s="106" t="s">
        <v>227</v>
      </c>
      <c r="F39" s="107" t="s">
        <v>203</v>
      </c>
      <c r="G39" s="108" t="s">
        <v>24</v>
      </c>
      <c r="H39" s="109">
        <v>45292</v>
      </c>
      <c r="I39" s="109">
        <v>45473</v>
      </c>
      <c r="J39" s="110">
        <v>130000</v>
      </c>
      <c r="K39" s="110">
        <v>0</v>
      </c>
      <c r="L39" s="110">
        <v>130000</v>
      </c>
      <c r="M39" s="110">
        <v>3731</v>
      </c>
      <c r="N39" s="110">
        <v>19162.12</v>
      </c>
      <c r="O39" s="110">
        <v>3952</v>
      </c>
      <c r="P39" s="110">
        <v>575</v>
      </c>
      <c r="Q39" s="110">
        <f t="shared" si="1"/>
        <v>27420.12</v>
      </c>
      <c r="R39" s="110">
        <f t="shared" si="0"/>
        <v>102579.88</v>
      </c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</row>
    <row r="40" spans="2:82" s="101" customFormat="1" ht="30" customHeight="1" x14ac:dyDescent="0.35">
      <c r="B40" s="105">
        <v>25</v>
      </c>
      <c r="C40" s="106" t="s">
        <v>228</v>
      </c>
      <c r="D40" s="106" t="s">
        <v>479</v>
      </c>
      <c r="E40" s="106" t="s">
        <v>504</v>
      </c>
      <c r="F40" s="107" t="s">
        <v>203</v>
      </c>
      <c r="G40" s="108" t="s">
        <v>21</v>
      </c>
      <c r="H40" s="109">
        <v>45323</v>
      </c>
      <c r="I40" s="109">
        <v>45505</v>
      </c>
      <c r="J40" s="110">
        <v>130000</v>
      </c>
      <c r="K40" s="110">
        <v>0</v>
      </c>
      <c r="L40" s="110">
        <v>130000</v>
      </c>
      <c r="M40" s="110">
        <v>3731</v>
      </c>
      <c r="N40" s="110">
        <v>18733.25</v>
      </c>
      <c r="O40" s="110">
        <v>3952</v>
      </c>
      <c r="P40" s="110">
        <v>1840.46</v>
      </c>
      <c r="Q40" s="110">
        <v>28256.71</v>
      </c>
      <c r="R40" s="110">
        <f t="shared" si="0"/>
        <v>101743.29000000001</v>
      </c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</row>
    <row r="41" spans="2:82" s="101" customFormat="1" ht="30" customHeight="1" x14ac:dyDescent="0.35">
      <c r="B41" s="105">
        <v>26</v>
      </c>
      <c r="C41" s="106" t="s">
        <v>231</v>
      </c>
      <c r="D41" s="106" t="s">
        <v>503</v>
      </c>
      <c r="E41" s="106" t="s">
        <v>462</v>
      </c>
      <c r="F41" s="107" t="s">
        <v>203</v>
      </c>
      <c r="G41" s="108" t="s">
        <v>24</v>
      </c>
      <c r="H41" s="109">
        <v>45323</v>
      </c>
      <c r="I41" s="109">
        <v>45505</v>
      </c>
      <c r="J41" s="110">
        <v>130000</v>
      </c>
      <c r="K41" s="110">
        <v>0</v>
      </c>
      <c r="L41" s="110">
        <v>130000</v>
      </c>
      <c r="M41" s="110">
        <v>3731</v>
      </c>
      <c r="N41" s="110">
        <v>18733.25</v>
      </c>
      <c r="O41" s="110">
        <v>3952</v>
      </c>
      <c r="P41" s="110">
        <v>2790.46</v>
      </c>
      <c r="Q41" s="110">
        <f t="shared" si="1"/>
        <v>29206.71</v>
      </c>
      <c r="R41" s="110">
        <f t="shared" si="0"/>
        <v>100793.29000000001</v>
      </c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</row>
    <row r="42" spans="2:82" s="101" customFormat="1" ht="30" customHeight="1" x14ac:dyDescent="0.35">
      <c r="B42" s="105">
        <v>27</v>
      </c>
      <c r="C42" s="106" t="s">
        <v>232</v>
      </c>
      <c r="D42" s="106" t="s">
        <v>504</v>
      </c>
      <c r="E42" s="106" t="s">
        <v>233</v>
      </c>
      <c r="F42" s="107" t="s">
        <v>203</v>
      </c>
      <c r="G42" s="108" t="s">
        <v>24</v>
      </c>
      <c r="H42" s="109" t="s">
        <v>481</v>
      </c>
      <c r="I42" s="109" t="s">
        <v>482</v>
      </c>
      <c r="J42" s="110">
        <v>70000</v>
      </c>
      <c r="K42" s="110">
        <v>0</v>
      </c>
      <c r="L42" s="110">
        <v>70000</v>
      </c>
      <c r="M42" s="110">
        <v>2009</v>
      </c>
      <c r="N42" s="110">
        <v>5368.48</v>
      </c>
      <c r="O42" s="110">
        <v>2128</v>
      </c>
      <c r="P42" s="110">
        <v>695</v>
      </c>
      <c r="Q42" s="110">
        <f t="shared" si="1"/>
        <v>10200.48</v>
      </c>
      <c r="R42" s="110">
        <f t="shared" si="0"/>
        <v>59799.520000000004</v>
      </c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</row>
    <row r="43" spans="2:82" s="101" customFormat="1" ht="30" customHeight="1" x14ac:dyDescent="0.35">
      <c r="B43" s="105">
        <v>28</v>
      </c>
      <c r="C43" s="106" t="s">
        <v>234</v>
      </c>
      <c r="D43" s="106" t="s">
        <v>505</v>
      </c>
      <c r="E43" s="106" t="s">
        <v>441</v>
      </c>
      <c r="F43" s="107" t="s">
        <v>203</v>
      </c>
      <c r="G43" s="108" t="s">
        <v>24</v>
      </c>
      <c r="H43" s="109">
        <v>45323</v>
      </c>
      <c r="I43" s="109">
        <v>45505</v>
      </c>
      <c r="J43" s="110">
        <v>51000</v>
      </c>
      <c r="K43" s="110">
        <v>0</v>
      </c>
      <c r="L43" s="110">
        <v>51000</v>
      </c>
      <c r="M43" s="110">
        <v>1463.7</v>
      </c>
      <c r="N43" s="110">
        <v>1995.14</v>
      </c>
      <c r="O43" s="110">
        <v>1550.4</v>
      </c>
      <c r="P43" s="110">
        <v>575</v>
      </c>
      <c r="Q43" s="110">
        <f t="shared" si="1"/>
        <v>5584.24</v>
      </c>
      <c r="R43" s="110">
        <f t="shared" si="0"/>
        <v>45415.76</v>
      </c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</row>
    <row r="44" spans="2:82" s="101" customFormat="1" ht="30" customHeight="1" x14ac:dyDescent="0.35">
      <c r="B44" s="105">
        <v>29</v>
      </c>
      <c r="C44" s="106" t="s">
        <v>235</v>
      </c>
      <c r="D44" s="106" t="s">
        <v>505</v>
      </c>
      <c r="E44" s="106" t="s">
        <v>376</v>
      </c>
      <c r="F44" s="107" t="s">
        <v>203</v>
      </c>
      <c r="G44" s="108" t="s">
        <v>24</v>
      </c>
      <c r="H44" s="109">
        <v>45323</v>
      </c>
      <c r="I44" s="109">
        <v>45505</v>
      </c>
      <c r="J44" s="110">
        <v>51000</v>
      </c>
      <c r="K44" s="110">
        <v>0</v>
      </c>
      <c r="L44" s="110">
        <v>51000</v>
      </c>
      <c r="M44" s="110">
        <v>1463.7</v>
      </c>
      <c r="N44" s="110">
        <v>1995.14</v>
      </c>
      <c r="O44" s="110">
        <v>1550.4</v>
      </c>
      <c r="P44" s="110">
        <v>600</v>
      </c>
      <c r="Q44" s="110">
        <f t="shared" si="1"/>
        <v>5609.24</v>
      </c>
      <c r="R44" s="110">
        <f t="shared" si="0"/>
        <v>45390.76</v>
      </c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</row>
    <row r="45" spans="2:82" s="101" customFormat="1" ht="30" customHeight="1" x14ac:dyDescent="0.35">
      <c r="B45" s="105">
        <v>30</v>
      </c>
      <c r="C45" s="106" t="s">
        <v>402</v>
      </c>
      <c r="D45" s="106" t="s">
        <v>503</v>
      </c>
      <c r="E45" s="106" t="s">
        <v>456</v>
      </c>
      <c r="F45" s="107" t="s">
        <v>403</v>
      </c>
      <c r="G45" s="108" t="s">
        <v>24</v>
      </c>
      <c r="H45" s="109">
        <v>45231</v>
      </c>
      <c r="I45" s="109">
        <v>45383</v>
      </c>
      <c r="J45" s="110">
        <v>46000</v>
      </c>
      <c r="K45" s="110">
        <v>0</v>
      </c>
      <c r="L45" s="110">
        <v>46000</v>
      </c>
      <c r="M45" s="110">
        <v>1320.2</v>
      </c>
      <c r="N45" s="110">
        <v>0</v>
      </c>
      <c r="O45" s="110">
        <v>1398.4</v>
      </c>
      <c r="P45" s="110">
        <v>600</v>
      </c>
      <c r="Q45" s="110">
        <v>3318.6</v>
      </c>
      <c r="R45" s="110">
        <f>(L45-Q45)</f>
        <v>42681.4</v>
      </c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</row>
    <row r="46" spans="2:82" s="101" customFormat="1" ht="30" customHeight="1" x14ac:dyDescent="0.35">
      <c r="B46" s="105">
        <v>31</v>
      </c>
      <c r="C46" s="106" t="s">
        <v>236</v>
      </c>
      <c r="D46" s="106" t="s">
        <v>419</v>
      </c>
      <c r="E46" s="106" t="s">
        <v>237</v>
      </c>
      <c r="F46" s="107" t="s">
        <v>203</v>
      </c>
      <c r="G46" s="108" t="s">
        <v>24</v>
      </c>
      <c r="H46" s="109">
        <v>45323</v>
      </c>
      <c r="I46" s="109">
        <v>45505</v>
      </c>
      <c r="J46" s="110">
        <v>175000</v>
      </c>
      <c r="K46" s="110">
        <v>0</v>
      </c>
      <c r="L46" s="110">
        <v>175000</v>
      </c>
      <c r="M46" s="110">
        <v>5022.5</v>
      </c>
      <c r="N46" s="110">
        <v>29747.24</v>
      </c>
      <c r="O46" s="110">
        <v>5320</v>
      </c>
      <c r="P46" s="110">
        <v>725</v>
      </c>
      <c r="Q46" s="110">
        <f t="shared" si="1"/>
        <v>40814.740000000005</v>
      </c>
      <c r="R46" s="110">
        <f t="shared" si="0"/>
        <v>134185.26</v>
      </c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</row>
    <row r="47" spans="2:82" s="101" customFormat="1" ht="30" customHeight="1" x14ac:dyDescent="0.35">
      <c r="B47" s="105">
        <v>32</v>
      </c>
      <c r="C47" s="106" t="s">
        <v>238</v>
      </c>
      <c r="D47" s="106" t="s">
        <v>506</v>
      </c>
      <c r="E47" s="106" t="s">
        <v>453</v>
      </c>
      <c r="F47" s="107" t="s">
        <v>203</v>
      </c>
      <c r="G47" s="108" t="s">
        <v>21</v>
      </c>
      <c r="H47" s="109">
        <v>45323</v>
      </c>
      <c r="I47" s="109">
        <v>45505</v>
      </c>
      <c r="J47" s="110">
        <v>130000</v>
      </c>
      <c r="K47" s="110">
        <v>0</v>
      </c>
      <c r="L47" s="110">
        <v>130000</v>
      </c>
      <c r="M47" s="110">
        <v>3731</v>
      </c>
      <c r="N47" s="110">
        <v>18733.25</v>
      </c>
      <c r="O47" s="110">
        <v>3952</v>
      </c>
      <c r="P47" s="110">
        <v>1840.46</v>
      </c>
      <c r="Q47" s="110">
        <f t="shared" si="1"/>
        <v>28256.71</v>
      </c>
      <c r="R47" s="110">
        <f t="shared" si="0"/>
        <v>101743.29000000001</v>
      </c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</row>
    <row r="48" spans="2:82" s="101" customFormat="1" ht="30" customHeight="1" x14ac:dyDescent="0.35">
      <c r="B48" s="105">
        <v>33</v>
      </c>
      <c r="C48" s="106" t="s">
        <v>239</v>
      </c>
      <c r="D48" s="106" t="s">
        <v>507</v>
      </c>
      <c r="E48" s="106" t="s">
        <v>240</v>
      </c>
      <c r="F48" s="107" t="s">
        <v>203</v>
      </c>
      <c r="G48" s="108" t="s">
        <v>24</v>
      </c>
      <c r="H48" s="109">
        <v>45323</v>
      </c>
      <c r="I48" s="109">
        <v>45505</v>
      </c>
      <c r="J48" s="110">
        <v>70000</v>
      </c>
      <c r="K48" s="110">
        <v>0</v>
      </c>
      <c r="L48" s="110">
        <v>70000</v>
      </c>
      <c r="M48" s="110">
        <v>2009</v>
      </c>
      <c r="N48" s="110">
        <v>5368.48</v>
      </c>
      <c r="O48" s="110">
        <v>2128</v>
      </c>
      <c r="P48" s="110">
        <v>665</v>
      </c>
      <c r="Q48" s="110">
        <f t="shared" si="1"/>
        <v>10170.48</v>
      </c>
      <c r="R48" s="110">
        <f t="shared" si="0"/>
        <v>59829.520000000004</v>
      </c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</row>
    <row r="49" spans="2:82" s="101" customFormat="1" ht="30" customHeight="1" x14ac:dyDescent="0.35">
      <c r="B49" s="105">
        <v>34</v>
      </c>
      <c r="C49" s="106" t="s">
        <v>241</v>
      </c>
      <c r="D49" s="106" t="s">
        <v>80</v>
      </c>
      <c r="E49" s="106" t="s">
        <v>535</v>
      </c>
      <c r="F49" s="107" t="s">
        <v>203</v>
      </c>
      <c r="G49" s="108" t="s">
        <v>24</v>
      </c>
      <c r="H49" s="109">
        <v>45323</v>
      </c>
      <c r="I49" s="109">
        <v>45505</v>
      </c>
      <c r="J49" s="110">
        <v>65000</v>
      </c>
      <c r="K49" s="110">
        <v>0</v>
      </c>
      <c r="L49" s="110">
        <v>65000</v>
      </c>
      <c r="M49" s="110">
        <v>1865.5</v>
      </c>
      <c r="N49" s="110">
        <v>4427.58</v>
      </c>
      <c r="O49" s="110">
        <v>1976</v>
      </c>
      <c r="P49" s="110">
        <v>125</v>
      </c>
      <c r="Q49" s="110">
        <v>8394.08</v>
      </c>
      <c r="R49" s="110">
        <f t="shared" si="0"/>
        <v>56605.919999999998</v>
      </c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</row>
    <row r="50" spans="2:82" s="101" customFormat="1" ht="30" customHeight="1" x14ac:dyDescent="0.35">
      <c r="B50" s="105">
        <v>35</v>
      </c>
      <c r="C50" s="106" t="s">
        <v>242</v>
      </c>
      <c r="D50" s="106" t="s">
        <v>421</v>
      </c>
      <c r="E50" s="106" t="s">
        <v>389</v>
      </c>
      <c r="F50" s="107" t="s">
        <v>203</v>
      </c>
      <c r="G50" s="108" t="s">
        <v>21</v>
      </c>
      <c r="H50" s="109">
        <v>45323</v>
      </c>
      <c r="I50" s="109">
        <v>45505</v>
      </c>
      <c r="J50" s="110">
        <v>175000</v>
      </c>
      <c r="K50" s="110">
        <v>0</v>
      </c>
      <c r="L50" s="110">
        <v>175000</v>
      </c>
      <c r="M50" s="110">
        <v>5022.5</v>
      </c>
      <c r="N50" s="110">
        <v>29747.24</v>
      </c>
      <c r="O50" s="110">
        <v>5320</v>
      </c>
      <c r="P50" s="110">
        <v>6828.2</v>
      </c>
      <c r="Q50" s="110">
        <f t="shared" si="1"/>
        <v>46917.94</v>
      </c>
      <c r="R50" s="110">
        <f t="shared" si="0"/>
        <v>128082.06</v>
      </c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</row>
    <row r="51" spans="2:82" s="101" customFormat="1" ht="30" customHeight="1" x14ac:dyDescent="0.35">
      <c r="B51" s="105">
        <v>36</v>
      </c>
      <c r="C51" s="106" t="s">
        <v>243</v>
      </c>
      <c r="D51" s="106" t="s">
        <v>421</v>
      </c>
      <c r="E51" s="106" t="s">
        <v>377</v>
      </c>
      <c r="F51" s="107" t="s">
        <v>203</v>
      </c>
      <c r="G51" s="108" t="s">
        <v>21</v>
      </c>
      <c r="H51" s="109">
        <v>45323</v>
      </c>
      <c r="I51" s="109">
        <v>45505</v>
      </c>
      <c r="J51" s="110">
        <v>130000</v>
      </c>
      <c r="K51" s="110">
        <v>0</v>
      </c>
      <c r="L51" s="110">
        <v>130000</v>
      </c>
      <c r="M51" s="110">
        <v>3731</v>
      </c>
      <c r="N51" s="110">
        <v>18733.25</v>
      </c>
      <c r="O51" s="110">
        <v>3952</v>
      </c>
      <c r="P51" s="110">
        <v>7090.76</v>
      </c>
      <c r="Q51" s="110">
        <f t="shared" si="1"/>
        <v>33507.01</v>
      </c>
      <c r="R51" s="110">
        <f t="shared" si="0"/>
        <v>96492.989999999991</v>
      </c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</row>
    <row r="52" spans="2:82" s="101" customFormat="1" ht="30" customHeight="1" x14ac:dyDescent="0.35">
      <c r="B52" s="105">
        <v>37</v>
      </c>
      <c r="C52" s="106" t="s">
        <v>244</v>
      </c>
      <c r="D52" s="106" t="s">
        <v>508</v>
      </c>
      <c r="E52" s="106" t="s">
        <v>378</v>
      </c>
      <c r="F52" s="107" t="s">
        <v>203</v>
      </c>
      <c r="G52" s="108" t="s">
        <v>24</v>
      </c>
      <c r="H52" s="109">
        <v>45323</v>
      </c>
      <c r="I52" s="109">
        <v>45505</v>
      </c>
      <c r="J52" s="110">
        <v>130000</v>
      </c>
      <c r="K52" s="110">
        <v>0</v>
      </c>
      <c r="L52" s="110">
        <v>130000</v>
      </c>
      <c r="M52" s="110">
        <v>3731</v>
      </c>
      <c r="N52" s="110">
        <v>19162.12</v>
      </c>
      <c r="O52" s="110">
        <v>3952</v>
      </c>
      <c r="P52" s="110">
        <v>1685.4</v>
      </c>
      <c r="Q52" s="110">
        <f t="shared" si="1"/>
        <v>28530.52</v>
      </c>
      <c r="R52" s="110">
        <f t="shared" si="0"/>
        <v>101469.48</v>
      </c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</row>
    <row r="53" spans="2:82" s="101" customFormat="1" ht="30" customHeight="1" x14ac:dyDescent="0.35">
      <c r="B53" s="105">
        <v>38</v>
      </c>
      <c r="C53" s="106" t="s">
        <v>386</v>
      </c>
      <c r="D53" s="106" t="s">
        <v>490</v>
      </c>
      <c r="E53" s="106" t="s">
        <v>442</v>
      </c>
      <c r="F53" s="107" t="s">
        <v>203</v>
      </c>
      <c r="G53" s="108" t="s">
        <v>21</v>
      </c>
      <c r="H53" s="109">
        <v>45323</v>
      </c>
      <c r="I53" s="109">
        <v>45505</v>
      </c>
      <c r="J53" s="110">
        <v>51000</v>
      </c>
      <c r="K53" s="110">
        <v>0</v>
      </c>
      <c r="L53" s="110">
        <v>51000</v>
      </c>
      <c r="M53" s="110">
        <v>1463.7</v>
      </c>
      <c r="N53" s="110">
        <v>1995.14</v>
      </c>
      <c r="O53" s="110">
        <v>1550.4</v>
      </c>
      <c r="P53" s="110">
        <v>1352.9</v>
      </c>
      <c r="Q53" s="110">
        <f t="shared" si="1"/>
        <v>6362.1399999999994</v>
      </c>
      <c r="R53" s="110">
        <f t="shared" si="0"/>
        <v>44637.86</v>
      </c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</row>
    <row r="54" spans="2:82" s="101" customFormat="1" ht="30" customHeight="1" x14ac:dyDescent="0.35">
      <c r="B54" s="105">
        <v>39</v>
      </c>
      <c r="C54" s="106" t="s">
        <v>247</v>
      </c>
      <c r="D54" s="106" t="s">
        <v>490</v>
      </c>
      <c r="E54" s="106" t="s">
        <v>442</v>
      </c>
      <c r="F54" s="107" t="s">
        <v>203</v>
      </c>
      <c r="G54" s="108" t="s">
        <v>21</v>
      </c>
      <c r="H54" s="109">
        <v>45323</v>
      </c>
      <c r="I54" s="109">
        <v>45505</v>
      </c>
      <c r="J54" s="110">
        <v>51000</v>
      </c>
      <c r="K54" s="110">
        <v>0</v>
      </c>
      <c r="L54" s="110">
        <v>51000</v>
      </c>
      <c r="M54" s="110">
        <v>1463.7</v>
      </c>
      <c r="N54" s="110">
        <v>1995.14</v>
      </c>
      <c r="O54" s="110">
        <v>1550.4</v>
      </c>
      <c r="P54" s="110">
        <v>1352.9</v>
      </c>
      <c r="Q54" s="110">
        <f t="shared" si="1"/>
        <v>6362.1399999999994</v>
      </c>
      <c r="R54" s="110">
        <f t="shared" si="0"/>
        <v>44637.86</v>
      </c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</row>
    <row r="55" spans="2:82" s="101" customFormat="1" ht="30" customHeight="1" x14ac:dyDescent="0.35">
      <c r="B55" s="105">
        <v>40</v>
      </c>
      <c r="C55" s="106" t="s">
        <v>248</v>
      </c>
      <c r="D55" s="106" t="s">
        <v>508</v>
      </c>
      <c r="E55" s="106" t="s">
        <v>443</v>
      </c>
      <c r="F55" s="107" t="s">
        <v>203</v>
      </c>
      <c r="G55" s="108" t="s">
        <v>21</v>
      </c>
      <c r="H55" s="109">
        <v>45323</v>
      </c>
      <c r="I55" s="109">
        <v>45505</v>
      </c>
      <c r="J55" s="110">
        <v>51000</v>
      </c>
      <c r="K55" s="110">
        <v>0</v>
      </c>
      <c r="L55" s="110">
        <v>51000</v>
      </c>
      <c r="M55" s="110">
        <v>1463.7</v>
      </c>
      <c r="N55" s="110">
        <v>1995.14</v>
      </c>
      <c r="O55" s="110">
        <v>1550.4</v>
      </c>
      <c r="P55" s="110">
        <v>375</v>
      </c>
      <c r="Q55" s="110">
        <f t="shared" si="1"/>
        <v>5384.24</v>
      </c>
      <c r="R55" s="110">
        <f t="shared" si="0"/>
        <v>45615.76</v>
      </c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</row>
    <row r="56" spans="2:82" s="101" customFormat="1" ht="30" customHeight="1" x14ac:dyDescent="0.35">
      <c r="B56" s="105">
        <v>41</v>
      </c>
      <c r="C56" s="106" t="s">
        <v>249</v>
      </c>
      <c r="D56" s="106" t="s">
        <v>508</v>
      </c>
      <c r="E56" s="106" t="s">
        <v>250</v>
      </c>
      <c r="F56" s="107" t="s">
        <v>203</v>
      </c>
      <c r="G56" s="108" t="s">
        <v>21</v>
      </c>
      <c r="H56" s="109">
        <v>45323</v>
      </c>
      <c r="I56" s="109">
        <v>45505</v>
      </c>
      <c r="J56" s="110">
        <v>70000</v>
      </c>
      <c r="K56" s="110">
        <v>0</v>
      </c>
      <c r="L56" s="110">
        <v>70000</v>
      </c>
      <c r="M56" s="110">
        <v>2009</v>
      </c>
      <c r="N56" s="110">
        <v>5368.48</v>
      </c>
      <c r="O56" s="110">
        <v>2128</v>
      </c>
      <c r="P56" s="110">
        <v>695</v>
      </c>
      <c r="Q56" s="110">
        <f t="shared" si="1"/>
        <v>10200.48</v>
      </c>
      <c r="R56" s="110">
        <f t="shared" si="0"/>
        <v>59799.520000000004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 s="101" customFormat="1" ht="30" customHeight="1" x14ac:dyDescent="0.35">
      <c r="B57" s="105">
        <v>42</v>
      </c>
      <c r="C57" s="106" t="s">
        <v>251</v>
      </c>
      <c r="D57" s="106" t="s">
        <v>509</v>
      </c>
      <c r="E57" s="106" t="s">
        <v>252</v>
      </c>
      <c r="F57" s="107" t="s">
        <v>203</v>
      </c>
      <c r="G57" s="108" t="s">
        <v>21</v>
      </c>
      <c r="H57" s="109">
        <v>45323</v>
      </c>
      <c r="I57" s="109">
        <v>45505</v>
      </c>
      <c r="J57" s="110">
        <v>80000</v>
      </c>
      <c r="K57" s="110">
        <v>0</v>
      </c>
      <c r="L57" s="110">
        <v>80000</v>
      </c>
      <c r="M57" s="110">
        <v>2296</v>
      </c>
      <c r="N57" s="110">
        <v>7400.87</v>
      </c>
      <c r="O57" s="110">
        <v>2432</v>
      </c>
      <c r="P57" s="110">
        <v>545</v>
      </c>
      <c r="Q57" s="110">
        <v>12673.87</v>
      </c>
      <c r="R57" s="110">
        <v>67326.13</v>
      </c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 s="101" customFormat="1" ht="30" customHeight="1" x14ac:dyDescent="0.35">
      <c r="B58" s="105">
        <v>43</v>
      </c>
      <c r="C58" s="106" t="s">
        <v>253</v>
      </c>
      <c r="D58" s="106" t="s">
        <v>509</v>
      </c>
      <c r="E58" s="106" t="s">
        <v>128</v>
      </c>
      <c r="F58" s="107" t="s">
        <v>203</v>
      </c>
      <c r="G58" s="108" t="s">
        <v>21</v>
      </c>
      <c r="H58" s="109">
        <v>45323</v>
      </c>
      <c r="I58" s="109">
        <v>45505</v>
      </c>
      <c r="J58" s="110">
        <v>65000</v>
      </c>
      <c r="K58" s="110">
        <v>0</v>
      </c>
      <c r="L58" s="110">
        <v>65000</v>
      </c>
      <c r="M58" s="110">
        <v>1865.5</v>
      </c>
      <c r="N58" s="110">
        <v>4427.58</v>
      </c>
      <c r="O58" s="110">
        <v>1976</v>
      </c>
      <c r="P58" s="110">
        <v>575</v>
      </c>
      <c r="Q58" s="110">
        <f t="shared" si="1"/>
        <v>8844.08</v>
      </c>
      <c r="R58" s="110">
        <f t="shared" si="0"/>
        <v>56155.92</v>
      </c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 s="101" customFormat="1" ht="30" customHeight="1" x14ac:dyDescent="0.35">
      <c r="B59" s="105">
        <v>44</v>
      </c>
      <c r="C59" s="106" t="s">
        <v>375</v>
      </c>
      <c r="D59" s="106" t="s">
        <v>509</v>
      </c>
      <c r="E59" s="106" t="s">
        <v>128</v>
      </c>
      <c r="F59" s="107" t="s">
        <v>203</v>
      </c>
      <c r="G59" s="108" t="s">
        <v>24</v>
      </c>
      <c r="H59" s="109">
        <v>45323</v>
      </c>
      <c r="I59" s="109">
        <v>45505</v>
      </c>
      <c r="J59" s="110">
        <v>60000</v>
      </c>
      <c r="K59" s="110">
        <v>0</v>
      </c>
      <c r="L59" s="110">
        <v>60000</v>
      </c>
      <c r="M59" s="110">
        <v>1722</v>
      </c>
      <c r="N59" s="110">
        <v>0</v>
      </c>
      <c r="O59" s="110">
        <v>1824</v>
      </c>
      <c r="P59" s="110">
        <v>665</v>
      </c>
      <c r="Q59" s="110">
        <f>SUM(M59:P59)</f>
        <v>4211</v>
      </c>
      <c r="R59" s="110">
        <f>(L59-Q59)</f>
        <v>55789</v>
      </c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 s="101" customFormat="1" ht="30" customHeight="1" x14ac:dyDescent="0.35">
      <c r="B60" s="105">
        <v>45</v>
      </c>
      <c r="C60" s="106" t="s">
        <v>254</v>
      </c>
      <c r="D60" s="106" t="s">
        <v>510</v>
      </c>
      <c r="E60" s="106" t="s">
        <v>550</v>
      </c>
      <c r="F60" s="107" t="s">
        <v>203</v>
      </c>
      <c r="G60" s="108" t="s">
        <v>21</v>
      </c>
      <c r="H60" s="109" t="s">
        <v>483</v>
      </c>
      <c r="I60" s="109">
        <v>45505</v>
      </c>
      <c r="J60" s="110">
        <v>51000</v>
      </c>
      <c r="K60" s="110">
        <v>0</v>
      </c>
      <c r="L60" s="110">
        <v>51000</v>
      </c>
      <c r="M60" s="110">
        <v>1463.7</v>
      </c>
      <c r="N60" s="110">
        <v>1995.14</v>
      </c>
      <c r="O60" s="110">
        <v>1550.4</v>
      </c>
      <c r="P60" s="110">
        <v>575</v>
      </c>
      <c r="Q60" s="110">
        <f t="shared" si="1"/>
        <v>5584.24</v>
      </c>
      <c r="R60" s="110">
        <f t="shared" si="0"/>
        <v>45415.76</v>
      </c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 s="101" customFormat="1" ht="30" customHeight="1" x14ac:dyDescent="0.35">
      <c r="B61" s="105">
        <v>46</v>
      </c>
      <c r="C61" s="106" t="s">
        <v>256</v>
      </c>
      <c r="D61" s="106" t="s">
        <v>510</v>
      </c>
      <c r="E61" s="106" t="s">
        <v>451</v>
      </c>
      <c r="F61" s="107" t="s">
        <v>203</v>
      </c>
      <c r="G61" s="108" t="s">
        <v>24</v>
      </c>
      <c r="H61" s="109">
        <v>45323</v>
      </c>
      <c r="I61" s="109">
        <v>45505</v>
      </c>
      <c r="J61" s="110">
        <v>51000</v>
      </c>
      <c r="K61" s="110">
        <v>0</v>
      </c>
      <c r="L61" s="110">
        <v>51000</v>
      </c>
      <c r="M61" s="110">
        <v>1463.7</v>
      </c>
      <c r="N61" s="110">
        <v>1995.14</v>
      </c>
      <c r="O61" s="110">
        <v>1550.4</v>
      </c>
      <c r="P61" s="110">
        <v>125</v>
      </c>
      <c r="Q61" s="110">
        <f t="shared" si="1"/>
        <v>5134.24</v>
      </c>
      <c r="R61" s="110">
        <f t="shared" si="0"/>
        <v>45865.760000000002</v>
      </c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</row>
    <row r="62" spans="2:82" s="101" customFormat="1" ht="30" customHeight="1" x14ac:dyDescent="0.35">
      <c r="B62" s="105">
        <v>47</v>
      </c>
      <c r="C62" s="106" t="s">
        <v>257</v>
      </c>
      <c r="D62" s="106" t="s">
        <v>511</v>
      </c>
      <c r="E62" s="106" t="s">
        <v>463</v>
      </c>
      <c r="F62" s="107" t="s">
        <v>203</v>
      </c>
      <c r="G62" s="108" t="s">
        <v>21</v>
      </c>
      <c r="H62" s="109">
        <v>45323</v>
      </c>
      <c r="I62" s="109">
        <v>45505</v>
      </c>
      <c r="J62" s="110">
        <v>130000</v>
      </c>
      <c r="K62" s="110">
        <v>0</v>
      </c>
      <c r="L62" s="110">
        <v>130000</v>
      </c>
      <c r="M62" s="110">
        <v>3731</v>
      </c>
      <c r="N62" s="110">
        <v>18304.39</v>
      </c>
      <c r="O62" s="110">
        <v>3952</v>
      </c>
      <c r="P62" s="110">
        <v>3555.92</v>
      </c>
      <c r="Q62" s="110">
        <f t="shared" si="1"/>
        <v>29543.309999999998</v>
      </c>
      <c r="R62" s="110">
        <f t="shared" si="0"/>
        <v>100456.69</v>
      </c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</row>
    <row r="63" spans="2:82" s="101" customFormat="1" ht="30" customHeight="1" x14ac:dyDescent="0.35">
      <c r="B63" s="105">
        <v>48</v>
      </c>
      <c r="C63" s="106" t="s">
        <v>258</v>
      </c>
      <c r="D63" s="106" t="s">
        <v>514</v>
      </c>
      <c r="E63" s="106" t="s">
        <v>434</v>
      </c>
      <c r="F63" s="107" t="s">
        <v>203</v>
      </c>
      <c r="G63" s="108" t="s">
        <v>21</v>
      </c>
      <c r="H63" s="109">
        <v>45323</v>
      </c>
      <c r="I63" s="109">
        <v>45505</v>
      </c>
      <c r="J63" s="110">
        <v>130000</v>
      </c>
      <c r="K63" s="110">
        <v>0</v>
      </c>
      <c r="L63" s="110">
        <v>130000</v>
      </c>
      <c r="M63" s="110">
        <v>3731</v>
      </c>
      <c r="N63" s="110">
        <v>19162.12</v>
      </c>
      <c r="O63" s="110">
        <v>3952</v>
      </c>
      <c r="P63" s="110">
        <v>1075</v>
      </c>
      <c r="Q63" s="110">
        <f t="shared" si="1"/>
        <v>27920.12</v>
      </c>
      <c r="R63" s="110">
        <f t="shared" si="0"/>
        <v>102079.88</v>
      </c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</row>
    <row r="64" spans="2:82" s="101" customFormat="1" ht="30" customHeight="1" x14ac:dyDescent="0.35">
      <c r="B64" s="105">
        <v>49</v>
      </c>
      <c r="C64" s="106" t="s">
        <v>259</v>
      </c>
      <c r="D64" s="106" t="s">
        <v>515</v>
      </c>
      <c r="E64" s="106" t="s">
        <v>379</v>
      </c>
      <c r="F64" s="107" t="s">
        <v>203</v>
      </c>
      <c r="G64" s="108" t="s">
        <v>24</v>
      </c>
      <c r="H64" s="109">
        <v>45323</v>
      </c>
      <c r="I64" s="109">
        <v>45505</v>
      </c>
      <c r="J64" s="110">
        <v>65000</v>
      </c>
      <c r="K64" s="110">
        <v>0</v>
      </c>
      <c r="L64" s="110">
        <v>65000</v>
      </c>
      <c r="M64" s="110">
        <v>1865.5</v>
      </c>
      <c r="N64" s="110">
        <v>4427.58</v>
      </c>
      <c r="O64" s="110">
        <v>1976</v>
      </c>
      <c r="P64" s="110">
        <v>395</v>
      </c>
      <c r="Q64" s="110">
        <f t="shared" si="1"/>
        <v>8664.08</v>
      </c>
      <c r="R64" s="110">
        <f t="shared" si="0"/>
        <v>56335.92</v>
      </c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</row>
    <row r="65" spans="2:82" s="101" customFormat="1" ht="30" customHeight="1" x14ac:dyDescent="0.35">
      <c r="B65" s="105">
        <v>50</v>
      </c>
      <c r="C65" s="106" t="s">
        <v>387</v>
      </c>
      <c r="D65" s="106" t="s">
        <v>512</v>
      </c>
      <c r="E65" s="106" t="s">
        <v>380</v>
      </c>
      <c r="F65" s="107" t="s">
        <v>203</v>
      </c>
      <c r="G65" s="108" t="s">
        <v>21</v>
      </c>
      <c r="H65" s="109">
        <v>45323</v>
      </c>
      <c r="I65" s="109" t="s">
        <v>484</v>
      </c>
      <c r="J65" s="110">
        <v>130000</v>
      </c>
      <c r="K65" s="110">
        <v>0</v>
      </c>
      <c r="L65" s="110">
        <v>130000</v>
      </c>
      <c r="M65" s="110">
        <v>3731</v>
      </c>
      <c r="N65" s="110">
        <v>18733.25</v>
      </c>
      <c r="O65" s="110">
        <v>3952</v>
      </c>
      <c r="P65" s="110">
        <v>4815.46</v>
      </c>
      <c r="Q65" s="110">
        <f t="shared" si="1"/>
        <v>31231.71</v>
      </c>
      <c r="R65" s="110">
        <f t="shared" si="0"/>
        <v>98768.290000000008</v>
      </c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</row>
    <row r="66" spans="2:82" s="101" customFormat="1" ht="30" customHeight="1" x14ac:dyDescent="0.35">
      <c r="B66" s="105">
        <v>51</v>
      </c>
      <c r="C66" s="106" t="s">
        <v>151</v>
      </c>
      <c r="D66" s="106" t="s">
        <v>515</v>
      </c>
      <c r="E66" s="106" t="s">
        <v>454</v>
      </c>
      <c r="F66" s="107" t="s">
        <v>203</v>
      </c>
      <c r="G66" s="108" t="s">
        <v>21</v>
      </c>
      <c r="H66" s="109">
        <v>45323</v>
      </c>
      <c r="I66" s="109">
        <v>45505</v>
      </c>
      <c r="J66" s="110">
        <v>100000</v>
      </c>
      <c r="K66" s="110">
        <v>0</v>
      </c>
      <c r="L66" s="110">
        <v>100000</v>
      </c>
      <c r="M66" s="110">
        <v>2870</v>
      </c>
      <c r="N66" s="110">
        <v>12105.37</v>
      </c>
      <c r="O66" s="110">
        <v>3040</v>
      </c>
      <c r="P66" s="110">
        <v>2575</v>
      </c>
      <c r="Q66" s="110">
        <f>SUM(M66:P66)</f>
        <v>20590.370000000003</v>
      </c>
      <c r="R66" s="110">
        <f>(L66-Q66)</f>
        <v>79409.63</v>
      </c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</row>
    <row r="67" spans="2:82" s="101" customFormat="1" ht="30" customHeight="1" x14ac:dyDescent="0.35">
      <c r="B67" s="105">
        <v>52</v>
      </c>
      <c r="C67" s="106" t="s">
        <v>413</v>
      </c>
      <c r="D67" s="106" t="s">
        <v>515</v>
      </c>
      <c r="E67" s="106" t="s">
        <v>379</v>
      </c>
      <c r="F67" s="107" t="s">
        <v>203</v>
      </c>
      <c r="G67" s="108" t="s">
        <v>21</v>
      </c>
      <c r="H67" s="109">
        <v>45323</v>
      </c>
      <c r="I67" s="109">
        <v>45505</v>
      </c>
      <c r="J67" s="110">
        <v>65000</v>
      </c>
      <c r="K67" s="110">
        <v>0</v>
      </c>
      <c r="L67" s="110">
        <v>65000</v>
      </c>
      <c r="M67" s="110">
        <v>1865.5</v>
      </c>
      <c r="N67" s="110">
        <v>0</v>
      </c>
      <c r="O67" s="110">
        <v>1976</v>
      </c>
      <c r="P67" s="110">
        <v>695</v>
      </c>
      <c r="Q67" s="110">
        <f>SUM(M67:P67)</f>
        <v>4536.5</v>
      </c>
      <c r="R67" s="110">
        <f>(L67-Q67)</f>
        <v>60463.5</v>
      </c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</row>
    <row r="68" spans="2:82" s="101" customFormat="1" ht="30" customHeight="1" x14ac:dyDescent="0.35">
      <c r="B68" s="105">
        <v>53</v>
      </c>
      <c r="C68" s="106" t="s">
        <v>390</v>
      </c>
      <c r="D68" s="106" t="s">
        <v>515</v>
      </c>
      <c r="E68" s="106" t="s">
        <v>379</v>
      </c>
      <c r="F68" s="107" t="s">
        <v>203</v>
      </c>
      <c r="G68" s="108" t="s">
        <v>24</v>
      </c>
      <c r="H68" s="109">
        <v>45383</v>
      </c>
      <c r="I68" s="109">
        <v>45566</v>
      </c>
      <c r="J68" s="110">
        <v>65000</v>
      </c>
      <c r="K68" s="110">
        <v>0</v>
      </c>
      <c r="L68" s="110">
        <v>65000</v>
      </c>
      <c r="M68" s="110">
        <v>1865.5</v>
      </c>
      <c r="N68" s="110">
        <v>4427.58</v>
      </c>
      <c r="O68" s="110">
        <v>1976</v>
      </c>
      <c r="P68" s="110">
        <v>1447.9</v>
      </c>
      <c r="Q68" s="110">
        <v>9716.98</v>
      </c>
      <c r="R68" s="110">
        <f>(L68-Q68)</f>
        <v>55283.020000000004</v>
      </c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</row>
    <row r="69" spans="2:82" s="101" customFormat="1" ht="30" customHeight="1" x14ac:dyDescent="0.35">
      <c r="B69" s="105">
        <v>54</v>
      </c>
      <c r="C69" s="106" t="s">
        <v>260</v>
      </c>
      <c r="D69" s="106" t="s">
        <v>515</v>
      </c>
      <c r="E69" s="106" t="s">
        <v>379</v>
      </c>
      <c r="F69" s="107" t="s">
        <v>203</v>
      </c>
      <c r="G69" s="108" t="s">
        <v>24</v>
      </c>
      <c r="H69" s="109">
        <v>45323</v>
      </c>
      <c r="I69" s="109">
        <v>45505</v>
      </c>
      <c r="J69" s="110">
        <v>65000</v>
      </c>
      <c r="K69" s="110">
        <v>0</v>
      </c>
      <c r="L69" s="110">
        <v>65000</v>
      </c>
      <c r="M69" s="110">
        <v>1865.5</v>
      </c>
      <c r="N69" s="110">
        <v>4427.58</v>
      </c>
      <c r="O69" s="110">
        <v>1976</v>
      </c>
      <c r="P69" s="110">
        <v>695</v>
      </c>
      <c r="Q69" s="110">
        <f t="shared" si="1"/>
        <v>8964.08</v>
      </c>
      <c r="R69" s="110">
        <f t="shared" si="0"/>
        <v>56035.92</v>
      </c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</row>
    <row r="70" spans="2:82" s="101" customFormat="1" ht="30" customHeight="1" x14ac:dyDescent="0.35">
      <c r="B70" s="105">
        <v>55</v>
      </c>
      <c r="C70" s="106" t="s">
        <v>261</v>
      </c>
      <c r="D70" s="106" t="s">
        <v>512</v>
      </c>
      <c r="E70" s="106" t="s">
        <v>513</v>
      </c>
      <c r="F70" s="107" t="s">
        <v>203</v>
      </c>
      <c r="G70" s="108" t="s">
        <v>21</v>
      </c>
      <c r="H70" s="109" t="s">
        <v>481</v>
      </c>
      <c r="I70" s="109">
        <v>45505</v>
      </c>
      <c r="J70" s="110">
        <v>65000</v>
      </c>
      <c r="K70" s="110">
        <v>0</v>
      </c>
      <c r="L70" s="110">
        <v>65000</v>
      </c>
      <c r="M70" s="110">
        <v>1865.5</v>
      </c>
      <c r="N70" s="110">
        <v>4427.58</v>
      </c>
      <c r="O70" s="110">
        <v>1976</v>
      </c>
      <c r="P70" s="110">
        <v>695</v>
      </c>
      <c r="Q70" s="110">
        <f t="shared" si="1"/>
        <v>8964.08</v>
      </c>
      <c r="R70" s="110">
        <f t="shared" si="0"/>
        <v>56035.92</v>
      </c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</row>
    <row r="71" spans="2:82" s="101" customFormat="1" ht="30" customHeight="1" x14ac:dyDescent="0.35">
      <c r="B71" s="105">
        <v>56</v>
      </c>
      <c r="C71" s="106" t="s">
        <v>371</v>
      </c>
      <c r="D71" s="106" t="s">
        <v>515</v>
      </c>
      <c r="E71" s="106" t="s">
        <v>379</v>
      </c>
      <c r="F71" s="107" t="s">
        <v>203</v>
      </c>
      <c r="G71" s="108" t="s">
        <v>21</v>
      </c>
      <c r="H71" s="109">
        <v>45323</v>
      </c>
      <c r="I71" s="109">
        <v>45505</v>
      </c>
      <c r="J71" s="110">
        <v>65000</v>
      </c>
      <c r="K71" s="110">
        <v>0</v>
      </c>
      <c r="L71" s="110">
        <v>65000</v>
      </c>
      <c r="M71" s="110">
        <v>1865.5</v>
      </c>
      <c r="N71" s="110">
        <v>0</v>
      </c>
      <c r="O71" s="110">
        <v>1976</v>
      </c>
      <c r="P71" s="110">
        <v>635</v>
      </c>
      <c r="Q71" s="110">
        <f t="shared" ref="Q71:Q76" si="2">SUM(M71:P71)</f>
        <v>4476.5</v>
      </c>
      <c r="R71" s="110">
        <f t="shared" ref="R71:R76" si="3">(L71-Q71)</f>
        <v>60523.5</v>
      </c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</row>
    <row r="72" spans="2:82" s="101" customFormat="1" ht="30" customHeight="1" x14ac:dyDescent="0.35">
      <c r="B72" s="105">
        <v>57</v>
      </c>
      <c r="C72" s="106" t="s">
        <v>397</v>
      </c>
      <c r="D72" s="106" t="s">
        <v>515</v>
      </c>
      <c r="E72" s="106" t="s">
        <v>379</v>
      </c>
      <c r="F72" s="107" t="s">
        <v>203</v>
      </c>
      <c r="G72" s="108" t="s">
        <v>21</v>
      </c>
      <c r="H72" s="109">
        <v>45383</v>
      </c>
      <c r="I72" s="109">
        <v>45566</v>
      </c>
      <c r="J72" s="110">
        <v>65000</v>
      </c>
      <c r="K72" s="110">
        <v>0</v>
      </c>
      <c r="L72" s="110">
        <v>65000</v>
      </c>
      <c r="M72" s="110">
        <v>1865.5</v>
      </c>
      <c r="N72" s="110">
        <v>0</v>
      </c>
      <c r="O72" s="110">
        <v>1976</v>
      </c>
      <c r="P72" s="110">
        <v>665</v>
      </c>
      <c r="Q72" s="110">
        <f t="shared" si="2"/>
        <v>4506.5</v>
      </c>
      <c r="R72" s="110">
        <f t="shared" si="3"/>
        <v>60493.5</v>
      </c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</row>
    <row r="73" spans="2:82" s="101" customFormat="1" ht="30" customHeight="1" x14ac:dyDescent="0.35">
      <c r="B73" s="105">
        <v>58</v>
      </c>
      <c r="C73" s="106" t="s">
        <v>398</v>
      </c>
      <c r="D73" s="106" t="s">
        <v>433</v>
      </c>
      <c r="E73" s="106" t="s">
        <v>379</v>
      </c>
      <c r="F73" s="107" t="s">
        <v>203</v>
      </c>
      <c r="G73" s="108" t="s">
        <v>21</v>
      </c>
      <c r="H73" s="109">
        <v>45383</v>
      </c>
      <c r="I73" s="109">
        <v>45566</v>
      </c>
      <c r="J73" s="110">
        <v>65000</v>
      </c>
      <c r="K73" s="110">
        <v>0</v>
      </c>
      <c r="L73" s="110">
        <v>65000</v>
      </c>
      <c r="M73" s="110">
        <v>1865.5</v>
      </c>
      <c r="N73" s="110">
        <v>0</v>
      </c>
      <c r="O73" s="110">
        <v>1976</v>
      </c>
      <c r="P73" s="110">
        <v>12006.7</v>
      </c>
      <c r="Q73" s="110">
        <f t="shared" si="2"/>
        <v>15848.2</v>
      </c>
      <c r="R73" s="110">
        <f t="shared" si="3"/>
        <v>49151.8</v>
      </c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</row>
    <row r="74" spans="2:82" s="101" customFormat="1" ht="30" customHeight="1" x14ac:dyDescent="0.35">
      <c r="B74" s="105">
        <v>59</v>
      </c>
      <c r="C74" s="106" t="s">
        <v>399</v>
      </c>
      <c r="D74" s="106" t="s">
        <v>515</v>
      </c>
      <c r="E74" s="106" t="s">
        <v>379</v>
      </c>
      <c r="F74" s="107" t="s">
        <v>203</v>
      </c>
      <c r="G74" s="108" t="s">
        <v>21</v>
      </c>
      <c r="H74" s="109">
        <v>45383</v>
      </c>
      <c r="I74" s="109">
        <v>45566</v>
      </c>
      <c r="J74" s="110">
        <v>65000</v>
      </c>
      <c r="K74" s="110">
        <v>0</v>
      </c>
      <c r="L74" s="110">
        <v>65000</v>
      </c>
      <c r="M74" s="110">
        <v>1865.5</v>
      </c>
      <c r="N74" s="110">
        <v>0</v>
      </c>
      <c r="O74" s="110">
        <v>1976</v>
      </c>
      <c r="P74" s="110">
        <v>125</v>
      </c>
      <c r="Q74" s="110">
        <f t="shared" si="2"/>
        <v>3966.5</v>
      </c>
      <c r="R74" s="110">
        <f t="shared" si="3"/>
        <v>61033.5</v>
      </c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</row>
    <row r="75" spans="2:82" s="101" customFormat="1" ht="30" customHeight="1" x14ac:dyDescent="0.35">
      <c r="B75" s="105">
        <v>60</v>
      </c>
      <c r="C75" s="106" t="s">
        <v>400</v>
      </c>
      <c r="D75" s="106" t="s">
        <v>515</v>
      </c>
      <c r="E75" s="106" t="s">
        <v>379</v>
      </c>
      <c r="F75" s="107" t="s">
        <v>203</v>
      </c>
      <c r="G75" s="108" t="s">
        <v>24</v>
      </c>
      <c r="H75" s="109">
        <v>45383</v>
      </c>
      <c r="I75" s="109">
        <v>45566</v>
      </c>
      <c r="J75" s="110">
        <v>65000</v>
      </c>
      <c r="K75" s="110">
        <v>0</v>
      </c>
      <c r="L75" s="110">
        <v>65000</v>
      </c>
      <c r="M75" s="110">
        <v>1865.5</v>
      </c>
      <c r="N75" s="110">
        <v>0</v>
      </c>
      <c r="O75" s="110">
        <v>1976</v>
      </c>
      <c r="P75" s="110">
        <v>1800</v>
      </c>
      <c r="Q75" s="110">
        <f t="shared" si="2"/>
        <v>5641.5</v>
      </c>
      <c r="R75" s="110">
        <f t="shared" si="3"/>
        <v>59358.5</v>
      </c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</row>
    <row r="76" spans="2:82" s="101" customFormat="1" ht="30" customHeight="1" x14ac:dyDescent="0.35">
      <c r="B76" s="105">
        <v>61</v>
      </c>
      <c r="C76" s="106" t="s">
        <v>401</v>
      </c>
      <c r="D76" s="106" t="s">
        <v>515</v>
      </c>
      <c r="E76" s="106" t="s">
        <v>379</v>
      </c>
      <c r="F76" s="107" t="s">
        <v>203</v>
      </c>
      <c r="G76" s="108" t="s">
        <v>21</v>
      </c>
      <c r="H76" s="109">
        <v>45383</v>
      </c>
      <c r="I76" s="109">
        <v>45566</v>
      </c>
      <c r="J76" s="110">
        <v>65000</v>
      </c>
      <c r="K76" s="110">
        <v>0</v>
      </c>
      <c r="L76" s="110">
        <v>65000</v>
      </c>
      <c r="M76" s="110">
        <v>1865.5</v>
      </c>
      <c r="N76" s="110">
        <v>0</v>
      </c>
      <c r="O76" s="110">
        <v>1976</v>
      </c>
      <c r="P76" s="110">
        <v>2410.46</v>
      </c>
      <c r="Q76" s="110">
        <f t="shared" si="2"/>
        <v>6251.96</v>
      </c>
      <c r="R76" s="110">
        <f t="shared" si="3"/>
        <v>58748.04</v>
      </c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</row>
    <row r="77" spans="2:82" s="101" customFormat="1" ht="30" customHeight="1" x14ac:dyDescent="0.35">
      <c r="B77" s="105">
        <v>62</v>
      </c>
      <c r="C77" s="106" t="s">
        <v>262</v>
      </c>
      <c r="D77" s="106" t="s">
        <v>516</v>
      </c>
      <c r="E77" s="106" t="s">
        <v>464</v>
      </c>
      <c r="F77" s="107" t="s">
        <v>203</v>
      </c>
      <c r="G77" s="108" t="s">
        <v>21</v>
      </c>
      <c r="H77" s="109">
        <v>45323</v>
      </c>
      <c r="I77" s="109">
        <v>45505</v>
      </c>
      <c r="J77" s="110">
        <v>70000</v>
      </c>
      <c r="K77" s="110">
        <v>0</v>
      </c>
      <c r="L77" s="110">
        <v>70000</v>
      </c>
      <c r="M77" s="110">
        <v>2009</v>
      </c>
      <c r="N77" s="110">
        <v>5368.48</v>
      </c>
      <c r="O77" s="110">
        <v>2128</v>
      </c>
      <c r="P77" s="110">
        <v>1327.9</v>
      </c>
      <c r="Q77" s="110">
        <f t="shared" si="1"/>
        <v>10833.38</v>
      </c>
      <c r="R77" s="110">
        <f t="shared" si="0"/>
        <v>59166.62</v>
      </c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</row>
    <row r="78" spans="2:82" s="101" customFormat="1" ht="30" customHeight="1" x14ac:dyDescent="0.35">
      <c r="B78" s="105">
        <v>63</v>
      </c>
      <c r="C78" s="106" t="s">
        <v>263</v>
      </c>
      <c r="D78" s="106" t="s">
        <v>516</v>
      </c>
      <c r="E78" s="106" t="s">
        <v>464</v>
      </c>
      <c r="F78" s="107" t="s">
        <v>203</v>
      </c>
      <c r="G78" s="108" t="s">
        <v>21</v>
      </c>
      <c r="H78" s="109">
        <v>45323</v>
      </c>
      <c r="I78" s="109">
        <v>45505</v>
      </c>
      <c r="J78" s="110">
        <v>70000</v>
      </c>
      <c r="K78" s="110">
        <v>0</v>
      </c>
      <c r="L78" s="110">
        <v>70000</v>
      </c>
      <c r="M78" s="110">
        <v>2009</v>
      </c>
      <c r="N78" s="110">
        <v>5368.48</v>
      </c>
      <c r="O78" s="110">
        <v>2128</v>
      </c>
      <c r="P78" s="110">
        <v>635</v>
      </c>
      <c r="Q78" s="110">
        <f t="shared" si="1"/>
        <v>10140.48</v>
      </c>
      <c r="R78" s="110">
        <f t="shared" si="0"/>
        <v>59859.520000000004</v>
      </c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</row>
    <row r="79" spans="2:82" s="101" customFormat="1" ht="30" customHeight="1" x14ac:dyDescent="0.35">
      <c r="B79" s="105">
        <v>64</v>
      </c>
      <c r="C79" s="106" t="s">
        <v>264</v>
      </c>
      <c r="D79" s="106" t="s">
        <v>517</v>
      </c>
      <c r="E79" s="106" t="s">
        <v>465</v>
      </c>
      <c r="F79" s="107" t="s">
        <v>203</v>
      </c>
      <c r="G79" s="108" t="s">
        <v>21</v>
      </c>
      <c r="H79" s="109">
        <v>45323</v>
      </c>
      <c r="I79" s="109">
        <v>45505</v>
      </c>
      <c r="J79" s="110">
        <v>130000</v>
      </c>
      <c r="K79" s="110">
        <v>0</v>
      </c>
      <c r="L79" s="110">
        <v>130000</v>
      </c>
      <c r="M79" s="110">
        <v>3731</v>
      </c>
      <c r="N79" s="110">
        <v>19162.12</v>
      </c>
      <c r="O79" s="110">
        <v>3952</v>
      </c>
      <c r="P79" s="110">
        <v>23085.599999999999</v>
      </c>
      <c r="Q79" s="110">
        <f t="shared" si="1"/>
        <v>49930.720000000001</v>
      </c>
      <c r="R79" s="110">
        <f t="shared" si="0"/>
        <v>80069.279999999999</v>
      </c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</row>
    <row r="80" spans="2:82" s="101" customFormat="1" ht="30" customHeight="1" x14ac:dyDescent="0.35">
      <c r="B80" s="105">
        <v>65</v>
      </c>
      <c r="C80" s="106" t="s">
        <v>265</v>
      </c>
      <c r="D80" s="106" t="s">
        <v>516</v>
      </c>
      <c r="E80" s="106" t="s">
        <v>464</v>
      </c>
      <c r="F80" s="107" t="s">
        <v>203</v>
      </c>
      <c r="G80" s="108" t="s">
        <v>24</v>
      </c>
      <c r="H80" s="109">
        <v>45323</v>
      </c>
      <c r="I80" s="109">
        <v>45505</v>
      </c>
      <c r="J80" s="110">
        <v>70000</v>
      </c>
      <c r="K80" s="110">
        <v>0</v>
      </c>
      <c r="L80" s="110">
        <v>70000</v>
      </c>
      <c r="M80" s="110">
        <v>2009</v>
      </c>
      <c r="N80" s="110">
        <v>5368.48</v>
      </c>
      <c r="O80" s="110">
        <v>2128</v>
      </c>
      <c r="P80" s="110">
        <v>2015</v>
      </c>
      <c r="Q80" s="110">
        <f t="shared" si="1"/>
        <v>11520.48</v>
      </c>
      <c r="R80" s="110">
        <f t="shared" si="0"/>
        <v>58479.520000000004</v>
      </c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</row>
    <row r="81" spans="1:82" s="101" customFormat="1" ht="30" customHeight="1" x14ac:dyDescent="0.35">
      <c r="B81" s="105">
        <v>66</v>
      </c>
      <c r="C81" s="106" t="s">
        <v>337</v>
      </c>
      <c r="D81" s="106" t="s">
        <v>423</v>
      </c>
      <c r="E81" s="106" t="s">
        <v>338</v>
      </c>
      <c r="F81" s="107" t="s">
        <v>203</v>
      </c>
      <c r="G81" s="108" t="s">
        <v>21</v>
      </c>
      <c r="H81" s="109">
        <v>45323</v>
      </c>
      <c r="I81" s="109">
        <v>45505</v>
      </c>
      <c r="J81" s="110">
        <v>70000</v>
      </c>
      <c r="K81" s="110">
        <v>0</v>
      </c>
      <c r="L81" s="110">
        <v>70000</v>
      </c>
      <c r="M81" s="110">
        <v>2009</v>
      </c>
      <c r="N81" s="110">
        <v>5368.48</v>
      </c>
      <c r="O81" s="110">
        <v>2128</v>
      </c>
      <c r="P81" s="110">
        <v>125</v>
      </c>
      <c r="Q81" s="110">
        <f t="shared" si="1"/>
        <v>9630.48</v>
      </c>
      <c r="R81" s="110">
        <f t="shared" si="0"/>
        <v>60369.520000000004</v>
      </c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</row>
    <row r="82" spans="1:82" s="101" customFormat="1" ht="30" customHeight="1" x14ac:dyDescent="0.35">
      <c r="B82" s="105">
        <v>67</v>
      </c>
      <c r="C82" s="106" t="s">
        <v>266</v>
      </c>
      <c r="D82" s="106" t="s">
        <v>516</v>
      </c>
      <c r="E82" s="106" t="s">
        <v>464</v>
      </c>
      <c r="F82" s="107" t="s">
        <v>203</v>
      </c>
      <c r="G82" s="108" t="s">
        <v>21</v>
      </c>
      <c r="H82" s="109" t="s">
        <v>485</v>
      </c>
      <c r="I82" s="109">
        <v>45505</v>
      </c>
      <c r="J82" s="110">
        <v>70000</v>
      </c>
      <c r="K82" s="110">
        <v>0</v>
      </c>
      <c r="L82" s="110">
        <v>70000</v>
      </c>
      <c r="M82" s="110">
        <v>2009</v>
      </c>
      <c r="N82" s="110">
        <v>5368.48</v>
      </c>
      <c r="O82" s="110">
        <v>2128</v>
      </c>
      <c r="P82" s="110">
        <v>2375</v>
      </c>
      <c r="Q82" s="110">
        <f t="shared" si="1"/>
        <v>11880.48</v>
      </c>
      <c r="R82" s="110">
        <f t="shared" si="0"/>
        <v>58119.520000000004</v>
      </c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</row>
    <row r="83" spans="1:82" s="101" customFormat="1" ht="30" customHeight="1" x14ac:dyDescent="0.35">
      <c r="B83" s="105">
        <v>68</v>
      </c>
      <c r="C83" s="106" t="s">
        <v>267</v>
      </c>
      <c r="D83" s="106" t="s">
        <v>516</v>
      </c>
      <c r="E83" s="106" t="s">
        <v>464</v>
      </c>
      <c r="F83" s="107" t="s">
        <v>203</v>
      </c>
      <c r="G83" s="108" t="s">
        <v>24</v>
      </c>
      <c r="H83" s="109">
        <v>45323</v>
      </c>
      <c r="I83" s="109">
        <v>45505</v>
      </c>
      <c r="J83" s="110">
        <v>70000</v>
      </c>
      <c r="K83" s="110">
        <v>0</v>
      </c>
      <c r="L83" s="110">
        <v>70000</v>
      </c>
      <c r="M83" s="110">
        <v>2009</v>
      </c>
      <c r="N83" s="110">
        <v>5368.48</v>
      </c>
      <c r="O83" s="110">
        <v>2128</v>
      </c>
      <c r="P83" s="110">
        <v>1417.9</v>
      </c>
      <c r="Q83" s="110">
        <f t="shared" si="1"/>
        <v>10923.38</v>
      </c>
      <c r="R83" s="110">
        <f t="shared" si="0"/>
        <v>59076.62</v>
      </c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</row>
    <row r="84" spans="1:82" s="101" customFormat="1" ht="30" customHeight="1" x14ac:dyDescent="0.35">
      <c r="B84" s="105">
        <v>69</v>
      </c>
      <c r="C84" s="106" t="s">
        <v>268</v>
      </c>
      <c r="D84" s="106" t="s">
        <v>515</v>
      </c>
      <c r="E84" s="106" t="s">
        <v>379</v>
      </c>
      <c r="F84" s="107" t="s">
        <v>203</v>
      </c>
      <c r="G84" s="108" t="s">
        <v>24</v>
      </c>
      <c r="H84" s="109">
        <v>45323</v>
      </c>
      <c r="I84" s="109">
        <v>45505</v>
      </c>
      <c r="J84" s="110">
        <v>65000</v>
      </c>
      <c r="K84" s="110">
        <v>0</v>
      </c>
      <c r="L84" s="110">
        <v>65000</v>
      </c>
      <c r="M84" s="110">
        <v>1865.5</v>
      </c>
      <c r="N84" s="110">
        <v>4427.58</v>
      </c>
      <c r="O84" s="110">
        <v>1976</v>
      </c>
      <c r="P84" s="110">
        <v>2520</v>
      </c>
      <c r="Q84" s="110">
        <f t="shared" si="1"/>
        <v>10789.08</v>
      </c>
      <c r="R84" s="110">
        <f t="shared" si="0"/>
        <v>54210.92</v>
      </c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</row>
    <row r="85" spans="1:82" s="101" customFormat="1" ht="30" customHeight="1" x14ac:dyDescent="0.35">
      <c r="B85" s="105">
        <v>70</v>
      </c>
      <c r="C85" s="106" t="s">
        <v>269</v>
      </c>
      <c r="D85" s="106" t="s">
        <v>270</v>
      </c>
      <c r="E85" s="106" t="s">
        <v>455</v>
      </c>
      <c r="F85" s="107" t="s">
        <v>203</v>
      </c>
      <c r="G85" s="108" t="s">
        <v>24</v>
      </c>
      <c r="H85" s="109">
        <v>45323</v>
      </c>
      <c r="I85" s="109">
        <v>45505</v>
      </c>
      <c r="J85" s="110">
        <v>130000</v>
      </c>
      <c r="K85" s="110">
        <v>0</v>
      </c>
      <c r="L85" s="110">
        <v>130000</v>
      </c>
      <c r="M85" s="110">
        <v>3731</v>
      </c>
      <c r="N85" s="110">
        <v>19162.12</v>
      </c>
      <c r="O85" s="110">
        <v>3952</v>
      </c>
      <c r="P85" s="110">
        <v>125</v>
      </c>
      <c r="Q85" s="110">
        <v>26970.12</v>
      </c>
      <c r="R85" s="110">
        <f t="shared" si="0"/>
        <v>103029.88</v>
      </c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</row>
    <row r="86" spans="1:82" s="101" customFormat="1" ht="16" thickBot="1" x14ac:dyDescent="0.4">
      <c r="B86" s="150" t="s">
        <v>179</v>
      </c>
      <c r="C86" s="151"/>
      <c r="D86" s="151"/>
      <c r="E86" s="151"/>
      <c r="F86" s="151"/>
      <c r="G86" s="151"/>
      <c r="H86" s="151"/>
      <c r="I86" s="152"/>
      <c r="J86" s="111">
        <f>SUBTOTAL(109,Table3[SUELDO BRUTO (RD$)])</f>
        <v>6362000</v>
      </c>
      <c r="K86" s="111">
        <f>SUBTOTAL(109,Table3[OTROS ING.])</f>
        <v>0</v>
      </c>
      <c r="L86" s="111">
        <f>SUBTOTAL(109,Table3[TOTALl ING.])</f>
        <v>6362000</v>
      </c>
      <c r="M86" s="111">
        <f>SUM(M16:M85)</f>
        <v>182589.39999999997</v>
      </c>
      <c r="N86" s="111">
        <f>SUM(N16:N85)</f>
        <v>678676.86999999976</v>
      </c>
      <c r="O86" s="111">
        <f>SUM(O16:O85)</f>
        <v>193404.79999999996</v>
      </c>
      <c r="P86" s="111">
        <f>SUM(P16:P85)</f>
        <v>153156.75999999998</v>
      </c>
      <c r="Q86" s="111">
        <f>SUM(Q16:Q85)</f>
        <v>1207827.8299999994</v>
      </c>
      <c r="R86" s="111">
        <f>SUBTOTAL(109,Table3[NETO])</f>
        <v>5154172.1699999962</v>
      </c>
      <c r="S86" s="63"/>
      <c r="T86" s="63"/>
      <c r="U86" s="63"/>
    </row>
    <row r="87" spans="1:82" s="101" customFormat="1" x14ac:dyDescent="0.35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</row>
    <row r="88" spans="1:82" s="101" customFormat="1" x14ac:dyDescent="0.35">
      <c r="A88" s="63"/>
      <c r="B88" s="63"/>
      <c r="C88" s="63"/>
      <c r="D88" s="102" t="s">
        <v>180</v>
      </c>
      <c r="E88" s="63"/>
      <c r="F88" s="102"/>
      <c r="G88" s="135" t="s">
        <v>181</v>
      </c>
      <c r="H88" s="135"/>
      <c r="I88" s="135"/>
      <c r="J88" s="135"/>
      <c r="K88" s="63"/>
      <c r="L88" s="61"/>
      <c r="M88" s="63"/>
      <c r="N88" s="135" t="s">
        <v>181</v>
      </c>
      <c r="O88" s="135"/>
      <c r="P88" s="63"/>
      <c r="Q88" s="63"/>
      <c r="R88" s="63"/>
      <c r="S88" s="63"/>
      <c r="T88" s="63"/>
      <c r="U88" s="63"/>
    </row>
    <row r="89" spans="1:82" s="101" customFormat="1" x14ac:dyDescent="0.35">
      <c r="A89" s="63"/>
      <c r="B89" s="63"/>
      <c r="C89" s="63"/>
      <c r="D89" s="102"/>
      <c r="E89" s="63"/>
      <c r="F89" s="102"/>
      <c r="G89" s="102"/>
      <c r="H89" s="102"/>
      <c r="I89" s="102"/>
      <c r="J89" s="102"/>
      <c r="K89" s="63"/>
      <c r="L89" s="61"/>
      <c r="M89" s="63"/>
      <c r="N89" s="102"/>
      <c r="O89" s="102"/>
      <c r="P89" s="63"/>
      <c r="Q89" s="63"/>
      <c r="R89" s="63"/>
      <c r="S89" s="63"/>
      <c r="T89" s="63"/>
      <c r="U89" s="63"/>
    </row>
    <row r="90" spans="1:82" s="101" customFormat="1" x14ac:dyDescent="0.35">
      <c r="A90" s="63"/>
      <c r="B90" s="63"/>
      <c r="C90" s="63"/>
      <c r="D90" s="102"/>
      <c r="E90" s="63"/>
      <c r="F90" s="102"/>
      <c r="G90" s="102"/>
      <c r="H90" s="102"/>
      <c r="I90" s="102"/>
      <c r="J90" s="102"/>
      <c r="K90" s="63"/>
      <c r="L90" s="61"/>
      <c r="M90" s="63"/>
      <c r="N90" s="102"/>
      <c r="O90" s="102"/>
      <c r="P90" s="63"/>
      <c r="Q90" s="63"/>
      <c r="R90" s="63"/>
      <c r="S90" s="63"/>
      <c r="T90" s="63"/>
      <c r="U90" s="63"/>
    </row>
    <row r="91" spans="1:82" s="101" customFormat="1" x14ac:dyDescent="0.35">
      <c r="A91" s="63"/>
      <c r="B91" s="63"/>
      <c r="C91" s="63"/>
      <c r="D91" s="102" t="s">
        <v>518</v>
      </c>
      <c r="E91" s="63"/>
      <c r="F91" s="102"/>
      <c r="G91" s="63"/>
      <c r="H91" s="63"/>
      <c r="I91" s="63"/>
      <c r="J91" s="102"/>
      <c r="K91" s="63"/>
      <c r="L91" s="63"/>
      <c r="M91" s="63"/>
      <c r="N91" s="63"/>
      <c r="O91" s="135"/>
      <c r="P91" s="135"/>
      <c r="Q91" s="63"/>
      <c r="R91" s="63"/>
      <c r="S91" s="63"/>
      <c r="T91" s="63"/>
      <c r="U91" s="63"/>
    </row>
    <row r="92" spans="1:82" s="101" customFormat="1" x14ac:dyDescent="0.35">
      <c r="A92" s="63"/>
      <c r="B92" s="63"/>
      <c r="C92" s="63"/>
      <c r="D92" s="102" t="s">
        <v>350</v>
      </c>
      <c r="E92" s="63"/>
      <c r="F92" s="153" t="s">
        <v>358</v>
      </c>
      <c r="G92" s="153"/>
      <c r="H92" s="153"/>
      <c r="I92" s="153"/>
      <c r="J92" s="153"/>
      <c r="K92" s="153"/>
      <c r="L92" s="63"/>
      <c r="M92" s="153" t="s">
        <v>197</v>
      </c>
      <c r="N92" s="153"/>
      <c r="O92" s="153"/>
      <c r="P92" s="153"/>
      <c r="Q92" s="63"/>
      <c r="R92" s="63"/>
      <c r="S92" s="63"/>
      <c r="T92" s="63"/>
      <c r="U92" s="63"/>
    </row>
    <row r="93" spans="1:82" s="101" customFormat="1" x14ac:dyDescent="0.35">
      <c r="A93" s="63"/>
      <c r="B93" s="63"/>
      <c r="C93" s="63"/>
      <c r="D93" s="63"/>
      <c r="E93" s="63"/>
      <c r="F93" s="102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</row>
    <row r="94" spans="1:82" x14ac:dyDescent="0.35">
      <c r="F94" s="102"/>
      <c r="J94" s="61"/>
    </row>
    <row r="95" spans="1:82" x14ac:dyDescent="0.35">
      <c r="D95" s="102"/>
      <c r="F95" s="102"/>
      <c r="O95" s="135"/>
      <c r="P95" s="135"/>
    </row>
  </sheetData>
  <mergeCells count="11">
    <mergeCell ref="O95:P95"/>
    <mergeCell ref="B9:R9"/>
    <mergeCell ref="E11:K11"/>
    <mergeCell ref="B13:T13"/>
    <mergeCell ref="B86:I86"/>
    <mergeCell ref="G88:J88"/>
    <mergeCell ref="N88:O88"/>
    <mergeCell ref="O91:P91"/>
    <mergeCell ref="F92:K92"/>
    <mergeCell ref="M92:P92"/>
    <mergeCell ref="A10:R10"/>
  </mergeCells>
  <pageMargins left="0.23622047244094491" right="0.23622047244094491" top="0.31496062992125984" bottom="0.35433070866141736" header="0.31496062992125984" footer="0.31496062992125984"/>
  <pageSetup paperSize="5" scale="40" fitToHeight="0" orientation="landscape" r:id="rId1"/>
  <headerFooter>
    <oddFooter>&amp;CPágina &amp;P / &amp;N</oddFooter>
  </headerFooter>
  <rowBreaks count="2" manualBreakCount="2">
    <brk id="45" min="1" max="18" man="1"/>
    <brk id="75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3013-63EF-47F0-926C-86E8403A1A29}">
  <sheetPr>
    <pageSetUpPr fitToPage="1"/>
  </sheetPr>
  <dimension ref="A1:AA187"/>
  <sheetViews>
    <sheetView workbookViewId="0">
      <selection activeCell="P14" sqref="P14"/>
    </sheetView>
  </sheetViews>
  <sheetFormatPr baseColWidth="10" defaultRowHeight="12.5" x14ac:dyDescent="0.25"/>
  <cols>
    <col min="1" max="1" width="2" style="2" customWidth="1"/>
    <col min="2" max="2" width="7.54296875" customWidth="1"/>
    <col min="3" max="3" width="47.54296875" customWidth="1"/>
    <col min="4" max="4" width="52.81640625" customWidth="1"/>
    <col min="5" max="5" width="47.453125" customWidth="1"/>
    <col min="6" max="6" width="50.453125" customWidth="1"/>
    <col min="7" max="7" width="17.81640625" customWidth="1"/>
    <col min="8" max="8" width="26.54296875" customWidth="1"/>
    <col min="9" max="9" width="14.453125" customWidth="1"/>
    <col min="10" max="10" width="19.26953125" customWidth="1"/>
    <col min="11" max="12" width="14.1796875" bestFit="1" customWidth="1"/>
    <col min="13" max="13" width="15.81640625" customWidth="1"/>
    <col min="14" max="14" width="14.7265625" customWidth="1"/>
    <col min="15" max="15" width="16.1796875" customWidth="1"/>
    <col min="16" max="16" width="17.453125" customWidth="1"/>
    <col min="17" max="17" width="2" customWidth="1"/>
    <col min="18" max="18" width="11.453125" hidden="1" customWidth="1"/>
    <col min="19" max="27" width="10.81640625" style="2"/>
  </cols>
  <sheetData>
    <row r="1" spans="2:18" x14ac:dyDescent="0.25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7.5" x14ac:dyDescent="0.35"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ht="17.5" x14ac:dyDescent="0.35">
      <c r="B3" s="58"/>
      <c r="C3" s="58"/>
      <c r="D3" s="58"/>
      <c r="E3" s="58"/>
      <c r="F3" s="58"/>
      <c r="G3" s="59"/>
      <c r="H3" s="58"/>
      <c r="I3" s="58"/>
      <c r="J3" s="58"/>
      <c r="K3" s="58"/>
      <c r="L3" s="58"/>
      <c r="M3" s="58"/>
      <c r="N3" s="58"/>
      <c r="O3" s="58"/>
      <c r="P3" s="58"/>
      <c r="Q3" s="2"/>
      <c r="R3" s="2"/>
    </row>
    <row r="4" spans="2:18" ht="17.5" x14ac:dyDescent="0.35">
      <c r="B4" s="60"/>
      <c r="C4" s="58"/>
      <c r="D4" s="58"/>
      <c r="E4" s="58"/>
      <c r="F4" s="59"/>
      <c r="G4" s="59"/>
      <c r="H4" s="58"/>
      <c r="I4" s="58"/>
      <c r="J4" s="58"/>
      <c r="K4" s="58"/>
      <c r="L4" s="58"/>
      <c r="M4" s="58"/>
      <c r="N4" s="58"/>
      <c r="O4" s="58"/>
      <c r="P4" s="58"/>
      <c r="Q4" s="2"/>
      <c r="R4" s="2"/>
    </row>
    <row r="5" spans="2:18" ht="17.5" x14ac:dyDescent="0.35">
      <c r="B5" s="60"/>
      <c r="C5" s="58"/>
      <c r="D5" s="58"/>
      <c r="E5" s="58"/>
      <c r="F5" s="59"/>
      <c r="G5" s="59"/>
      <c r="H5" s="58"/>
      <c r="I5" s="58"/>
      <c r="J5" s="58"/>
      <c r="K5" s="58"/>
      <c r="L5" s="58"/>
      <c r="M5" s="58"/>
      <c r="N5" s="58"/>
      <c r="O5" s="58"/>
      <c r="P5" s="58"/>
      <c r="Q5" s="2"/>
      <c r="R5" s="2"/>
    </row>
    <row r="6" spans="2:18" ht="17.5" x14ac:dyDescent="0.35">
      <c r="B6" s="60"/>
      <c r="C6" s="58"/>
      <c r="D6" s="58"/>
      <c r="E6" s="58"/>
      <c r="F6" s="59"/>
      <c r="G6" s="59"/>
      <c r="H6" s="58"/>
      <c r="I6" s="58"/>
      <c r="J6" s="58"/>
      <c r="K6" s="58"/>
      <c r="L6" s="58"/>
      <c r="M6" s="58"/>
      <c r="N6" s="58"/>
      <c r="O6" s="58"/>
      <c r="P6" s="58"/>
      <c r="Q6" s="2"/>
      <c r="R6" s="2"/>
    </row>
    <row r="7" spans="2:18" ht="17.5" x14ac:dyDescent="0.35">
      <c r="B7" s="60"/>
      <c r="C7" s="58"/>
      <c r="D7" s="58"/>
      <c r="E7" s="58"/>
      <c r="F7" s="59"/>
      <c r="G7" s="59"/>
      <c r="H7" s="58"/>
      <c r="I7" s="58"/>
      <c r="J7" s="58"/>
      <c r="K7" s="58"/>
      <c r="L7" s="58"/>
      <c r="M7" s="58"/>
      <c r="N7" s="58"/>
      <c r="O7" s="58"/>
      <c r="P7" s="58"/>
      <c r="Q7" s="2"/>
      <c r="R7" s="2"/>
    </row>
    <row r="8" spans="2:18" ht="17.5" x14ac:dyDescent="0.3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2"/>
      <c r="R8" s="2"/>
    </row>
    <row r="9" spans="2:18" ht="18" x14ac:dyDescent="0.4">
      <c r="B9" s="157" t="s">
        <v>0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2"/>
      <c r="R9" s="2"/>
    </row>
    <row r="10" spans="2:18" ht="15.5" x14ac:dyDescent="0.35">
      <c r="B10" s="134" t="s">
        <v>555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2"/>
      <c r="R10" s="2"/>
    </row>
    <row r="11" spans="2:18" ht="15.5" x14ac:dyDescent="0.35">
      <c r="B11" s="158" t="s">
        <v>404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2"/>
      <c r="R11" s="2"/>
    </row>
    <row r="12" spans="2:18" ht="16" thickBot="1" x14ac:dyDescent="0.4">
      <c r="B12" s="61"/>
      <c r="C12" s="62"/>
      <c r="D12" s="62"/>
      <c r="E12" s="63"/>
      <c r="F12" s="64"/>
      <c r="G12" s="64"/>
      <c r="H12" s="62"/>
      <c r="I12" s="62"/>
      <c r="J12" s="62"/>
      <c r="K12" s="63"/>
      <c r="L12" s="62"/>
      <c r="M12" s="63"/>
      <c r="N12" s="62"/>
      <c r="O12" s="62"/>
      <c r="P12" s="63"/>
      <c r="Q12" s="2"/>
      <c r="R12" s="2"/>
    </row>
    <row r="13" spans="2:18" ht="13.5" thickBot="1" x14ac:dyDescent="0.3">
      <c r="B13" s="72" t="s">
        <v>183</v>
      </c>
      <c r="C13" s="73" t="s">
        <v>3</v>
      </c>
      <c r="D13" s="73" t="s">
        <v>414</v>
      </c>
      <c r="E13" s="73" t="s">
        <v>5</v>
      </c>
      <c r="F13" s="73" t="s">
        <v>6</v>
      </c>
      <c r="G13" s="73" t="s">
        <v>7</v>
      </c>
      <c r="H13" s="73" t="s">
        <v>185</v>
      </c>
      <c r="I13" s="73" t="s">
        <v>405</v>
      </c>
      <c r="J13" s="73" t="s">
        <v>355</v>
      </c>
      <c r="K13" s="73" t="s">
        <v>11</v>
      </c>
      <c r="L13" s="73" t="s">
        <v>12</v>
      </c>
      <c r="M13" s="73" t="s">
        <v>13</v>
      </c>
      <c r="N13" s="73" t="s">
        <v>14</v>
      </c>
      <c r="O13" s="73" t="s">
        <v>15</v>
      </c>
      <c r="P13" s="74" t="s">
        <v>186</v>
      </c>
      <c r="Q13" s="2"/>
      <c r="R13" s="2"/>
    </row>
    <row r="14" spans="2:18" ht="42.75" customHeight="1" thickBot="1" x14ac:dyDescent="0.3">
      <c r="B14" s="91">
        <v>1</v>
      </c>
      <c r="C14" s="92" t="s">
        <v>408</v>
      </c>
      <c r="D14" s="93" t="s">
        <v>428</v>
      </c>
      <c r="E14" s="93" t="s">
        <v>409</v>
      </c>
      <c r="F14" s="94" t="s">
        <v>406</v>
      </c>
      <c r="G14" s="93" t="s">
        <v>21</v>
      </c>
      <c r="H14" s="84">
        <v>60000</v>
      </c>
      <c r="I14" s="95">
        <v>0</v>
      </c>
      <c r="J14" s="84">
        <v>60000</v>
      </c>
      <c r="K14" s="84">
        <v>1722</v>
      </c>
      <c r="L14" s="84">
        <v>0</v>
      </c>
      <c r="M14" s="84">
        <f>+J14*3.04%</f>
        <v>1824</v>
      </c>
      <c r="N14" s="84">
        <v>3695</v>
      </c>
      <c r="O14" s="84">
        <v>7241</v>
      </c>
      <c r="P14" s="96">
        <f>(J14-O14)</f>
        <v>52759</v>
      </c>
      <c r="Q14" s="2"/>
      <c r="R14" s="2"/>
    </row>
    <row r="15" spans="2:18" ht="27.75" customHeight="1" thickBot="1" x14ac:dyDescent="0.3">
      <c r="B15" s="159" t="s">
        <v>179</v>
      </c>
      <c r="C15" s="160"/>
      <c r="D15" s="160"/>
      <c r="E15" s="160"/>
      <c r="F15" s="160"/>
      <c r="G15" s="161"/>
      <c r="H15" s="65">
        <f t="shared" ref="H15:P15" si="0">SUM(H14:H14)</f>
        <v>60000</v>
      </c>
      <c r="I15" s="65">
        <f t="shared" si="0"/>
        <v>0</v>
      </c>
      <c r="J15" s="65">
        <f t="shared" si="0"/>
        <v>60000</v>
      </c>
      <c r="K15" s="65">
        <f t="shared" si="0"/>
        <v>1722</v>
      </c>
      <c r="L15" s="65">
        <f t="shared" si="0"/>
        <v>0</v>
      </c>
      <c r="M15" s="65">
        <f t="shared" si="0"/>
        <v>1824</v>
      </c>
      <c r="N15" s="65">
        <f t="shared" si="0"/>
        <v>3695</v>
      </c>
      <c r="O15" s="65">
        <f t="shared" si="0"/>
        <v>7241</v>
      </c>
      <c r="P15" s="66">
        <f t="shared" si="0"/>
        <v>52759</v>
      </c>
      <c r="Q15" s="2"/>
      <c r="R15" s="2"/>
    </row>
    <row r="16" spans="2:18" s="2" customFormat="1" ht="18" x14ac:dyDescent="0.25">
      <c r="B16" s="67"/>
      <c r="C16" s="67"/>
      <c r="D16" s="67"/>
      <c r="E16" s="67"/>
      <c r="F16" s="67"/>
      <c r="G16" s="67"/>
      <c r="H16" s="68"/>
      <c r="I16" s="68"/>
      <c r="J16" s="68"/>
      <c r="K16" s="68"/>
      <c r="L16" s="68"/>
      <c r="M16" s="68"/>
      <c r="N16" s="68"/>
      <c r="O16" s="68"/>
      <c r="P16" s="68"/>
    </row>
    <row r="17" spans="2:18" ht="17.5" x14ac:dyDescent="0.35">
      <c r="B17" s="58"/>
      <c r="C17" s="58"/>
      <c r="D17" s="58"/>
      <c r="E17" s="58"/>
      <c r="F17" s="58"/>
      <c r="G17" s="59"/>
      <c r="H17" s="58"/>
      <c r="I17" s="58"/>
      <c r="J17" s="58"/>
      <c r="K17" s="58"/>
      <c r="L17" s="58"/>
      <c r="M17" s="58"/>
      <c r="N17" s="58"/>
      <c r="O17" s="58"/>
      <c r="P17" s="58"/>
      <c r="Q17" s="2"/>
      <c r="R17" s="2"/>
    </row>
    <row r="18" spans="2:18" ht="17.5" x14ac:dyDescent="0.35">
      <c r="B18" s="58"/>
      <c r="C18" s="58"/>
      <c r="D18" s="58"/>
      <c r="E18" s="58"/>
      <c r="F18" s="58"/>
      <c r="G18" s="59"/>
      <c r="H18" s="58"/>
      <c r="I18" s="58"/>
      <c r="J18" s="58"/>
      <c r="K18" s="58"/>
      <c r="L18" s="58"/>
      <c r="M18" s="58"/>
      <c r="N18" s="58"/>
      <c r="O18" s="58"/>
      <c r="P18" s="58"/>
      <c r="Q18" s="2"/>
      <c r="R18" s="2"/>
    </row>
    <row r="19" spans="2:18" ht="17.5" x14ac:dyDescent="0.35">
      <c r="B19" s="58"/>
      <c r="C19" s="58"/>
      <c r="D19" s="58"/>
      <c r="E19" s="58"/>
      <c r="F19" s="58"/>
      <c r="G19" s="59"/>
      <c r="H19" s="58"/>
      <c r="I19" s="58"/>
      <c r="J19" s="58"/>
      <c r="K19" s="58"/>
      <c r="L19" s="58"/>
      <c r="M19" s="58"/>
      <c r="N19" s="58"/>
      <c r="O19" s="58"/>
      <c r="P19" s="58"/>
      <c r="Q19" s="2"/>
      <c r="R19" s="2"/>
    </row>
    <row r="20" spans="2:18" ht="17.5" x14ac:dyDescent="0.35">
      <c r="B20" s="58"/>
      <c r="C20" s="58"/>
      <c r="D20" s="59" t="s">
        <v>180</v>
      </c>
      <c r="E20" s="58"/>
      <c r="F20" s="156" t="s">
        <v>181</v>
      </c>
      <c r="G20" s="156"/>
      <c r="H20" s="58"/>
      <c r="I20" s="58"/>
      <c r="J20" s="58"/>
      <c r="K20" s="58"/>
      <c r="L20" s="156" t="s">
        <v>181</v>
      </c>
      <c r="M20" s="156"/>
      <c r="N20" s="156"/>
      <c r="O20" s="58"/>
      <c r="P20" s="58"/>
      <c r="Q20" s="2"/>
      <c r="R20" s="2"/>
    </row>
    <row r="21" spans="2:18" ht="17.5" x14ac:dyDescent="0.35">
      <c r="B21" s="58"/>
      <c r="C21" s="58"/>
      <c r="D21" s="59"/>
      <c r="E21" s="58"/>
      <c r="F21" s="59"/>
      <c r="G21" s="59"/>
      <c r="H21" s="58"/>
      <c r="I21" s="58"/>
      <c r="J21" s="58"/>
      <c r="K21" s="58"/>
      <c r="L21" s="59"/>
      <c r="M21" s="59"/>
      <c r="N21" s="59"/>
      <c r="O21" s="58"/>
      <c r="P21" s="58"/>
      <c r="Q21" s="2"/>
      <c r="R21" s="2"/>
    </row>
    <row r="22" spans="2:18" ht="17.5" x14ac:dyDescent="0.35">
      <c r="B22" s="58"/>
      <c r="C22" s="58"/>
      <c r="D22" s="59"/>
      <c r="E22" s="58"/>
      <c r="F22" s="59"/>
      <c r="G22" s="59"/>
      <c r="H22" s="58"/>
      <c r="I22" s="58"/>
      <c r="J22" s="58"/>
      <c r="K22" s="58"/>
      <c r="L22" s="59"/>
      <c r="M22" s="59"/>
      <c r="N22" s="59"/>
      <c r="O22" s="58"/>
      <c r="P22" s="58"/>
      <c r="Q22" s="2"/>
      <c r="R22" s="2"/>
    </row>
    <row r="23" spans="2:18" ht="17.5" x14ac:dyDescent="0.35">
      <c r="B23" s="58"/>
      <c r="C23" s="58"/>
      <c r="D23" s="58"/>
      <c r="E23" s="58"/>
      <c r="F23" s="59"/>
      <c r="G23" s="59"/>
      <c r="H23" s="58"/>
      <c r="I23" s="58"/>
      <c r="J23" s="58"/>
      <c r="K23" s="58"/>
      <c r="L23" s="58"/>
      <c r="M23" s="58"/>
      <c r="N23" s="58"/>
      <c r="O23" s="58"/>
      <c r="P23" s="58"/>
      <c r="Q23" s="2"/>
      <c r="R23" s="2"/>
    </row>
    <row r="24" spans="2:18" ht="17.5" x14ac:dyDescent="0.35">
      <c r="B24" s="58"/>
      <c r="C24" s="58"/>
      <c r="D24" s="69"/>
      <c r="E24" s="58"/>
      <c r="F24" s="70"/>
      <c r="G24" s="71"/>
      <c r="H24" s="60"/>
      <c r="I24" s="58"/>
      <c r="J24" s="58"/>
      <c r="K24" s="58"/>
      <c r="L24" s="154"/>
      <c r="M24" s="154"/>
      <c r="N24" s="154"/>
      <c r="O24" s="58"/>
      <c r="P24" s="58"/>
      <c r="Q24" s="2"/>
      <c r="R24" s="2"/>
    </row>
    <row r="25" spans="2:18" ht="17.5" x14ac:dyDescent="0.35">
      <c r="B25" s="58"/>
      <c r="C25" s="58"/>
      <c r="D25" s="59" t="s">
        <v>407</v>
      </c>
      <c r="E25" s="58"/>
      <c r="F25" s="155" t="s">
        <v>196</v>
      </c>
      <c r="G25" s="155"/>
      <c r="H25" s="60"/>
      <c r="I25" s="58"/>
      <c r="J25" s="58"/>
      <c r="K25" s="58"/>
      <c r="L25" s="156" t="s">
        <v>197</v>
      </c>
      <c r="M25" s="156"/>
      <c r="N25" s="156"/>
      <c r="O25" s="58"/>
      <c r="P25" s="58"/>
      <c r="Q25" s="2"/>
      <c r="R25" s="2"/>
    </row>
    <row r="26" spans="2:18" ht="17.5" x14ac:dyDescent="0.35">
      <c r="B26" s="58"/>
      <c r="C26" s="58"/>
      <c r="D26" s="58"/>
      <c r="E26" s="58"/>
      <c r="F26" s="59"/>
      <c r="G26" s="59"/>
      <c r="H26" s="58"/>
      <c r="I26" s="58"/>
      <c r="J26" s="58"/>
      <c r="K26" s="58"/>
      <c r="L26" s="58"/>
      <c r="M26" s="58"/>
      <c r="N26" s="58"/>
      <c r="O26" s="58"/>
      <c r="P26" s="58"/>
      <c r="Q26" s="2"/>
      <c r="R26" s="2"/>
    </row>
    <row r="27" spans="2:18" ht="17.5" x14ac:dyDescent="0.35">
      <c r="B27" s="58"/>
      <c r="C27" s="58"/>
      <c r="D27" s="58"/>
      <c r="E27" s="58"/>
      <c r="F27" s="59"/>
      <c r="G27" s="59"/>
      <c r="H27" s="58"/>
      <c r="I27" s="58"/>
      <c r="J27" s="58"/>
      <c r="K27" s="58"/>
      <c r="L27" s="58"/>
      <c r="M27" s="58"/>
      <c r="N27" s="58"/>
      <c r="O27" s="58"/>
      <c r="P27" s="58"/>
      <c r="Q27" s="2"/>
      <c r="R27" s="2"/>
    </row>
    <row r="28" spans="2:18" ht="17.5" x14ac:dyDescent="0.35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2"/>
      <c r="R28" s="2"/>
    </row>
    <row r="29" spans="2:18" ht="17.5" x14ac:dyDescent="0.3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2"/>
      <c r="R29" s="2"/>
    </row>
    <row r="30" spans="2:18" ht="17.5" x14ac:dyDescent="0.3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2"/>
      <c r="R30" s="2"/>
    </row>
    <row r="31" spans="2:18" ht="17.5" x14ac:dyDescent="0.35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2"/>
      <c r="R31" s="2"/>
    </row>
    <row r="32" spans="2:18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x14ac:dyDescent="0.25">
      <c r="B186" s="2"/>
      <c r="C186" s="2"/>
      <c r="D186" s="2"/>
      <c r="E186" s="2"/>
    </row>
    <row r="187" spans="2:18" x14ac:dyDescent="0.25">
      <c r="B187" s="2"/>
      <c r="C187" s="2"/>
      <c r="D187" s="2"/>
      <c r="E187" s="2"/>
    </row>
  </sheetData>
  <mergeCells count="9">
    <mergeCell ref="L24:N24"/>
    <mergeCell ref="F25:G25"/>
    <mergeCell ref="L25:N25"/>
    <mergeCell ref="B9:P9"/>
    <mergeCell ref="B10:P10"/>
    <mergeCell ref="B11:P11"/>
    <mergeCell ref="B15:G15"/>
    <mergeCell ref="F20:G20"/>
    <mergeCell ref="L20:N20"/>
  </mergeCells>
  <pageMargins left="0.7" right="0.7" top="0.75" bottom="0.75" header="0.3" footer="0.3"/>
  <pageSetup paperSize="5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271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272</v>
      </c>
      <c r="C2" s="26" t="s">
        <v>18</v>
      </c>
      <c r="D2" s="26" t="s">
        <v>273</v>
      </c>
      <c r="E2" s="26" t="s">
        <v>20</v>
      </c>
      <c r="F2" s="27" t="s">
        <v>21</v>
      </c>
      <c r="G2" s="26" t="s">
        <v>274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61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274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274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274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274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274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274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98</v>
      </c>
      <c r="C9" s="19" t="s">
        <v>18</v>
      </c>
      <c r="D9" s="19" t="s">
        <v>275</v>
      </c>
      <c r="E9" s="19" t="s">
        <v>35</v>
      </c>
      <c r="F9" s="20" t="s">
        <v>21</v>
      </c>
      <c r="G9" s="19" t="s">
        <v>274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38</v>
      </c>
      <c r="C10" s="19" t="s">
        <v>39</v>
      </c>
      <c r="D10" s="19" t="s">
        <v>40</v>
      </c>
      <c r="E10" s="19" t="s">
        <v>41</v>
      </c>
      <c r="F10" s="20" t="s">
        <v>21</v>
      </c>
      <c r="G10" s="19" t="s">
        <v>274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42</v>
      </c>
      <c r="C11" s="19" t="s">
        <v>39</v>
      </c>
      <c r="D11" s="19" t="s">
        <v>19</v>
      </c>
      <c r="E11" s="19" t="s">
        <v>20</v>
      </c>
      <c r="F11" s="20" t="s">
        <v>21</v>
      </c>
      <c r="G11" s="19" t="s">
        <v>274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43</v>
      </c>
      <c r="C12" s="19" t="s">
        <v>39</v>
      </c>
      <c r="D12" s="19" t="s">
        <v>44</v>
      </c>
      <c r="E12" s="19" t="s">
        <v>20</v>
      </c>
      <c r="F12" s="20" t="s">
        <v>21</v>
      </c>
      <c r="G12" s="19" t="s">
        <v>274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45</v>
      </c>
      <c r="C13" s="19" t="s">
        <v>39</v>
      </c>
      <c r="D13" s="19" t="s">
        <v>46</v>
      </c>
      <c r="E13" s="19" t="s">
        <v>35</v>
      </c>
      <c r="F13" s="20" t="s">
        <v>24</v>
      </c>
      <c r="G13" s="19" t="s">
        <v>274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51</v>
      </c>
      <c r="C14" s="19" t="s">
        <v>52</v>
      </c>
      <c r="D14" s="19" t="s">
        <v>50</v>
      </c>
      <c r="E14" s="19" t="s">
        <v>32</v>
      </c>
      <c r="F14" s="20" t="s">
        <v>21</v>
      </c>
      <c r="G14" s="19" t="s">
        <v>274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53</v>
      </c>
      <c r="C15" s="19" t="s">
        <v>52</v>
      </c>
      <c r="D15" s="19" t="s">
        <v>54</v>
      </c>
      <c r="E15" s="19" t="s">
        <v>32</v>
      </c>
      <c r="F15" s="20" t="s">
        <v>21</v>
      </c>
      <c r="G15" s="19" t="s">
        <v>274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211</v>
      </c>
      <c r="C16" s="19" t="s">
        <v>276</v>
      </c>
      <c r="D16" s="19" t="s">
        <v>277</v>
      </c>
      <c r="E16" s="19" t="s">
        <v>278</v>
      </c>
      <c r="F16" s="20" t="s">
        <v>24</v>
      </c>
      <c r="G16" s="19" t="s">
        <v>274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279</v>
      </c>
      <c r="C17" s="19" t="s">
        <v>56</v>
      </c>
      <c r="D17" s="19" t="s">
        <v>57</v>
      </c>
      <c r="E17" s="19" t="s">
        <v>29</v>
      </c>
      <c r="F17" s="20" t="s">
        <v>21</v>
      </c>
      <c r="G17" s="19" t="s">
        <v>274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55</v>
      </c>
      <c r="C18" s="19" t="s">
        <v>56</v>
      </c>
      <c r="D18" s="19" t="s">
        <v>57</v>
      </c>
      <c r="E18" s="19" t="s">
        <v>29</v>
      </c>
      <c r="F18" s="20" t="s">
        <v>21</v>
      </c>
      <c r="G18" s="19" t="s">
        <v>274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58</v>
      </c>
      <c r="C19" s="19" t="s">
        <v>56</v>
      </c>
      <c r="D19" s="19" t="s">
        <v>57</v>
      </c>
      <c r="E19" s="19" t="s">
        <v>32</v>
      </c>
      <c r="F19" s="20" t="s">
        <v>21</v>
      </c>
      <c r="G19" s="19" t="s">
        <v>274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59</v>
      </c>
      <c r="C20" s="19" t="s">
        <v>56</v>
      </c>
      <c r="D20" s="19" t="s">
        <v>60</v>
      </c>
      <c r="E20" s="19" t="s">
        <v>32</v>
      </c>
      <c r="F20" s="20" t="s">
        <v>24</v>
      </c>
      <c r="G20" s="19" t="s">
        <v>274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280</v>
      </c>
      <c r="C21" s="19" t="s">
        <v>56</v>
      </c>
      <c r="D21" s="19" t="s">
        <v>281</v>
      </c>
      <c r="E21" s="19" t="s">
        <v>32</v>
      </c>
      <c r="F21" s="20" t="s">
        <v>21</v>
      </c>
      <c r="G21" s="19" t="s">
        <v>274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63</v>
      </c>
      <c r="C22" s="19" t="s">
        <v>62</v>
      </c>
      <c r="D22" s="19" t="s">
        <v>64</v>
      </c>
      <c r="E22" s="19" t="s">
        <v>29</v>
      </c>
      <c r="F22" s="20" t="s">
        <v>21</v>
      </c>
      <c r="G22" s="19" t="s">
        <v>274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282</v>
      </c>
      <c r="C23" s="19" t="s">
        <v>62</v>
      </c>
      <c r="D23" s="19" t="s">
        <v>283</v>
      </c>
      <c r="E23" s="19" t="s">
        <v>32</v>
      </c>
      <c r="F23" s="20" t="s">
        <v>24</v>
      </c>
      <c r="G23" s="19" t="s">
        <v>274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65</v>
      </c>
      <c r="C24" s="19" t="s">
        <v>62</v>
      </c>
      <c r="D24" s="19" t="s">
        <v>66</v>
      </c>
      <c r="E24" s="19" t="s">
        <v>29</v>
      </c>
      <c r="F24" s="20" t="s">
        <v>24</v>
      </c>
      <c r="G24" s="19" t="s">
        <v>274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67</v>
      </c>
      <c r="C25" s="19" t="s">
        <v>62</v>
      </c>
      <c r="D25" s="19" t="s">
        <v>68</v>
      </c>
      <c r="E25" s="19" t="s">
        <v>32</v>
      </c>
      <c r="F25" s="20" t="s">
        <v>24</v>
      </c>
      <c r="G25" s="19" t="s">
        <v>274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69</v>
      </c>
      <c r="C26" s="19" t="s">
        <v>62</v>
      </c>
      <c r="D26" s="19" t="s">
        <v>54</v>
      </c>
      <c r="E26" s="19" t="s">
        <v>32</v>
      </c>
      <c r="F26" s="20" t="s">
        <v>24</v>
      </c>
      <c r="G26" s="19" t="s">
        <v>274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70</v>
      </c>
      <c r="C27" s="19" t="s">
        <v>62</v>
      </c>
      <c r="D27" s="19" t="s">
        <v>71</v>
      </c>
      <c r="E27" s="19" t="s">
        <v>32</v>
      </c>
      <c r="F27" s="20" t="s">
        <v>21</v>
      </c>
      <c r="G27" s="19" t="s">
        <v>274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72</v>
      </c>
      <c r="C28" s="19" t="s">
        <v>73</v>
      </c>
      <c r="D28" s="19" t="s">
        <v>25</v>
      </c>
      <c r="E28" s="19" t="s">
        <v>20</v>
      </c>
      <c r="F28" s="20" t="s">
        <v>24</v>
      </c>
      <c r="G28" s="19" t="s">
        <v>274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226</v>
      </c>
      <c r="C29" s="19" t="s">
        <v>73</v>
      </c>
      <c r="D29" s="19" t="s">
        <v>25</v>
      </c>
      <c r="E29" s="19" t="s">
        <v>20</v>
      </c>
      <c r="F29" s="20" t="s">
        <v>24</v>
      </c>
      <c r="G29" s="19" t="s">
        <v>274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74</v>
      </c>
      <c r="C30" s="19" t="s">
        <v>73</v>
      </c>
      <c r="D30" s="19" t="s">
        <v>75</v>
      </c>
      <c r="E30" s="19" t="s">
        <v>20</v>
      </c>
      <c r="F30" s="20" t="s">
        <v>21</v>
      </c>
      <c r="G30" s="19" t="s">
        <v>274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76</v>
      </c>
      <c r="C31" s="19" t="s">
        <v>73</v>
      </c>
      <c r="D31" s="19" t="s">
        <v>25</v>
      </c>
      <c r="E31" s="19" t="s">
        <v>20</v>
      </c>
      <c r="F31" s="20" t="s">
        <v>24</v>
      </c>
      <c r="G31" s="19" t="s">
        <v>274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77</v>
      </c>
      <c r="C32" s="19" t="s">
        <v>73</v>
      </c>
      <c r="D32" s="19" t="s">
        <v>78</v>
      </c>
      <c r="E32" s="19" t="s">
        <v>32</v>
      </c>
      <c r="F32" s="20" t="s">
        <v>21</v>
      </c>
      <c r="G32" s="19" t="s">
        <v>274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79</v>
      </c>
      <c r="C33" s="19" t="s">
        <v>80</v>
      </c>
      <c r="D33" s="19" t="s">
        <v>81</v>
      </c>
      <c r="E33" s="19" t="s">
        <v>29</v>
      </c>
      <c r="F33" s="20" t="s">
        <v>21</v>
      </c>
      <c r="G33" s="19" t="s">
        <v>274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84</v>
      </c>
      <c r="C34" s="19" t="s">
        <v>85</v>
      </c>
      <c r="D34" s="19" t="s">
        <v>86</v>
      </c>
      <c r="E34" s="19" t="s">
        <v>32</v>
      </c>
      <c r="F34" s="20" t="s">
        <v>24</v>
      </c>
      <c r="G34" s="19" t="s">
        <v>274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87</v>
      </c>
      <c r="C35" s="19" t="s">
        <v>85</v>
      </c>
      <c r="D35" s="19" t="s">
        <v>88</v>
      </c>
      <c r="E35" s="19" t="s">
        <v>32</v>
      </c>
      <c r="F35" s="20" t="s">
        <v>21</v>
      </c>
      <c r="G35" s="19" t="s">
        <v>274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89</v>
      </c>
      <c r="C36" s="19" t="s">
        <v>85</v>
      </c>
      <c r="D36" s="19" t="s">
        <v>54</v>
      </c>
      <c r="E36" s="19" t="s">
        <v>32</v>
      </c>
      <c r="F36" s="20" t="s">
        <v>24</v>
      </c>
      <c r="G36" s="19" t="s">
        <v>274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90</v>
      </c>
      <c r="C37" s="19" t="s">
        <v>85</v>
      </c>
      <c r="D37" s="19" t="s">
        <v>54</v>
      </c>
      <c r="E37" s="19" t="s">
        <v>29</v>
      </c>
      <c r="F37" s="20" t="s">
        <v>21</v>
      </c>
      <c r="G37" s="19" t="s">
        <v>274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284</v>
      </c>
      <c r="C38" s="19" t="s">
        <v>85</v>
      </c>
      <c r="D38" s="19" t="s">
        <v>54</v>
      </c>
      <c r="E38" s="19" t="s">
        <v>32</v>
      </c>
      <c r="F38" s="20" t="s">
        <v>21</v>
      </c>
      <c r="G38" s="19" t="s">
        <v>274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92</v>
      </c>
      <c r="C39" s="19" t="s">
        <v>85</v>
      </c>
      <c r="D39" s="19" t="s">
        <v>93</v>
      </c>
      <c r="E39" s="19" t="s">
        <v>35</v>
      </c>
      <c r="F39" s="20" t="s">
        <v>24</v>
      </c>
      <c r="G39" s="19" t="s">
        <v>274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94</v>
      </c>
      <c r="C40" s="19" t="s">
        <v>85</v>
      </c>
      <c r="D40" s="19" t="s">
        <v>95</v>
      </c>
      <c r="E40" s="19" t="s">
        <v>32</v>
      </c>
      <c r="F40" s="20" t="s">
        <v>24</v>
      </c>
      <c r="G40" s="19" t="s">
        <v>274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96</v>
      </c>
      <c r="C41" s="19" t="s">
        <v>85</v>
      </c>
      <c r="D41" s="19" t="s">
        <v>97</v>
      </c>
      <c r="E41" s="19" t="s">
        <v>35</v>
      </c>
      <c r="F41" s="20" t="s">
        <v>24</v>
      </c>
      <c r="G41" s="19" t="s">
        <v>274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100</v>
      </c>
      <c r="C42" s="19" t="s">
        <v>85</v>
      </c>
      <c r="D42" s="19" t="s">
        <v>46</v>
      </c>
      <c r="E42" s="19" t="s">
        <v>35</v>
      </c>
      <c r="F42" s="20" t="s">
        <v>24</v>
      </c>
      <c r="G42" s="19" t="s">
        <v>274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101</v>
      </c>
      <c r="C43" s="19" t="s">
        <v>85</v>
      </c>
      <c r="D43" s="19" t="s">
        <v>46</v>
      </c>
      <c r="E43" s="19" t="s">
        <v>32</v>
      </c>
      <c r="F43" s="20" t="s">
        <v>24</v>
      </c>
      <c r="G43" s="19" t="s">
        <v>274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102</v>
      </c>
      <c r="C44" s="19" t="s">
        <v>85</v>
      </c>
      <c r="D44" s="19" t="s">
        <v>46</v>
      </c>
      <c r="E44" s="19" t="s">
        <v>32</v>
      </c>
      <c r="F44" s="20" t="s">
        <v>24</v>
      </c>
      <c r="G44" s="19" t="s">
        <v>274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103</v>
      </c>
      <c r="C45" s="19" t="s">
        <v>85</v>
      </c>
      <c r="D45" s="19" t="s">
        <v>46</v>
      </c>
      <c r="E45" s="19" t="s">
        <v>35</v>
      </c>
      <c r="F45" s="20" t="s">
        <v>24</v>
      </c>
      <c r="G45" s="19" t="s">
        <v>274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104</v>
      </c>
      <c r="C46" s="19" t="s">
        <v>85</v>
      </c>
      <c r="D46" s="19" t="s">
        <v>105</v>
      </c>
      <c r="E46" s="19" t="s">
        <v>35</v>
      </c>
      <c r="F46" s="20" t="s">
        <v>24</v>
      </c>
      <c r="G46" s="19" t="s">
        <v>274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106</v>
      </c>
      <c r="C47" s="19" t="s">
        <v>85</v>
      </c>
      <c r="D47" s="19" t="s">
        <v>107</v>
      </c>
      <c r="E47" s="19" t="s">
        <v>35</v>
      </c>
      <c r="F47" s="20" t="s">
        <v>24</v>
      </c>
      <c r="G47" s="19" t="s">
        <v>274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108</v>
      </c>
      <c r="C48" s="19" t="s">
        <v>85</v>
      </c>
      <c r="D48" s="19" t="s">
        <v>109</v>
      </c>
      <c r="E48" s="19" t="s">
        <v>32</v>
      </c>
      <c r="F48" s="20" t="s">
        <v>24</v>
      </c>
      <c r="G48" s="19" t="s">
        <v>274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110</v>
      </c>
      <c r="C49" s="19" t="s">
        <v>85</v>
      </c>
      <c r="D49" s="19" t="s">
        <v>34</v>
      </c>
      <c r="E49" s="19" t="s">
        <v>35</v>
      </c>
      <c r="F49" s="20" t="s">
        <v>21</v>
      </c>
      <c r="G49" s="19" t="s">
        <v>274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111</v>
      </c>
      <c r="C50" s="19" t="s">
        <v>85</v>
      </c>
      <c r="D50" s="19" t="s">
        <v>34</v>
      </c>
      <c r="E50" s="19" t="s">
        <v>35</v>
      </c>
      <c r="F50" s="20" t="s">
        <v>21</v>
      </c>
      <c r="G50" s="19" t="s">
        <v>274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85</v>
      </c>
      <c r="D51" s="19" t="s">
        <v>34</v>
      </c>
      <c r="E51" s="19" t="s">
        <v>35</v>
      </c>
      <c r="F51" s="20" t="s">
        <v>21</v>
      </c>
      <c r="G51" s="19" t="s">
        <v>274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112</v>
      </c>
      <c r="C52" s="19" t="s">
        <v>85</v>
      </c>
      <c r="D52" s="19" t="s">
        <v>34</v>
      </c>
      <c r="E52" s="19" t="s">
        <v>35</v>
      </c>
      <c r="F52" s="20" t="s">
        <v>21</v>
      </c>
      <c r="G52" s="19" t="s">
        <v>274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113</v>
      </c>
      <c r="C53" s="19" t="s">
        <v>85</v>
      </c>
      <c r="D53" s="19" t="s">
        <v>34</v>
      </c>
      <c r="E53" s="19" t="s">
        <v>35</v>
      </c>
      <c r="F53" s="20" t="s">
        <v>21</v>
      </c>
      <c r="G53" s="19" t="s">
        <v>274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117</v>
      </c>
      <c r="C54" s="19" t="s">
        <v>85</v>
      </c>
      <c r="D54" s="19" t="s">
        <v>34</v>
      </c>
      <c r="E54" s="19" t="s">
        <v>35</v>
      </c>
      <c r="F54" s="20" t="s">
        <v>24</v>
      </c>
      <c r="G54" s="19" t="s">
        <v>274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118</v>
      </c>
      <c r="C55" s="19" t="s">
        <v>119</v>
      </c>
      <c r="D55" s="19" t="s">
        <v>120</v>
      </c>
      <c r="E55" s="19" t="s">
        <v>29</v>
      </c>
      <c r="F55" s="20" t="s">
        <v>21</v>
      </c>
      <c r="G55" s="19" t="s">
        <v>274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121</v>
      </c>
      <c r="C56" s="19" t="s">
        <v>119</v>
      </c>
      <c r="D56" s="19" t="s">
        <v>122</v>
      </c>
      <c r="E56" s="19" t="s">
        <v>29</v>
      </c>
      <c r="F56" s="20" t="s">
        <v>21</v>
      </c>
      <c r="G56" s="19" t="s">
        <v>274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123</v>
      </c>
      <c r="C57" s="19" t="s">
        <v>119</v>
      </c>
      <c r="D57" s="19" t="s">
        <v>124</v>
      </c>
      <c r="E57" s="19" t="s">
        <v>20</v>
      </c>
      <c r="F57" s="20" t="s">
        <v>21</v>
      </c>
      <c r="G57" s="19" t="s">
        <v>274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125</v>
      </c>
      <c r="C58" s="19" t="s">
        <v>119</v>
      </c>
      <c r="D58" s="19" t="s">
        <v>126</v>
      </c>
      <c r="E58" s="19" t="s">
        <v>29</v>
      </c>
      <c r="F58" s="20" t="s">
        <v>21</v>
      </c>
      <c r="G58" s="19" t="s">
        <v>274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127</v>
      </c>
      <c r="C59" s="19" t="s">
        <v>119</v>
      </c>
      <c r="D59" s="19" t="s">
        <v>128</v>
      </c>
      <c r="E59" s="19" t="s">
        <v>29</v>
      </c>
      <c r="F59" s="20" t="s">
        <v>21</v>
      </c>
      <c r="G59" s="19" t="s">
        <v>274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129</v>
      </c>
      <c r="C60" s="19" t="s">
        <v>119</v>
      </c>
      <c r="D60" s="19" t="s">
        <v>128</v>
      </c>
      <c r="E60" s="19" t="s">
        <v>29</v>
      </c>
      <c r="F60" s="20" t="s">
        <v>21</v>
      </c>
      <c r="G60" s="19" t="s">
        <v>274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130</v>
      </c>
      <c r="C61" s="19" t="s">
        <v>119</v>
      </c>
      <c r="D61" s="19" t="s">
        <v>128</v>
      </c>
      <c r="E61" s="19" t="s">
        <v>29</v>
      </c>
      <c r="F61" s="20" t="s">
        <v>24</v>
      </c>
      <c r="G61" s="19" t="s">
        <v>274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178</v>
      </c>
      <c r="C62" s="19" t="s">
        <v>119</v>
      </c>
      <c r="D62" s="19" t="s">
        <v>132</v>
      </c>
      <c r="E62" s="19" t="s">
        <v>29</v>
      </c>
      <c r="F62" s="20" t="s">
        <v>21</v>
      </c>
      <c r="G62" s="19" t="s">
        <v>274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131</v>
      </c>
      <c r="C63" s="19" t="s">
        <v>119</v>
      </c>
      <c r="D63" s="19" t="s">
        <v>132</v>
      </c>
      <c r="E63" s="19" t="s">
        <v>29</v>
      </c>
      <c r="F63" s="20" t="s">
        <v>24</v>
      </c>
      <c r="G63" s="19" t="s">
        <v>274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133</v>
      </c>
      <c r="C64" s="19" t="s">
        <v>119</v>
      </c>
      <c r="D64" s="19" t="s">
        <v>132</v>
      </c>
      <c r="E64" s="19" t="s">
        <v>29</v>
      </c>
      <c r="F64" s="20" t="s">
        <v>21</v>
      </c>
      <c r="G64" s="19" t="s">
        <v>274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134</v>
      </c>
      <c r="C65" s="19" t="s">
        <v>119</v>
      </c>
      <c r="D65" s="19" t="s">
        <v>132</v>
      </c>
      <c r="E65" s="19" t="s">
        <v>29</v>
      </c>
      <c r="F65" s="20" t="s">
        <v>24</v>
      </c>
      <c r="G65" s="19" t="s">
        <v>274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135</v>
      </c>
      <c r="C66" s="19" t="s">
        <v>119</v>
      </c>
      <c r="D66" s="19" t="s">
        <v>132</v>
      </c>
      <c r="E66" s="19" t="s">
        <v>29</v>
      </c>
      <c r="F66" s="20" t="s">
        <v>21</v>
      </c>
      <c r="G66" s="19" t="s">
        <v>274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136</v>
      </c>
      <c r="C67" s="19" t="s">
        <v>119</v>
      </c>
      <c r="D67" s="19" t="s">
        <v>132</v>
      </c>
      <c r="E67" s="19" t="s">
        <v>32</v>
      </c>
      <c r="F67" s="20" t="s">
        <v>24</v>
      </c>
      <c r="G67" s="19" t="s">
        <v>274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137</v>
      </c>
      <c r="C68" s="19" t="s">
        <v>119</v>
      </c>
      <c r="D68" s="19" t="s">
        <v>132</v>
      </c>
      <c r="E68" s="19" t="s">
        <v>32</v>
      </c>
      <c r="F68" s="20" t="s">
        <v>21</v>
      </c>
      <c r="G68" s="19" t="s">
        <v>274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138</v>
      </c>
      <c r="C69" s="19" t="s">
        <v>119</v>
      </c>
      <c r="D69" s="19" t="s">
        <v>132</v>
      </c>
      <c r="E69" s="19" t="s">
        <v>32</v>
      </c>
      <c r="F69" s="20" t="s">
        <v>24</v>
      </c>
      <c r="G69" s="19" t="s">
        <v>274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139</v>
      </c>
      <c r="C70" s="19" t="s">
        <v>140</v>
      </c>
      <c r="D70" s="19" t="s">
        <v>141</v>
      </c>
      <c r="E70" s="19" t="s">
        <v>29</v>
      </c>
      <c r="F70" s="20" t="s">
        <v>24</v>
      </c>
      <c r="G70" s="19" t="s">
        <v>274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142</v>
      </c>
      <c r="C71" s="19" t="s">
        <v>140</v>
      </c>
      <c r="D71" s="19" t="s">
        <v>143</v>
      </c>
      <c r="E71" s="19" t="s">
        <v>29</v>
      </c>
      <c r="F71" s="20" t="s">
        <v>24</v>
      </c>
      <c r="G71" s="19" t="s">
        <v>274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144</v>
      </c>
      <c r="C72" s="19" t="s">
        <v>146</v>
      </c>
      <c r="D72" s="19" t="s">
        <v>148</v>
      </c>
      <c r="E72" s="19" t="s">
        <v>29</v>
      </c>
      <c r="F72" s="20" t="s">
        <v>21</v>
      </c>
      <c r="G72" s="19" t="s">
        <v>274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145</v>
      </c>
      <c r="C73" s="19" t="s">
        <v>146</v>
      </c>
      <c r="D73" s="19" t="s">
        <v>75</v>
      </c>
      <c r="E73" s="19" t="s">
        <v>32</v>
      </c>
      <c r="F73" s="20" t="s">
        <v>21</v>
      </c>
      <c r="G73" s="19" t="s">
        <v>274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285</v>
      </c>
      <c r="C74" s="19" t="s">
        <v>146</v>
      </c>
      <c r="D74" s="19" t="s">
        <v>148</v>
      </c>
      <c r="E74" s="19" t="s">
        <v>29</v>
      </c>
      <c r="F74" s="20" t="s">
        <v>21</v>
      </c>
      <c r="G74" s="19" t="s">
        <v>274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147</v>
      </c>
      <c r="C75" s="19" t="s">
        <v>146</v>
      </c>
      <c r="D75" s="19" t="s">
        <v>148</v>
      </c>
      <c r="E75" s="19" t="s">
        <v>29</v>
      </c>
      <c r="F75" s="20" t="s">
        <v>21</v>
      </c>
      <c r="G75" s="19" t="s">
        <v>274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173</v>
      </c>
      <c r="C76" s="19" t="s">
        <v>146</v>
      </c>
      <c r="D76" s="19" t="s">
        <v>148</v>
      </c>
      <c r="E76" s="19" t="s">
        <v>29</v>
      </c>
      <c r="F76" s="20" t="s">
        <v>21</v>
      </c>
      <c r="G76" s="19" t="s">
        <v>274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149</v>
      </c>
      <c r="C77" s="19" t="s">
        <v>146</v>
      </c>
      <c r="D77" s="19" t="s">
        <v>148</v>
      </c>
      <c r="E77" s="19" t="s">
        <v>29</v>
      </c>
      <c r="F77" s="20" t="s">
        <v>21</v>
      </c>
      <c r="G77" s="19" t="s">
        <v>274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286</v>
      </c>
      <c r="C78" s="19" t="s">
        <v>146</v>
      </c>
      <c r="D78" s="19" t="s">
        <v>148</v>
      </c>
      <c r="E78" s="19" t="s">
        <v>29</v>
      </c>
      <c r="F78" s="20" t="s">
        <v>21</v>
      </c>
      <c r="G78" s="19" t="s">
        <v>274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150</v>
      </c>
      <c r="C79" s="19" t="s">
        <v>146</v>
      </c>
      <c r="D79" s="19" t="s">
        <v>148</v>
      </c>
      <c r="E79" s="19" t="s">
        <v>29</v>
      </c>
      <c r="F79" s="20" t="s">
        <v>21</v>
      </c>
      <c r="G79" s="19" t="s">
        <v>274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151</v>
      </c>
      <c r="C80" s="19" t="s">
        <v>146</v>
      </c>
      <c r="D80" s="19" t="s">
        <v>152</v>
      </c>
      <c r="E80" s="19" t="s">
        <v>20</v>
      </c>
      <c r="F80" s="20" t="s">
        <v>21</v>
      </c>
      <c r="G80" s="19" t="s">
        <v>274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287</v>
      </c>
      <c r="C81" s="19" t="s">
        <v>146</v>
      </c>
      <c r="D81" s="19" t="s">
        <v>54</v>
      </c>
      <c r="E81" s="19" t="s">
        <v>32</v>
      </c>
      <c r="F81" s="20" t="s">
        <v>21</v>
      </c>
      <c r="G81" s="19" t="s">
        <v>274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156</v>
      </c>
      <c r="C82" s="19" t="s">
        <v>157</v>
      </c>
      <c r="D82" s="19" t="s">
        <v>158</v>
      </c>
      <c r="E82" s="19" t="s">
        <v>32</v>
      </c>
      <c r="F82" s="20" t="s">
        <v>21</v>
      </c>
      <c r="G82" s="19" t="s">
        <v>274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159</v>
      </c>
      <c r="C83" s="19" t="s">
        <v>157</v>
      </c>
      <c r="D83" s="19" t="s">
        <v>160</v>
      </c>
      <c r="E83" s="19" t="s">
        <v>32</v>
      </c>
      <c r="F83" s="20" t="s">
        <v>24</v>
      </c>
      <c r="G83" s="19" t="s">
        <v>274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161</v>
      </c>
      <c r="C84" s="19" t="s">
        <v>157</v>
      </c>
      <c r="D84" s="19" t="s">
        <v>160</v>
      </c>
      <c r="E84" s="19" t="s">
        <v>32</v>
      </c>
      <c r="F84" s="20" t="s">
        <v>21</v>
      </c>
      <c r="G84" s="19" t="s">
        <v>274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153</v>
      </c>
      <c r="C85" s="19" t="s">
        <v>157</v>
      </c>
      <c r="D85" s="19" t="s">
        <v>154</v>
      </c>
      <c r="E85" s="19" t="s">
        <v>32</v>
      </c>
      <c r="F85" s="20" t="s">
        <v>21</v>
      </c>
      <c r="G85" s="19" t="s">
        <v>274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162</v>
      </c>
      <c r="C86" s="19" t="s">
        <v>163</v>
      </c>
      <c r="D86" s="19" t="s">
        <v>164</v>
      </c>
      <c r="E86" s="19" t="s">
        <v>29</v>
      </c>
      <c r="F86" s="20" t="s">
        <v>24</v>
      </c>
      <c r="G86" s="19" t="s">
        <v>274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165</v>
      </c>
      <c r="C87" s="19" t="s">
        <v>163</v>
      </c>
      <c r="D87" s="19" t="s">
        <v>166</v>
      </c>
      <c r="E87" s="19" t="s">
        <v>32</v>
      </c>
      <c r="F87" s="20" t="s">
        <v>21</v>
      </c>
      <c r="G87" s="19" t="s">
        <v>274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167</v>
      </c>
      <c r="C88" s="19" t="s">
        <v>163</v>
      </c>
      <c r="D88" s="19" t="s">
        <v>54</v>
      </c>
      <c r="E88" s="19" t="s">
        <v>32</v>
      </c>
      <c r="F88" s="20" t="s">
        <v>21</v>
      </c>
      <c r="G88" s="19" t="s">
        <v>274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168</v>
      </c>
      <c r="C89" s="19" t="s">
        <v>163</v>
      </c>
      <c r="D89" s="19" t="s">
        <v>54</v>
      </c>
      <c r="E89" s="19" t="s">
        <v>32</v>
      </c>
      <c r="F89" s="20" t="s">
        <v>24</v>
      </c>
      <c r="G89" s="19" t="s">
        <v>274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169</v>
      </c>
      <c r="C90" s="19" t="s">
        <v>163</v>
      </c>
      <c r="D90" s="19" t="s">
        <v>44</v>
      </c>
      <c r="E90" s="19" t="s">
        <v>29</v>
      </c>
      <c r="F90" s="20" t="s">
        <v>21</v>
      </c>
      <c r="G90" s="19" t="s">
        <v>274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170</v>
      </c>
      <c r="C91" s="19" t="s">
        <v>163</v>
      </c>
      <c r="D91" s="19" t="s">
        <v>46</v>
      </c>
      <c r="E91" s="19" t="s">
        <v>35</v>
      </c>
      <c r="F91" s="20" t="s">
        <v>24</v>
      </c>
      <c r="G91" s="19" t="s">
        <v>274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171</v>
      </c>
      <c r="C92" s="19" t="s">
        <v>163</v>
      </c>
      <c r="D92" s="19" t="s">
        <v>34</v>
      </c>
      <c r="E92" s="19" t="s">
        <v>35</v>
      </c>
      <c r="F92" s="20" t="s">
        <v>21</v>
      </c>
      <c r="G92" s="19" t="s">
        <v>274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269</v>
      </c>
      <c r="C93" s="19" t="s">
        <v>174</v>
      </c>
      <c r="D93" s="19" t="s">
        <v>25</v>
      </c>
      <c r="E93" s="19" t="s">
        <v>20</v>
      </c>
      <c r="F93" s="20" t="s">
        <v>24</v>
      </c>
      <c r="G93" s="19" t="s">
        <v>274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175</v>
      </c>
      <c r="C94" s="19" t="s">
        <v>174</v>
      </c>
      <c r="D94" s="19" t="s">
        <v>54</v>
      </c>
      <c r="E94" s="19" t="s">
        <v>32</v>
      </c>
      <c r="F94" s="20" t="s">
        <v>21</v>
      </c>
      <c r="G94" s="19" t="s">
        <v>274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176</v>
      </c>
      <c r="C95" s="19" t="s">
        <v>174</v>
      </c>
      <c r="D95" s="19" t="s">
        <v>54</v>
      </c>
      <c r="E95" s="19" t="s">
        <v>32</v>
      </c>
      <c r="F95" s="20" t="s">
        <v>21</v>
      </c>
      <c r="G95" s="19" t="s">
        <v>274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288</v>
      </c>
      <c r="C96" s="19" t="s">
        <v>188</v>
      </c>
      <c r="D96" s="19" t="s">
        <v>189</v>
      </c>
      <c r="E96" s="19" t="s">
        <v>190</v>
      </c>
      <c r="F96" s="20" t="s">
        <v>24</v>
      </c>
      <c r="G96" s="19" t="s">
        <v>289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290</v>
      </c>
      <c r="C97" s="19" t="s">
        <v>188</v>
      </c>
      <c r="D97" s="19" t="s">
        <v>189</v>
      </c>
      <c r="E97" s="19" t="s">
        <v>190</v>
      </c>
      <c r="F97" s="20" t="s">
        <v>21</v>
      </c>
      <c r="G97" s="19" t="s">
        <v>289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291</v>
      </c>
      <c r="C98" s="19" t="s">
        <v>188</v>
      </c>
      <c r="D98" s="19" t="s">
        <v>189</v>
      </c>
      <c r="E98" s="19" t="s">
        <v>190</v>
      </c>
      <c r="F98" s="20" t="s">
        <v>24</v>
      </c>
      <c r="G98" s="19" t="s">
        <v>289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292</v>
      </c>
      <c r="C99" s="19" t="s">
        <v>188</v>
      </c>
      <c r="D99" s="19" t="s">
        <v>189</v>
      </c>
      <c r="E99" s="19" t="s">
        <v>190</v>
      </c>
      <c r="F99" s="20" t="s">
        <v>24</v>
      </c>
      <c r="G99" s="19" t="s">
        <v>289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293</v>
      </c>
      <c r="C100" s="19" t="s">
        <v>188</v>
      </c>
      <c r="D100" s="19" t="s">
        <v>189</v>
      </c>
      <c r="E100" s="19" t="s">
        <v>190</v>
      </c>
      <c r="F100" s="20" t="s">
        <v>24</v>
      </c>
      <c r="G100" s="19" t="s">
        <v>289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294</v>
      </c>
      <c r="C101" s="19" t="s">
        <v>188</v>
      </c>
      <c r="D101" s="19" t="s">
        <v>189</v>
      </c>
      <c r="E101" s="19" t="s">
        <v>190</v>
      </c>
      <c r="F101" s="20" t="s">
        <v>21</v>
      </c>
      <c r="G101" s="19" t="s">
        <v>289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295</v>
      </c>
      <c r="C102" s="19" t="s">
        <v>188</v>
      </c>
      <c r="D102" s="19" t="s">
        <v>189</v>
      </c>
      <c r="E102" s="19" t="s">
        <v>190</v>
      </c>
      <c r="F102" s="20" t="s">
        <v>24</v>
      </c>
      <c r="G102" s="19" t="s">
        <v>289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296</v>
      </c>
      <c r="C103" s="19" t="s">
        <v>188</v>
      </c>
      <c r="D103" s="19" t="s">
        <v>189</v>
      </c>
      <c r="E103" s="19" t="s">
        <v>190</v>
      </c>
      <c r="F103" s="20" t="s">
        <v>21</v>
      </c>
      <c r="G103" s="19" t="s">
        <v>289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204</v>
      </c>
      <c r="C104" s="19" t="s">
        <v>297</v>
      </c>
      <c r="D104" s="19" t="s">
        <v>298</v>
      </c>
      <c r="E104" s="19" t="s">
        <v>203</v>
      </c>
      <c r="F104" s="20" t="s">
        <v>24</v>
      </c>
      <c r="G104" s="19" t="s">
        <v>299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205</v>
      </c>
      <c r="C105" s="19" t="s">
        <v>297</v>
      </c>
      <c r="D105" s="19" t="s">
        <v>300</v>
      </c>
      <c r="E105" s="19" t="s">
        <v>203</v>
      </c>
      <c r="F105" s="20" t="s">
        <v>24</v>
      </c>
      <c r="G105" s="19" t="s">
        <v>299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301</v>
      </c>
      <c r="C106" s="19" t="s">
        <v>297</v>
      </c>
      <c r="D106" s="19" t="s">
        <v>302</v>
      </c>
      <c r="E106" s="19" t="s">
        <v>203</v>
      </c>
      <c r="F106" s="20" t="s">
        <v>21</v>
      </c>
      <c r="G106" s="19" t="s">
        <v>299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206</v>
      </c>
      <c r="C107" s="19" t="s">
        <v>52</v>
      </c>
      <c r="D107" s="19" t="s">
        <v>303</v>
      </c>
      <c r="E107" s="19" t="s">
        <v>203</v>
      </c>
      <c r="F107" s="20" t="s">
        <v>24</v>
      </c>
      <c r="G107" s="19" t="s">
        <v>299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304</v>
      </c>
      <c r="C108" s="19" t="s">
        <v>52</v>
      </c>
      <c r="D108" s="19" t="s">
        <v>305</v>
      </c>
      <c r="E108" s="19" t="s">
        <v>203</v>
      </c>
      <c r="F108" s="20" t="s">
        <v>21</v>
      </c>
      <c r="G108" s="19" t="s">
        <v>299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306</v>
      </c>
      <c r="C109" s="19" t="s">
        <v>56</v>
      </c>
      <c r="D109" s="19" t="s">
        <v>57</v>
      </c>
      <c r="E109" s="19" t="s">
        <v>203</v>
      </c>
      <c r="F109" s="20" t="s">
        <v>21</v>
      </c>
      <c r="G109" s="19" t="s">
        <v>299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217</v>
      </c>
      <c r="C110" s="19" t="s">
        <v>56</v>
      </c>
      <c r="D110" s="19" t="s">
        <v>57</v>
      </c>
      <c r="E110" s="19" t="s">
        <v>203</v>
      </c>
      <c r="F110" s="20" t="s">
        <v>21</v>
      </c>
      <c r="G110" s="19" t="s">
        <v>299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307</v>
      </c>
      <c r="C111" s="19" t="s">
        <v>56</v>
      </c>
      <c r="D111" s="19" t="s">
        <v>57</v>
      </c>
      <c r="E111" s="19" t="s">
        <v>203</v>
      </c>
      <c r="F111" s="20" t="s">
        <v>21</v>
      </c>
      <c r="G111" s="19" t="s">
        <v>299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219</v>
      </c>
      <c r="C112" s="19" t="s">
        <v>62</v>
      </c>
      <c r="D112" s="19" t="s">
        <v>308</v>
      </c>
      <c r="E112" s="19" t="s">
        <v>203</v>
      </c>
      <c r="F112" s="20" t="s">
        <v>21</v>
      </c>
      <c r="G112" s="19" t="s">
        <v>299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222</v>
      </c>
      <c r="C113" s="19" t="s">
        <v>62</v>
      </c>
      <c r="D113" s="19" t="s">
        <v>309</v>
      </c>
      <c r="E113" s="19" t="s">
        <v>203</v>
      </c>
      <c r="F113" s="20" t="s">
        <v>21</v>
      </c>
      <c r="G113" s="19" t="s">
        <v>299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224</v>
      </c>
      <c r="C114" s="19" t="s">
        <v>62</v>
      </c>
      <c r="D114" s="19" t="s">
        <v>310</v>
      </c>
      <c r="E114" s="19" t="s">
        <v>203</v>
      </c>
      <c r="F114" s="20" t="s">
        <v>21</v>
      </c>
      <c r="G114" s="19" t="s">
        <v>299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221</v>
      </c>
      <c r="C115" s="19" t="s">
        <v>62</v>
      </c>
      <c r="D115" s="19" t="s">
        <v>311</v>
      </c>
      <c r="E115" s="19" t="s">
        <v>203</v>
      </c>
      <c r="F115" s="20" t="s">
        <v>24</v>
      </c>
      <c r="G115" s="19" t="s">
        <v>299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225</v>
      </c>
      <c r="C116" s="19" t="s">
        <v>73</v>
      </c>
      <c r="D116" s="19" t="s">
        <v>312</v>
      </c>
      <c r="E116" s="19" t="s">
        <v>203</v>
      </c>
      <c r="F116" s="20" t="s">
        <v>24</v>
      </c>
      <c r="G116" s="19" t="s">
        <v>299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228</v>
      </c>
      <c r="C117" s="19" t="s">
        <v>73</v>
      </c>
      <c r="D117" s="19" t="s">
        <v>313</v>
      </c>
      <c r="E117" s="19" t="s">
        <v>203</v>
      </c>
      <c r="F117" s="20" t="s">
        <v>21</v>
      </c>
      <c r="G117" s="19" t="s">
        <v>299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231</v>
      </c>
      <c r="C118" s="19" t="s">
        <v>73</v>
      </c>
      <c r="D118" s="19" t="s">
        <v>314</v>
      </c>
      <c r="E118" s="19" t="s">
        <v>203</v>
      </c>
      <c r="F118" s="20" t="s">
        <v>24</v>
      </c>
      <c r="G118" s="19" t="s">
        <v>299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315</v>
      </c>
      <c r="C119" s="19" t="s">
        <v>73</v>
      </c>
      <c r="D119" s="19" t="s">
        <v>316</v>
      </c>
      <c r="E119" s="19" t="s">
        <v>203</v>
      </c>
      <c r="F119" s="20" t="s">
        <v>24</v>
      </c>
      <c r="G119" s="19" t="s">
        <v>299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229</v>
      </c>
      <c r="C120" s="19" t="s">
        <v>73</v>
      </c>
      <c r="D120" s="19" t="s">
        <v>230</v>
      </c>
      <c r="E120" s="19" t="s">
        <v>203</v>
      </c>
      <c r="F120" s="20" t="s">
        <v>24</v>
      </c>
      <c r="G120" s="19" t="s">
        <v>299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317</v>
      </c>
      <c r="C121" s="19" t="s">
        <v>73</v>
      </c>
      <c r="D121" s="19" t="s">
        <v>318</v>
      </c>
      <c r="E121" s="19" t="s">
        <v>203</v>
      </c>
      <c r="F121" s="20" t="s">
        <v>24</v>
      </c>
      <c r="G121" s="19" t="s">
        <v>299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319</v>
      </c>
      <c r="C122" s="19" t="s">
        <v>320</v>
      </c>
      <c r="D122" s="19" t="s">
        <v>237</v>
      </c>
      <c r="E122" s="19" t="s">
        <v>203</v>
      </c>
      <c r="F122" s="20" t="s">
        <v>24</v>
      </c>
      <c r="G122" s="19" t="s">
        <v>299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321</v>
      </c>
      <c r="C123" s="19" t="s">
        <v>320</v>
      </c>
      <c r="D123" s="19" t="s">
        <v>322</v>
      </c>
      <c r="E123" s="19" t="s">
        <v>203</v>
      </c>
      <c r="F123" s="20" t="s">
        <v>21</v>
      </c>
      <c r="G123" s="19" t="s">
        <v>299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323</v>
      </c>
      <c r="C124" s="19" t="s">
        <v>320</v>
      </c>
      <c r="D124" s="19" t="s">
        <v>324</v>
      </c>
      <c r="E124" s="19" t="s">
        <v>203</v>
      </c>
      <c r="F124" s="20" t="s">
        <v>24</v>
      </c>
      <c r="G124" s="19" t="s">
        <v>299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242</v>
      </c>
      <c r="C125" s="19" t="s">
        <v>325</v>
      </c>
      <c r="D125" s="19" t="s">
        <v>326</v>
      </c>
      <c r="E125" s="19" t="s">
        <v>203</v>
      </c>
      <c r="F125" s="20" t="s">
        <v>21</v>
      </c>
      <c r="G125" s="19" t="s">
        <v>299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243</v>
      </c>
      <c r="C126" s="19" t="s">
        <v>85</v>
      </c>
      <c r="D126" s="19" t="s">
        <v>327</v>
      </c>
      <c r="E126" s="19" t="s">
        <v>203</v>
      </c>
      <c r="F126" s="20" t="s">
        <v>21</v>
      </c>
      <c r="G126" s="19" t="s">
        <v>299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244</v>
      </c>
      <c r="C127" s="19" t="s">
        <v>85</v>
      </c>
      <c r="D127" s="19" t="s">
        <v>328</v>
      </c>
      <c r="E127" s="19" t="s">
        <v>203</v>
      </c>
      <c r="F127" s="20" t="s">
        <v>24</v>
      </c>
      <c r="G127" s="19" t="s">
        <v>299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245</v>
      </c>
      <c r="C128" s="19" t="s">
        <v>85</v>
      </c>
      <c r="D128" s="19" t="s">
        <v>246</v>
      </c>
      <c r="E128" s="19" t="s">
        <v>203</v>
      </c>
      <c r="F128" s="20" t="s">
        <v>21</v>
      </c>
      <c r="G128" s="19" t="s">
        <v>299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248</v>
      </c>
      <c r="C129" s="19" t="s">
        <v>85</v>
      </c>
      <c r="D129" s="19" t="s">
        <v>329</v>
      </c>
      <c r="E129" s="19" t="s">
        <v>203</v>
      </c>
      <c r="F129" s="20" t="s">
        <v>21</v>
      </c>
      <c r="G129" s="19" t="s">
        <v>299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247</v>
      </c>
      <c r="C130" s="19" t="s">
        <v>85</v>
      </c>
      <c r="D130" s="19" t="s">
        <v>246</v>
      </c>
      <c r="E130" s="19" t="s">
        <v>203</v>
      </c>
      <c r="F130" s="20" t="s">
        <v>21</v>
      </c>
      <c r="G130" s="19" t="s">
        <v>299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249</v>
      </c>
      <c r="C131" s="19" t="s">
        <v>85</v>
      </c>
      <c r="D131" s="19" t="s">
        <v>86</v>
      </c>
      <c r="E131" s="19" t="s">
        <v>203</v>
      </c>
      <c r="F131" s="20" t="s">
        <v>21</v>
      </c>
      <c r="G131" s="19" t="s">
        <v>299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251</v>
      </c>
      <c r="C132" s="19" t="s">
        <v>119</v>
      </c>
      <c r="D132" s="19" t="s">
        <v>126</v>
      </c>
      <c r="E132" s="19" t="s">
        <v>203</v>
      </c>
      <c r="F132" s="20" t="s">
        <v>21</v>
      </c>
      <c r="G132" s="19" t="s">
        <v>299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330</v>
      </c>
      <c r="C133" s="19" t="s">
        <v>119</v>
      </c>
      <c r="D133" s="19" t="s">
        <v>128</v>
      </c>
      <c r="E133" s="19" t="s">
        <v>203</v>
      </c>
      <c r="F133" s="20" t="s">
        <v>21</v>
      </c>
      <c r="G133" s="19" t="s">
        <v>299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253</v>
      </c>
      <c r="C134" s="19" t="s">
        <v>119</v>
      </c>
      <c r="D134" s="19" t="s">
        <v>128</v>
      </c>
      <c r="E134" s="19" t="s">
        <v>203</v>
      </c>
      <c r="F134" s="20" t="s">
        <v>21</v>
      </c>
      <c r="G134" s="19" t="s">
        <v>299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257</v>
      </c>
      <c r="C135" s="19" t="s">
        <v>140</v>
      </c>
      <c r="D135" s="19" t="s">
        <v>331</v>
      </c>
      <c r="E135" s="19" t="s">
        <v>203</v>
      </c>
      <c r="F135" s="20" t="s">
        <v>21</v>
      </c>
      <c r="G135" s="19" t="s">
        <v>299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258</v>
      </c>
      <c r="C136" s="19" t="s">
        <v>155</v>
      </c>
      <c r="D136" s="19" t="s">
        <v>332</v>
      </c>
      <c r="E136" s="19" t="s">
        <v>203</v>
      </c>
      <c r="F136" s="20" t="s">
        <v>21</v>
      </c>
      <c r="G136" s="19" t="s">
        <v>299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259</v>
      </c>
      <c r="C137" s="19" t="s">
        <v>155</v>
      </c>
      <c r="D137" s="19" t="s">
        <v>332</v>
      </c>
      <c r="E137" s="19" t="s">
        <v>203</v>
      </c>
      <c r="F137" s="20" t="s">
        <v>24</v>
      </c>
      <c r="G137" s="19" t="s">
        <v>299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333</v>
      </c>
      <c r="C138" s="19" t="s">
        <v>155</v>
      </c>
      <c r="D138" s="19" t="s">
        <v>332</v>
      </c>
      <c r="E138" s="19" t="s">
        <v>203</v>
      </c>
      <c r="F138" s="20" t="s">
        <v>21</v>
      </c>
      <c r="G138" s="19" t="s">
        <v>299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334</v>
      </c>
      <c r="C139" s="19" t="s">
        <v>155</v>
      </c>
      <c r="D139" s="19" t="s">
        <v>332</v>
      </c>
      <c r="E139" s="19" t="s">
        <v>203</v>
      </c>
      <c r="F139" s="20" t="s">
        <v>21</v>
      </c>
      <c r="G139" s="19" t="s">
        <v>299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260</v>
      </c>
      <c r="C140" s="19" t="s">
        <v>155</v>
      </c>
      <c r="D140" s="19" t="s">
        <v>332</v>
      </c>
      <c r="E140" s="19" t="s">
        <v>203</v>
      </c>
      <c r="F140" s="20" t="s">
        <v>24</v>
      </c>
      <c r="G140" s="19" t="s">
        <v>299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261</v>
      </c>
      <c r="C141" s="19" t="s">
        <v>155</v>
      </c>
      <c r="D141" s="19" t="s">
        <v>332</v>
      </c>
      <c r="E141" s="19" t="s">
        <v>203</v>
      </c>
      <c r="F141" s="20" t="s">
        <v>21</v>
      </c>
      <c r="G141" s="19" t="s">
        <v>299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335</v>
      </c>
      <c r="C142" s="19" t="s">
        <v>155</v>
      </c>
      <c r="D142" s="19" t="s">
        <v>332</v>
      </c>
      <c r="E142" s="19" t="s">
        <v>203</v>
      </c>
      <c r="F142" s="20" t="s">
        <v>21</v>
      </c>
      <c r="G142" s="19" t="s">
        <v>299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264</v>
      </c>
      <c r="C143" s="19" t="s">
        <v>157</v>
      </c>
      <c r="D143" s="19" t="s">
        <v>336</v>
      </c>
      <c r="E143" s="19" t="s">
        <v>203</v>
      </c>
      <c r="F143" s="20" t="s">
        <v>21</v>
      </c>
      <c r="G143" s="19" t="s">
        <v>299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337</v>
      </c>
      <c r="C144" s="19" t="s">
        <v>157</v>
      </c>
      <c r="D144" s="19" t="s">
        <v>338</v>
      </c>
      <c r="E144" s="19" t="s">
        <v>203</v>
      </c>
      <c r="F144" s="20" t="s">
        <v>21</v>
      </c>
      <c r="G144" s="19" t="s">
        <v>299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262</v>
      </c>
      <c r="C145" s="19" t="s">
        <v>157</v>
      </c>
      <c r="D145" s="19" t="s">
        <v>160</v>
      </c>
      <c r="E145" s="19" t="s">
        <v>203</v>
      </c>
      <c r="F145" s="20" t="s">
        <v>21</v>
      </c>
      <c r="G145" s="19" t="s">
        <v>299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263</v>
      </c>
      <c r="C146" s="19" t="s">
        <v>157</v>
      </c>
      <c r="D146" s="19" t="s">
        <v>160</v>
      </c>
      <c r="E146" s="19" t="s">
        <v>203</v>
      </c>
      <c r="F146" s="20" t="s">
        <v>21</v>
      </c>
      <c r="G146" s="19" t="s">
        <v>299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265</v>
      </c>
      <c r="C147" s="19" t="s">
        <v>157</v>
      </c>
      <c r="D147" s="19" t="s">
        <v>160</v>
      </c>
      <c r="E147" s="19" t="s">
        <v>203</v>
      </c>
      <c r="F147" s="20" t="s">
        <v>24</v>
      </c>
      <c r="G147" s="19" t="s">
        <v>299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266</v>
      </c>
      <c r="C148" s="19" t="s">
        <v>157</v>
      </c>
      <c r="D148" s="19" t="s">
        <v>160</v>
      </c>
      <c r="E148" s="19" t="s">
        <v>203</v>
      </c>
      <c r="F148" s="20" t="s">
        <v>21</v>
      </c>
      <c r="G148" s="19" t="s">
        <v>299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267</v>
      </c>
      <c r="C149" s="19" t="s">
        <v>157</v>
      </c>
      <c r="D149" s="19" t="s">
        <v>160</v>
      </c>
      <c r="E149" s="19" t="s">
        <v>203</v>
      </c>
      <c r="F149" s="20" t="s">
        <v>24</v>
      </c>
      <c r="G149" s="19" t="s">
        <v>299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254</v>
      </c>
      <c r="C150" s="19" t="s">
        <v>119</v>
      </c>
      <c r="D150" s="19" t="s">
        <v>339</v>
      </c>
      <c r="E150" s="19" t="s">
        <v>203</v>
      </c>
      <c r="F150" s="20" t="s">
        <v>21</v>
      </c>
      <c r="G150" s="19" t="s">
        <v>299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255</v>
      </c>
      <c r="C151" s="19" t="s">
        <v>119</v>
      </c>
      <c r="D151" s="19" t="s">
        <v>339</v>
      </c>
      <c r="E151" s="19" t="s">
        <v>203</v>
      </c>
      <c r="F151" s="20" t="s">
        <v>24</v>
      </c>
      <c r="G151" s="19" t="s">
        <v>299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340</v>
      </c>
      <c r="C152" s="19" t="s">
        <v>56</v>
      </c>
      <c r="D152" s="19" t="s">
        <v>341</v>
      </c>
      <c r="E152" s="19" t="s">
        <v>203</v>
      </c>
      <c r="F152" s="20" t="s">
        <v>21</v>
      </c>
      <c r="G152" s="19" t="s">
        <v>342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118</v>
      </c>
      <c r="C153" s="19" t="s">
        <v>119</v>
      </c>
      <c r="D153" s="19" t="s">
        <v>120</v>
      </c>
      <c r="E153" s="19" t="s">
        <v>29</v>
      </c>
      <c r="F153" s="20" t="s">
        <v>21</v>
      </c>
      <c r="G153" s="19" t="s">
        <v>343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121</v>
      </c>
      <c r="C154" s="19" t="s">
        <v>119</v>
      </c>
      <c r="D154" s="19" t="s">
        <v>122</v>
      </c>
      <c r="E154" s="19" t="s">
        <v>29</v>
      </c>
      <c r="F154" s="20" t="s">
        <v>21</v>
      </c>
      <c r="G154" s="19" t="s">
        <v>343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137</v>
      </c>
      <c r="C155" s="19" t="s">
        <v>119</v>
      </c>
      <c r="D155" s="19" t="s">
        <v>132</v>
      </c>
      <c r="E155" s="19" t="s">
        <v>32</v>
      </c>
      <c r="F155" s="20" t="s">
        <v>21</v>
      </c>
      <c r="G155" s="19" t="s">
        <v>343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79</v>
      </c>
      <c r="C156" s="19" t="s">
        <v>80</v>
      </c>
      <c r="D156" s="19" t="s">
        <v>81</v>
      </c>
      <c r="E156" s="19" t="s">
        <v>29</v>
      </c>
      <c r="F156" s="20" t="s">
        <v>21</v>
      </c>
      <c r="G156" s="19" t="s">
        <v>343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87</v>
      </c>
      <c r="C157" s="19" t="s">
        <v>85</v>
      </c>
      <c r="D157" s="19" t="s">
        <v>88</v>
      </c>
      <c r="E157" s="19" t="s">
        <v>32</v>
      </c>
      <c r="F157" s="20" t="s">
        <v>21</v>
      </c>
      <c r="G157" s="19" t="s">
        <v>343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55</v>
      </c>
      <c r="C158" s="19" t="s">
        <v>56</v>
      </c>
      <c r="D158" s="19" t="s">
        <v>57</v>
      </c>
      <c r="E158" s="19" t="s">
        <v>29</v>
      </c>
      <c r="F158" s="20" t="s">
        <v>21</v>
      </c>
      <c r="G158" s="19" t="s">
        <v>343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58</v>
      </c>
      <c r="C159" s="19" t="s">
        <v>56</v>
      </c>
      <c r="D159" s="19" t="s">
        <v>57</v>
      </c>
      <c r="E159" s="19" t="s">
        <v>32</v>
      </c>
      <c r="F159" s="20" t="s">
        <v>21</v>
      </c>
      <c r="G159" s="19" t="s">
        <v>343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59</v>
      </c>
      <c r="C160" s="19" t="s">
        <v>56</v>
      </c>
      <c r="D160" s="19" t="s">
        <v>60</v>
      </c>
      <c r="E160" s="19" t="s">
        <v>32</v>
      </c>
      <c r="F160" s="20" t="s">
        <v>24</v>
      </c>
      <c r="G160" s="19" t="s">
        <v>343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156</v>
      </c>
      <c r="C161" s="19" t="s">
        <v>157</v>
      </c>
      <c r="D161" s="19" t="s">
        <v>158</v>
      </c>
      <c r="E161" s="19" t="s">
        <v>32</v>
      </c>
      <c r="F161" s="20" t="s">
        <v>21</v>
      </c>
      <c r="G161" s="19" t="s">
        <v>343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161</v>
      </c>
      <c r="C162" s="39" t="s">
        <v>157</v>
      </c>
      <c r="D162" s="39" t="s">
        <v>160</v>
      </c>
      <c r="E162" s="39" t="s">
        <v>32</v>
      </c>
      <c r="F162" s="40" t="s">
        <v>21</v>
      </c>
      <c r="G162" s="39" t="s">
        <v>343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Junio   2024</vt:lpstr>
      <vt:lpstr>Nomina Vigilancia Junio  2024</vt:lpstr>
      <vt:lpstr>Nomina Interinato Junio   2024</vt:lpstr>
      <vt:lpstr>Nomina Temporales Junio 24</vt:lpstr>
      <vt:lpstr>Nomina Periodo Prob JUnio  2024</vt:lpstr>
      <vt:lpstr>Base de Datos</vt:lpstr>
      <vt:lpstr>'Nomina Fijos Junio   2024'!Área_de_impresión</vt:lpstr>
      <vt:lpstr>'Nomina Temporales Junio 24'!Área_de_impresión</vt:lpstr>
      <vt:lpstr>'Nomina Vigilancia Junio  2024'!Área_de_impresión</vt:lpstr>
      <vt:lpstr>'Nomina Fijos Junio   2024'!BaseDeDatos</vt:lpstr>
      <vt:lpstr>BaseDeDatos</vt:lpstr>
      <vt:lpstr>'Nomina Fijos Junio   2024'!Títulos_a_imprimir</vt:lpstr>
      <vt:lpstr>'Nomina Temporales Junio 24'!Títulos_a_imprimir</vt:lpstr>
      <vt:lpstr>'Nomina Vigilancia Junio  2024'!Títulos_a_imprimir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2024-06-26T13:00:18Z</cp:lastPrinted>
  <dcterms:created xsi:type="dcterms:W3CDTF">2017-10-11T04:49:31Z</dcterms:created>
  <dcterms:modified xsi:type="dcterms:W3CDTF">2024-06-26T13:03:38Z</dcterms:modified>
  <cp:category/>
  <cp:contentStatus/>
</cp:coreProperties>
</file>