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136" documentId="8_{482531A1-ACC3-45A1-ABC5-0198868802F1}" xr6:coauthVersionLast="47" xr6:coauthVersionMax="47" xr10:uidLastSave="{9059294F-C446-4C85-BFD0-F6B9CB80B593}"/>
  <bookViews>
    <workbookView xWindow="-110" yWindow="-110" windowWidth="19420" windowHeight="10420" xr2:uid="{00000000-000D-0000-FFFF-FFFF00000000}"/>
  </bookViews>
  <sheets>
    <sheet name="Nomina Fijos Dciembre   2024" sheetId="21" r:id="rId1"/>
    <sheet name="Nomina Vigilancia Diciembr 2024" sheetId="11" r:id="rId2"/>
    <sheet name="Nomina Interinato Diciembre 202" sheetId="15" r:id="rId3"/>
    <sheet name="Nomina Temporales Diciembre  24" sheetId="20" r:id="rId4"/>
    <sheet name="Base de Datos" sheetId="18" state="hidden" r:id="rId5"/>
  </sheets>
  <externalReferences>
    <externalReference r:id="rId6"/>
  </externalReferences>
  <definedNames>
    <definedName name="_xlnm._FilterDatabase" localSheetId="2" hidden="1">'Nomina Interinato Diciembre 202'!$B$15:$P$31</definedName>
    <definedName name="_xlnm._FilterDatabase" localSheetId="3" hidden="1">'Nomina Temporales Diciembre  24'!$A$8:$R$9</definedName>
    <definedName name="_xlnm.Print_Area" localSheetId="0">'Nomina Fijos Dciembre   2024'!$A$1:$P$135</definedName>
    <definedName name="_xlnm.Print_Area" localSheetId="3">'Nomina Temporales Diciembre  24'!$B$1:$R$89</definedName>
    <definedName name="_xlnm.Print_Area" localSheetId="1">'Nomina Vigilancia Diciembr 2024'!$B$1:$P$26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Dciembre   2024'!$1:$9</definedName>
    <definedName name="_xlnm.Print_Titles" localSheetId="3">'Nomina Temporales Diciembre  24'!$1:$9</definedName>
    <definedName name="_xlnm.Print_Titles" localSheetId="1">'Nomina Vigilancia Diciembr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8" i="21" l="1"/>
  <c r="Q55" i="20"/>
  <c r="R55" i="20" s="1"/>
  <c r="Q18" i="20"/>
  <c r="R18" i="20" s="1"/>
  <c r="Q21" i="20"/>
  <c r="R21" i="20" s="1"/>
  <c r="I46" i="21"/>
  <c r="J46" i="21"/>
  <c r="L46" i="21"/>
  <c r="P82" i="20"/>
  <c r="O82" i="20"/>
  <c r="M82" i="20"/>
  <c r="I64" i="21"/>
  <c r="J64" i="21"/>
  <c r="L64" i="21"/>
  <c r="I63" i="21"/>
  <c r="J63" i="21"/>
  <c r="L63" i="21"/>
  <c r="R81" i="20"/>
  <c r="Q75" i="20"/>
  <c r="R75" i="20" s="1"/>
  <c r="I54" i="21"/>
  <c r="J54" i="21"/>
  <c r="L54" i="21"/>
  <c r="N14" i="21"/>
  <c r="O14" i="21" s="1"/>
  <c r="N15" i="21"/>
  <c r="L16" i="21"/>
  <c r="J16" i="21"/>
  <c r="I92" i="21"/>
  <c r="J92" i="21"/>
  <c r="L92" i="21"/>
  <c r="J35" i="21"/>
  <c r="L35" i="21"/>
  <c r="J34" i="21"/>
  <c r="L34" i="21"/>
  <c r="Q74" i="20"/>
  <c r="R74" i="20" s="1"/>
  <c r="I91" i="21"/>
  <c r="J91" i="21"/>
  <c r="L91" i="21"/>
  <c r="I71" i="21"/>
  <c r="J71" i="21"/>
  <c r="L71" i="21"/>
  <c r="I72" i="21"/>
  <c r="J72" i="21"/>
  <c r="L72" i="21"/>
  <c r="J45" i="21"/>
  <c r="L45" i="21"/>
  <c r="I29" i="21"/>
  <c r="J29" i="21"/>
  <c r="L29" i="21"/>
  <c r="J104" i="21"/>
  <c r="L104" i="21"/>
  <c r="G108" i="21"/>
  <c r="H108" i="21"/>
  <c r="K108" i="21"/>
  <c r="N106" i="21"/>
  <c r="N94" i="21"/>
  <c r="N56" i="21"/>
  <c r="N42" i="21"/>
  <c r="N31" i="21"/>
  <c r="N30" i="21"/>
  <c r="N26" i="21"/>
  <c r="N23" i="21"/>
  <c r="N22" i="21"/>
  <c r="Q67" i="20"/>
  <c r="R67" i="20" s="1"/>
  <c r="Q56" i="20"/>
  <c r="R56" i="20" s="1"/>
  <c r="Q43" i="20"/>
  <c r="R43" i="20" s="1"/>
  <c r="Q35" i="20"/>
  <c r="R35" i="20" s="1"/>
  <c r="Q33" i="20"/>
  <c r="R33" i="20" s="1"/>
  <c r="Q27" i="20"/>
  <c r="R27" i="20" s="1"/>
  <c r="Q16" i="20"/>
  <c r="R16" i="20" s="1"/>
  <c r="Q15" i="20"/>
  <c r="R15" i="20" s="1"/>
  <c r="Q12" i="20"/>
  <c r="R12" i="20" s="1"/>
  <c r="L19" i="11"/>
  <c r="L32" i="21"/>
  <c r="N32" i="21" s="1"/>
  <c r="O32" i="21" s="1"/>
  <c r="I13" i="21"/>
  <c r="J13" i="21"/>
  <c r="L13" i="21"/>
  <c r="I48" i="21"/>
  <c r="J48" i="21"/>
  <c r="L48" i="21"/>
  <c r="N82" i="20"/>
  <c r="L50" i="21"/>
  <c r="J50" i="21"/>
  <c r="I50" i="21"/>
  <c r="L79" i="21"/>
  <c r="J79" i="21"/>
  <c r="I79" i="21"/>
  <c r="L78" i="21"/>
  <c r="J78" i="21"/>
  <c r="I78" i="21"/>
  <c r="L77" i="21"/>
  <c r="J77" i="21"/>
  <c r="I77" i="21"/>
  <c r="J76" i="21"/>
  <c r="I76" i="21"/>
  <c r="J75" i="21"/>
  <c r="I75" i="21"/>
  <c r="L57" i="21"/>
  <c r="J57" i="21"/>
  <c r="I57" i="21"/>
  <c r="L20" i="21"/>
  <c r="I20" i="21"/>
  <c r="L19" i="21"/>
  <c r="J19" i="21"/>
  <c r="I19" i="21"/>
  <c r="L18" i="21"/>
  <c r="I18" i="21"/>
  <c r="Q73" i="20"/>
  <c r="R73" i="20" s="1"/>
  <c r="Q71" i="20"/>
  <c r="R71" i="20" s="1"/>
  <c r="I106" i="21"/>
  <c r="Q30" i="20"/>
  <c r="R30" i="20" s="1"/>
  <c r="L102" i="21"/>
  <c r="Q66" i="20"/>
  <c r="R66" i="20" s="1"/>
  <c r="Q70" i="20"/>
  <c r="R70" i="20" s="1"/>
  <c r="Q20" i="20"/>
  <c r="R20" i="20" s="1"/>
  <c r="I96" i="21"/>
  <c r="J96" i="21"/>
  <c r="L96" i="21"/>
  <c r="I107" i="21"/>
  <c r="J107" i="21"/>
  <c r="L107" i="21"/>
  <c r="L105" i="21"/>
  <c r="J105" i="21"/>
  <c r="I105" i="21"/>
  <c r="L103" i="21"/>
  <c r="J103" i="21"/>
  <c r="I103" i="21"/>
  <c r="L101" i="21"/>
  <c r="J101" i="21"/>
  <c r="I101" i="21"/>
  <c r="J100" i="21"/>
  <c r="I100" i="21"/>
  <c r="L99" i="21"/>
  <c r="J99" i="21"/>
  <c r="I99" i="21"/>
  <c r="L98" i="21"/>
  <c r="J98" i="21"/>
  <c r="I98" i="21"/>
  <c r="L97" i="21"/>
  <c r="N97" i="21" s="1"/>
  <c r="I97" i="21"/>
  <c r="L95" i="21"/>
  <c r="J95" i="21"/>
  <c r="I95" i="21"/>
  <c r="L93" i="21"/>
  <c r="J93" i="21"/>
  <c r="I93" i="21"/>
  <c r="L90" i="21"/>
  <c r="J90" i="21"/>
  <c r="I90" i="21"/>
  <c r="L89" i="21"/>
  <c r="J89" i="21"/>
  <c r="I89" i="21"/>
  <c r="L88" i="21"/>
  <c r="J88" i="21"/>
  <c r="I88" i="21"/>
  <c r="J87" i="21"/>
  <c r="N87" i="21" s="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J80" i="21"/>
  <c r="N80" i="21" s="1"/>
  <c r="I80" i="21"/>
  <c r="L74" i="21"/>
  <c r="J74" i="21"/>
  <c r="I74" i="21"/>
  <c r="L73" i="21"/>
  <c r="J73" i="21"/>
  <c r="I73" i="21"/>
  <c r="L70" i="21"/>
  <c r="J70" i="21"/>
  <c r="I70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5" i="21"/>
  <c r="J55" i="21"/>
  <c r="I55" i="21"/>
  <c r="L53" i="21"/>
  <c r="I53" i="21"/>
  <c r="L52" i="21"/>
  <c r="J52" i="21"/>
  <c r="I52" i="21"/>
  <c r="L51" i="21"/>
  <c r="J51" i="21"/>
  <c r="I51" i="21"/>
  <c r="L49" i="21"/>
  <c r="J49" i="21"/>
  <c r="I49" i="21"/>
  <c r="L47" i="21"/>
  <c r="J47" i="21"/>
  <c r="I47" i="21"/>
  <c r="L44" i="21"/>
  <c r="J44" i="21"/>
  <c r="I44" i="21"/>
  <c r="L43" i="21"/>
  <c r="J43" i="21"/>
  <c r="I43" i="21"/>
  <c r="L41" i="21"/>
  <c r="J41" i="21"/>
  <c r="I41" i="21"/>
  <c r="I40" i="21"/>
  <c r="L39" i="21"/>
  <c r="J39" i="21"/>
  <c r="I39" i="21"/>
  <c r="L38" i="21"/>
  <c r="J38" i="21"/>
  <c r="I38" i="21"/>
  <c r="L36" i="21"/>
  <c r="J36" i="21"/>
  <c r="I36" i="21"/>
  <c r="L33" i="21"/>
  <c r="J33" i="21"/>
  <c r="I33" i="21"/>
  <c r="L28" i="21"/>
  <c r="J28" i="21"/>
  <c r="I28" i="21"/>
  <c r="L27" i="21"/>
  <c r="I27" i="21"/>
  <c r="L25" i="21"/>
  <c r="J25" i="21"/>
  <c r="I25" i="21"/>
  <c r="J24" i="21"/>
  <c r="N24" i="21" s="1"/>
  <c r="I23" i="21"/>
  <c r="J21" i="21"/>
  <c r="J17" i="21"/>
  <c r="N17" i="21" s="1"/>
  <c r="I17" i="21"/>
  <c r="N12" i="21"/>
  <c r="I12" i="21"/>
  <c r="N11" i="21"/>
  <c r="I11" i="21"/>
  <c r="N10" i="21"/>
  <c r="Q65" i="20"/>
  <c r="R65" i="20" s="1"/>
  <c r="Q17" i="20"/>
  <c r="R17" i="20" s="1"/>
  <c r="J19" i="11"/>
  <c r="H19" i="11"/>
  <c r="H31" i="15"/>
  <c r="I31" i="15"/>
  <c r="J31" i="15"/>
  <c r="K31" i="15"/>
  <c r="M31" i="15"/>
  <c r="P30" i="15"/>
  <c r="P19" i="11"/>
  <c r="Q57" i="20"/>
  <c r="R57" i="20" s="1"/>
  <c r="Q59" i="20"/>
  <c r="R59" i="20" s="1"/>
  <c r="Q60" i="20"/>
  <c r="R60" i="20" s="1"/>
  <c r="Q14" i="20"/>
  <c r="R14" i="20" s="1"/>
  <c r="Q22" i="20"/>
  <c r="R22" i="20" s="1"/>
  <c r="Q23" i="20"/>
  <c r="R23" i="20" s="1"/>
  <c r="Q24" i="20"/>
  <c r="R24" i="20" s="1"/>
  <c r="Q29" i="20"/>
  <c r="R29" i="20" s="1"/>
  <c r="Q32" i="20"/>
  <c r="R32" i="20" s="1"/>
  <c r="Q37" i="20"/>
  <c r="R37" i="20" s="1"/>
  <c r="Q40" i="20"/>
  <c r="R40" i="20" s="1"/>
  <c r="Q41" i="20"/>
  <c r="R41" i="20" s="1"/>
  <c r="Q42" i="20"/>
  <c r="R42" i="20" s="1"/>
  <c r="Q48" i="20"/>
  <c r="R48" i="20" s="1"/>
  <c r="Q51" i="20"/>
  <c r="R51" i="20" s="1"/>
  <c r="Q53" i="20"/>
  <c r="R53" i="20" s="1"/>
  <c r="Q54" i="20"/>
  <c r="Q61" i="20"/>
  <c r="R61" i="20" s="1"/>
  <c r="Q63" i="20"/>
  <c r="R63" i="20" s="1"/>
  <c r="Q64" i="20"/>
  <c r="R64" i="20" s="1"/>
  <c r="Q68" i="20"/>
  <c r="R68" i="20" s="1"/>
  <c r="Q69" i="20"/>
  <c r="R69" i="20" s="1"/>
  <c r="Q76" i="20"/>
  <c r="R76" i="20" s="1"/>
  <c r="Q77" i="20"/>
  <c r="R77" i="20" s="1"/>
  <c r="Q78" i="20"/>
  <c r="R78" i="20" s="1"/>
  <c r="Q79" i="20"/>
  <c r="R79" i="20" s="1"/>
  <c r="Q80" i="20"/>
  <c r="R80" i="20" s="1"/>
  <c r="J82" i="20"/>
  <c r="K82" i="20"/>
  <c r="I19" i="11"/>
  <c r="O19" i="11"/>
  <c r="N19" i="11"/>
  <c r="M19" i="11"/>
  <c r="K19" i="11"/>
  <c r="Q11" i="20"/>
  <c r="R11" i="20" s="1"/>
  <c r="L82" i="20"/>
  <c r="N100" i="21" l="1"/>
  <c r="O100" i="21" s="1"/>
  <c r="N46" i="21"/>
  <c r="O46" i="21" s="1"/>
  <c r="Q82" i="20"/>
  <c r="N64" i="21"/>
  <c r="O64" i="21" s="1"/>
  <c r="N63" i="21"/>
  <c r="O63" i="21" s="1"/>
  <c r="I108" i="21"/>
  <c r="N54" i="21"/>
  <c r="O54" i="21" s="1"/>
  <c r="N16" i="21"/>
  <c r="O16" i="21" s="1"/>
  <c r="O15" i="21"/>
  <c r="N92" i="21"/>
  <c r="O92" i="21" s="1"/>
  <c r="N35" i="21"/>
  <c r="O35" i="21" s="1"/>
  <c r="N34" i="21"/>
  <c r="N91" i="21"/>
  <c r="O91" i="21" s="1"/>
  <c r="N71" i="21"/>
  <c r="O71" i="21" s="1"/>
  <c r="N72" i="21"/>
  <c r="O72" i="21" s="1"/>
  <c r="N45" i="21"/>
  <c r="O45" i="21" s="1"/>
  <c r="N29" i="21"/>
  <c r="O29" i="21" s="1"/>
  <c r="N104" i="21"/>
  <c r="O104" i="21" s="1"/>
  <c r="L108" i="21"/>
  <c r="J108" i="21"/>
  <c r="N38" i="21"/>
  <c r="O38" i="21" s="1"/>
  <c r="N49" i="21"/>
  <c r="O49" i="21" s="1"/>
  <c r="N62" i="21"/>
  <c r="O62" i="21" s="1"/>
  <c r="N77" i="21"/>
  <c r="O77" i="21" s="1"/>
  <c r="N48" i="21"/>
  <c r="O48" i="21" s="1"/>
  <c r="N36" i="21"/>
  <c r="O36" i="21" s="1"/>
  <c r="O97" i="21"/>
  <c r="O80" i="21"/>
  <c r="O13" i="21"/>
  <c r="N50" i="21"/>
  <c r="O50" i="21" s="1"/>
  <c r="N79" i="21"/>
  <c r="O79" i="21" s="1"/>
  <c r="N78" i="21"/>
  <c r="O78" i="21" s="1"/>
  <c r="O76" i="21"/>
  <c r="N75" i="21"/>
  <c r="O75" i="21" s="1"/>
  <c r="N57" i="21"/>
  <c r="O57" i="21" s="1"/>
  <c r="O30" i="21"/>
  <c r="N19" i="21"/>
  <c r="O19" i="21" s="1"/>
  <c r="O18" i="21"/>
  <c r="N20" i="21"/>
  <c r="O20" i="21" s="1"/>
  <c r="O106" i="21"/>
  <c r="N96" i="21"/>
  <c r="O96" i="21" s="1"/>
  <c r="O67" i="21"/>
  <c r="N52" i="21"/>
  <c r="O52" i="21" s="1"/>
  <c r="N61" i="21"/>
  <c r="O61" i="21" s="1"/>
  <c r="N74" i="21"/>
  <c r="O74" i="21" s="1"/>
  <c r="N93" i="21"/>
  <c r="O93" i="21" s="1"/>
  <c r="O24" i="21"/>
  <c r="N73" i="21"/>
  <c r="O73" i="21" s="1"/>
  <c r="O56" i="21"/>
  <c r="N103" i="21"/>
  <c r="O103" i="21" s="1"/>
  <c r="N28" i="21"/>
  <c r="O28" i="21" s="1"/>
  <c r="N65" i="21"/>
  <c r="O65" i="21" s="1"/>
  <c r="N69" i="21"/>
  <c r="O69" i="21" s="1"/>
  <c r="O23" i="21"/>
  <c r="N90" i="21"/>
  <c r="O90" i="21" s="1"/>
  <c r="O17" i="21"/>
  <c r="N33" i="21"/>
  <c r="O33" i="21" s="1"/>
  <c r="N55" i="21"/>
  <c r="O55" i="21" s="1"/>
  <c r="O94" i="21"/>
  <c r="N86" i="21"/>
  <c r="O86" i="21" s="1"/>
  <c r="N84" i="21"/>
  <c r="O84" i="21" s="1"/>
  <c r="O12" i="21"/>
  <c r="N60" i="21"/>
  <c r="O60" i="21" s="1"/>
  <c r="N66" i="21"/>
  <c r="O66" i="21" s="1"/>
  <c r="N70" i="21"/>
  <c r="O70" i="21" s="1"/>
  <c r="N25" i="21"/>
  <c r="O25" i="21" s="1"/>
  <c r="N43" i="21"/>
  <c r="O43" i="21" s="1"/>
  <c r="N51" i="21"/>
  <c r="O51" i="21" s="1"/>
  <c r="N98" i="21"/>
  <c r="N27" i="21"/>
  <c r="O27" i="21" s="1"/>
  <c r="N21" i="21"/>
  <c r="O21" i="21" s="1"/>
  <c r="N95" i="21"/>
  <c r="O95" i="21" s="1"/>
  <c r="N58" i="21"/>
  <c r="O58" i="21" s="1"/>
  <c r="N83" i="21"/>
  <c r="O83" i="21" s="1"/>
  <c r="N88" i="21"/>
  <c r="O88" i="21" s="1"/>
  <c r="N105" i="21"/>
  <c r="O105" i="21" s="1"/>
  <c r="N39" i="21"/>
  <c r="O39" i="21" s="1"/>
  <c r="N41" i="21"/>
  <c r="O41" i="21" s="1"/>
  <c r="O87" i="21"/>
  <c r="O22" i="21"/>
  <c r="O31" i="21"/>
  <c r="O11" i="21"/>
  <c r="O26" i="21"/>
  <c r="N59" i="21"/>
  <c r="O59" i="21" s="1"/>
  <c r="O10" i="21"/>
  <c r="N44" i="21"/>
  <c r="O44" i="21" s="1"/>
  <c r="N81" i="21"/>
  <c r="O81" i="21" s="1"/>
  <c r="N99" i="21"/>
  <c r="O99" i="21" s="1"/>
  <c r="N47" i="21"/>
  <c r="O47" i="21" s="1"/>
  <c r="O53" i="21"/>
  <c r="N68" i="21"/>
  <c r="O68" i="21" s="1"/>
  <c r="N82" i="21"/>
  <c r="O82" i="21" s="1"/>
  <c r="O40" i="21"/>
  <c r="R54" i="20"/>
  <c r="R82" i="20" s="1"/>
  <c r="O34" i="21" l="1"/>
  <c r="N101" i="21"/>
  <c r="O101" i="21" s="1"/>
  <c r="O98" i="21"/>
  <c r="N102" i="21" l="1"/>
  <c r="N108" i="21" s="1"/>
  <c r="O18" i="15"/>
  <c r="P18" i="15" s="1"/>
  <c r="O19" i="15"/>
  <c r="P19" i="15" s="1"/>
  <c r="O20" i="15"/>
  <c r="P20" i="15" s="1"/>
  <c r="P21" i="15"/>
  <c r="O24" i="15"/>
  <c r="P24" i="15" s="1"/>
  <c r="N31" i="15"/>
  <c r="L31" i="15"/>
  <c r="O102" i="21" l="1"/>
  <c r="O108" i="21" s="1"/>
  <c r="O31" i="15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<sst xmlns="http://schemas.openxmlformats.org/spreadsheetml/2006/main" count="2047" uniqueCount="554">
  <si>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</si>
  <si>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</si>
  <si>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</si>
  <si>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</si>
  <si>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</si>
  <si>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</si>
  <si>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</si>
  <si>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</si>
  <si>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</si>
  <si>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</si>
  <si>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</si>
  <si>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</si>
  <si>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</si>
  <si>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</si>
  <si>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</si>
  <si>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</si>
  <si>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</si>
  <si>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</si>
  <si>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</si>
  <si>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</si>
  <si>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</si>
  <si>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</si>
  <si>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</si>
  <si>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</si>
  <si>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</si>
  <si>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</si>
  <si>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</si>
  <si>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</si>
  <si>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</si>
  <si>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</si>
  <si>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</si>
  <si>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</si>
  <si>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</si>
  <si>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</si>
  <si>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</si>
  <si>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</si>
  <si>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</si>
  <si>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</si>
  <si>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</si>
  <si>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</si>
  <si>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</si>
  <si>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</si>
  <si>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</si>
  <si>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</si>
  <si>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</si>
  <si>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</si>
  <si>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</si>
  <si>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</si>
  <si>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</si>
  <si>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</si>
  <si>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</si>
  <si>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</si>
  <si>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</si>
  <si>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</si>
  <si>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</si>
  <si>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</si>
  <si>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</si>
  <si>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</si>
  <si>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</si>
  <si>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</si>
  <si>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</si>
  <si>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</si>
  <si>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</si>
  <si>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</si>
  <si>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</si>
  <si>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</si>
  <si>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</si>
  <si>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</si>
  <si>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</si>
  <si>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</si>
  <si>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</si>
  <si>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</si>
  <si>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</si>
  <si>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</si>
  <si>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</si>
  <si>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</si>
  <si>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</si>
  <si>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</si>
  <si>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</si>
  <si>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</si>
  <si>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</si>
  <si>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</si>
  <si>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</si>
  <si>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</si>
  <si>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</si>
  <si>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</si>
  <si>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</si>
  <si>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</si>
  <si>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</si>
  <si>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</si>
  <si>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</si>
  <si>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</si>
  <si>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</si>
  <si>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</si>
  <si>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</si>
  <si>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</si>
  <si>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</si>
  <si>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</si>
  <si>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</si>
  <si>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</si>
  <si>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</si>
  <si>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</si>
  <si>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</si>
  <si>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</si>
  <si>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</si>
  <si>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</si>
  <si>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</si>
  <si>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</si>
  <si>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</si>
  <si>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</si>
  <si>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</si>
  <si>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</si>
  <si>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</si>
  <si>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</si>
  <si>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</si>
  <si>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</si>
  <si>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</si>
  <si>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</si>
  <si>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</si>
  <si>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</si>
  <si>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</si>
  <si>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</si>
  <si>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</si>
  <si>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</si>
  <si>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</si>
  <si>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</si>
  <si>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</si>
  <si>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</si>
  <si>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</si>
  <si>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</si>
  <si>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</si>
  <si>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</si>
  <si>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</si>
  <si>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</si>
  <si>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</si>
  <si>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</si>
  <si>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</si>
  <si>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</si>
  <si>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</si>
  <si>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</si>
  <si>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</si>
  <si>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</si>
  <si>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</si>
  <si>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</si>
  <si>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</si>
  <si>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</si>
  <si>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</si>
  <si>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</si>
  <si>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</si>
  <si>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</si>
  <si>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</si>
  <si>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</si>
  <si>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</si>
  <si>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</si>
  <si>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</si>
  <si>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</si>
  <si>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</si>
  <si>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</si>
  <si>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</si>
  <si>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</si>
  <si>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</si>
  <si>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</si>
  <si>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</si>
  <si>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</si>
  <si>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</si>
  <si>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</si>
  <si>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</si>
  <si>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</si>
  <si>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</si>
  <si>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</si>
  <si>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</si>
  <si>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</si>
  <si>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</si>
  <si>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</si>
  <si>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</si>
  <si>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</si>
  <si>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</si>
  <si>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</si>
  <si>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</si>
  <si>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</si>
  <si>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</si>
  <si>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</si>
  <si>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</si>
  <si>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</si>
  <si>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</si>
  <si>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</si>
  <si>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</si>
  <si>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</si>
  <si>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</si>
  <si>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</si>
  <si>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</si>
  <si>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</si>
  <si>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</si>
  <si>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</si>
  <si>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</si>
  <si>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</si>
  <si>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</si>
  <si>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</si>
  <si>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</si>
  <si>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</si>
  <si>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</si>
  <si>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</si>
  <si>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</si>
  <si>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</si>
  <si>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</si>
  <si>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</si>
  <si>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</si>
  <si>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</si>
  <si>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CARMEN ROSSINA GUERRERO HEREDIA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</si>
  <si>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</si>
  <si>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</si>
  <si>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</si>
  <si>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</si>
  <si>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</si>
  <si>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</si>
  <si>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</si>
  <si>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</si>
  <si>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</si>
  <si>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</si>
  <si>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</si>
  <si>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</si>
  <si>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</si>
  <si>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</si>
  <si>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</si>
  <si>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</si>
  <si>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</si>
  <si>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</si>
  <si>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</si>
  <si>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</si>
  <si>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</si>
  <si>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</si>
  <si>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</si>
  <si>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</si>
  <si>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</si>
  <si>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</si>
  <si>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</si>
  <si>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</si>
  <si>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</si>
  <si>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</si>
  <si>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</si>
  <si>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</si>
  <si>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</si>
  <si>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</si>
  <si>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</si>
  <si>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</si>
  <si>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</si>
  <si>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</si>
  <si>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</si>
  <si>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</si>
  <si>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</si>
  <si>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</si>
  <si>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</si>
  <si>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</si>
  <si>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</si>
  <si>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</si>
  <si>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</si>
  <si>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</si>
  <si>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</si>
  <si>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</si>
  <si>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</si>
  <si>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</si>
  <si>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</si>
  <si>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</si>
  <si>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</si>
  <si>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</si>
  <si>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</si>
  <si>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</si>
  <si>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</si>
  <si>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</si>
  <si>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</si>
  <si>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</si>
  <si>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</si>
  <si>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</si>
  <si>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</si>
  <si>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</si>
  <si>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</si>
  <si>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</si>
  <si>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</si>
  <si>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</si>
  <si>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</si>
  <si>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</si>
  <si>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</si>
  <si>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</si>
  <si>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</si>
  <si>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</si>
  <si>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</si>
  <si>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</si>
  <si>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</si>
  <si>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</si>
  <si>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</si>
  <si>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</si>
  <si>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</si>
  <si>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</si>
  <si>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</si>
  <si>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</si>
  <si>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</si>
  <si>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</si>
  <si>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</si>
  <si>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</si>
  <si>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</si>
  <si>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</si>
  <si>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</si>
  <si>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</si>
  <si>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</si>
  <si>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</si>
  <si>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</si>
  <si>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</si>
  <si>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</si>
  <si>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</si>
  <si>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</si>
  <si>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</si>
  <si>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</si>
  <si>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</si>
  <si>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</si>
  <si>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</si>
  <si>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</si>
  <si>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</si>
  <si>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</si>
  <si>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</si>
  <si>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</si>
  <si>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</si>
  <si>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</si>
  <si>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</si>
  <si>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</si>
  <si>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</si>
  <si>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</si>
  <si>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</si>
  <si>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</si>
  <si>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</si>
  <si>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</si>
  <si>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</si>
  <si>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</si>
  <si>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</si>
  <si>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</si>
  <si>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</si>
  <si>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</si>
  <si>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</si>
  <si>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</si>
  <si>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</si>
  <si>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</si>
  <si>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</si>
  <si>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</si>
  <si>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</si>
  <si>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</si>
  <si>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</si>
  <si>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</si>
  <si>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</si>
  <si>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</si>
  <si>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</si>
  <si>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</si>
  <si>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</si>
  <si>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</si>
  <si>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</si>
  <si>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</si>
  <si>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</si>
  <si>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</si>
  <si>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</si>
  <si>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</si>
  <si>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</si>
  <si>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</si>
  <si>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</si>
  <si>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</si>
  <si>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</si>
  <si>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</si>
  <si>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</si>
  <si>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</si>
  <si>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</si>
  <si>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</si>
  <si>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</si>
  <si>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</si>
  <si>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</si>
  <si>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</si>
  <si>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</si>
  <si>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</si>
  <si>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</si>
  <si>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</si>
  <si>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</si>
  <si>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</si>
  <si>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</si>
  <si>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</si>
  <si>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</si>
  <si>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</si>
  <si>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</si>
  <si>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</si>
  <si>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</si>
  <si>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</si>
  <si>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</si>
  <si>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</si>
  <si>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</si>
  <si>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</si>
  <si>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</si>
  <si>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</si>
  <si>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</si>
  <si>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</si>
  <si>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</si>
  <si>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</si>
  <si>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</si>
  <si>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</si>
  <si>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</si>
  <si>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</si>
  <si>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</si>
  <si>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</si>
  <si>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</si>
  <si>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</si>
  <si>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</si>
  <si>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</si>
  <si>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</si>
  <si>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</si>
  <si>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</si>
  <si>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</si>
  <si>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</si>
  <si>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</si>
  <si>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</si>
  <si>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</si>
  <si>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</si>
  <si>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</si>
  <si>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</si>
  <si>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</si>
  <si>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</si>
  <si>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</si>
  <si>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</si>
  <si>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</si>
  <si>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</si>
  <si>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</si>
  <si>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</si>
  <si>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</si>
  <si>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</si>
  <si>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</si>
  <si>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</si>
  <si>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</si>
  <si>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</si>
  <si>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</si>
  <si>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</si>
  <si>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</si>
  <si>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</si>
  <si>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</si>
  <si>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</si>
  <si>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</si>
  <si>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</si>
  <si>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</si>
  <si>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</si>
  <si>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</si>
  <si>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</si>
  <si>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</si>
  <si>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</si>
  <si>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</si>
  <si>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</si>
  <si>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</si>
  <si>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</si>
  <si>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</si>
  <si>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</si>
  <si>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</si>
  <si>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</si>
  <si>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</si>
  <si>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</si>
  <si>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</si>
  <si>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</si>
  <si>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</si>
  <si>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</si>
  <si>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</si>
  <si>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</si>
  <si>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</si>
  <si>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</si>
  <si>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</si>
  <si>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</si>
  <si>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</si>
  <si>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</si>
  <si>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</si>
  <si>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</si>
  <si>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</si>
  <si>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</si>
  <si>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</si>
  <si>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</si>
  <si>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</si>
  <si>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</si>
  <si>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</si>
  <si>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</si>
  <si>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</si>
  <si>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</si>
  <si>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</si>
  <si>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</si>
  <si>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</si>
  <si>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</si>
  <si>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</si>
  <si>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</si>
  <si>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</si>
  <si>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</si>
  <si>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</si>
  <si>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</si>
  <si>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</si>
  <si>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</si>
  <si>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</si>
  <si>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</si>
  <si>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</si>
  <si>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</si>
  <si>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</si>
  <si>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</si>
  <si>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</si>
  <si>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</si>
  <si>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</si>
  <si>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</si>
  <si>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</si>
  <si>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</si>
  <si>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</si>
  <si>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</si>
  <si>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</si>
  <si>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</si>
  <si>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</si>
  <si>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MILITAR007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</si>
  <si>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</si>
  <si>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</si>
  <si>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</si>
  <si>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</si>
  <si>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</si>
  <si>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</si>
  <si>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</si>
  <si>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</si>
  <si>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</si>
  <si>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</si>
  <si>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</si>
  <si>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</si>
  <si>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</si>
  <si>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</si>
  <si>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</si>
  <si>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</si>
  <si>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</si>
  <si>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</si>
  <si>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</si>
  <si>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</si>
  <si>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</si>
  <si>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</si>
  <si>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</si>
  <si>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</si>
  <si>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>01/09/224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</si>
  <si>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</si>
  <si>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</si>
  <si>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</si>
  <si>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</si>
  <si>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</si>
  <si>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</si>
  <si>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</si>
  <si>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</si>
  <si>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</si>
  <si>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NILSON SOLIZ AMADOR</t>
  </si>
  <si>
    <t>SMERLIN ESPINAL SEVERINO</t>
  </si>
  <si>
    <t xml:space="preserve">TÉCNICO EN CALIDAD EN LA GESTIÓN </t>
  </si>
  <si>
    <t>CONCEPTO PAGO SUELDO 000001 - FIJOS CORRESPONDIENTE AL MES DE DICIEMBRE   2024</t>
  </si>
  <si>
    <t>CONCEPTO PAGO SUELDO 000007 - PERSONAL DE VIGILANCIA CORRESPONDIENTE AL MES DE DICIEMBRE  2024</t>
  </si>
  <si>
    <t>CONCEPTO PAGO SUELDO 150-18 - INTERINATO CORRESPONDIENTE AL MES DE DICIEMBRE   2024</t>
  </si>
  <si>
    <t xml:space="preserve">           CONCEPTO PAGO SUELDO 000034 - EMPLEADOS TEMPORALES CORRESPONDIENTE AL MES  DE DICIEMBRE  2024</t>
  </si>
  <si>
    <t>GEORGINA CARRASCO CEPEDA</t>
  </si>
  <si>
    <t>HARLIN ABIGAL SUERO SILVERIO</t>
  </si>
  <si>
    <t>CINTHIA MARCEL DE LA CRUZ MARTINEZ</t>
  </si>
  <si>
    <t>TECNICO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</si>
</sst>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46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167" fontId="17" fillId="3" borderId="0" xfId="0" applyNumberFormat="1" applyFont="1" applyFill="1"/>
    <xf numFmtId="4" fontId="4" fillId="3" borderId="0" xfId="0" applyNumberFormat="1" applyFont="1" applyFill="1" applyAlignment="1">
      <alignment wrapText="1"/>
    </xf>
    <xf numFmtId="39" fontId="17" fillId="3" borderId="0" xfId="0" applyNumberFormat="1" applyFont="1" applyFill="1"/>
    <xf numFmtId="166" fontId="17" fillId="3" borderId="0" xfId="0" applyNumberFormat="1" applyFont="1" applyFill="1"/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6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7" totalsRowShown="0" headerRowDxfId="59" dataDxfId="57" headerRowBorderDxfId="58" tableBorderDxfId="56" totalsRowBorderDxfId="55">
  <autoFilter ref="A9:O107" xr:uid="{4F16E2CA-8DFA-413F-B75C-6B708DB33A4D}"/>
  <sortState xmlns:xlrd2="http://schemas.microsoft.com/office/spreadsheetml/2017/richdata2" ref="A48:O49">
    <sortCondition descending="1" ref="B9:B107"/>
  </sortState>
  <tableColumns count="15">
    <tableColumn id="1" xr3:uid="{2D1FDF23-A6CD-4B08-831D-150DC438524B}" name="NO." dataDxfId="0"/>
    <tableColumn id="2" xr3:uid="{0911AB60-1AEE-4C76-B6FA-FEEBAC9DE9E0}" name="NOMBRE" dataDxfId="1"/>
    <tableColumn id="3" xr3:uid="{0E5E74B9-2532-4734-A066-909F638C9FE8}" name="DIRECCIÓN" dataDxfId="54"/>
    <tableColumn id="4" xr3:uid="{629D2E8A-41FF-4AC0-BC5A-AFED435EBE8B}" name="FUNCIÓN " dataDxfId="53"/>
    <tableColumn id="5" xr3:uid="{0346D2ED-814B-40AD-B7F8-086D4DCED3F7}" name="ESTATUS" dataDxfId="52"/>
    <tableColumn id="6" xr3:uid="{7A7AC81A-1510-4FC7-B3E9-2BFD14EA3CA4}" name="GÉNERO" dataDxfId="51"/>
    <tableColumn id="7" xr3:uid="{40EA5192-1531-4277-B48D-84E1FAF65C85}" name="SUELDO BUTO (RD$)" dataDxfId="50"/>
    <tableColumn id="8" xr3:uid="{4D726066-E9E8-4517-988F-10B4AB7BB7A7}" name="OTROS ING." dataDxfId="49"/>
    <tableColumn id="9" xr3:uid="{A1F45CD2-E97E-42F0-BEAD-187F6E99DDB4}" name="TOTAL ING." dataDxfId="48">
      <calculatedColumnFormula>(Tabla54[[#This Row],[SUELDO BUTO (RD$)]]+Tabla54[[#This Row],[OTROS ING.]])</calculatedColumnFormula>
    </tableColumn>
    <tableColumn id="10" xr3:uid="{3342457D-D60D-4844-AFCB-41728102A053}" name="AFP" dataDxfId="47">
      <calculatedColumnFormula>G10*0.0287</calculatedColumnFormula>
    </tableColumn>
    <tableColumn id="11" xr3:uid="{7EC8035C-64DB-434B-A3C3-4A42FEC48BA5}" name="ISR" dataDxfId="46"/>
    <tableColumn id="12" xr3:uid="{855B8BDB-777F-4C1F-80AC-10ADD41E5C2B}" name="SFS" dataDxfId="45">
      <calculatedColumnFormula>G10*0.0304</calculatedColumnFormula>
    </tableColumn>
    <tableColumn id="13" xr3:uid="{D065E5A6-962F-4EF5-A1F4-4A9D24540AC0}" name="OTROS DESC." dataDxfId="44"/>
    <tableColumn id="14" xr3:uid="{739D597A-C402-4F9E-B982-12E56E077F34}" name="TOTAL DESC." dataDxfId="43">
      <calculatedColumnFormula>SUM(Tabla54[[#This Row],[AFP]:[OTROS DESC.]])</calculatedColumnFormula>
    </tableColumn>
    <tableColumn id="15" xr3:uid="{B9A83536-F3DE-486B-86DD-9721265DEDEB}" name="NETO" dataDxfId="42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81" totalsRowShown="0" headerRowDxfId="41" dataDxfId="40" tableBorderDxfId="39">
  <tableColumns count="17">
    <tableColumn id="1" xr3:uid="{1D382DD1-7CCA-42ED-8BF7-18656596F5AB}" name="NO." dataDxfId="38"/>
    <tableColumn id="2" xr3:uid="{4B469384-2793-4566-B86D-E39E1DEC1537}" name="NOMBRE" dataDxfId="37"/>
    <tableColumn id="3" xr3:uid="{46D757EC-0044-4A71-B699-D1A5034ADD26}" name="DIRECCIÓN" dataDxfId="36"/>
    <tableColumn id="4" xr3:uid="{A0E81CBB-4577-4F5F-941A-B38DBFE33A01}" name="FUNCION " dataDxfId="35"/>
    <tableColumn id="5" xr3:uid="{D49E7DB5-64C6-4818-83EC-3AC6417C4098}" name="ESTATUS" dataDxfId="34"/>
    <tableColumn id="6" xr3:uid="{AE37C1B3-FCD3-4C25-A882-327673FAA7D6}" name="GÉNERO" dataDxfId="33"/>
    <tableColumn id="7" xr3:uid="{1780E0FA-99D1-406C-8DD6-54BCFE2DC0B2}" name="DESDE" dataDxfId="32"/>
    <tableColumn id="8" xr3:uid="{02A2575B-0FD3-4A96-A25A-7D937EE350B8}" name="HASTA" dataDxfId="31"/>
    <tableColumn id="9" xr3:uid="{54B59C21-67D9-4421-A083-95287B7AA003}" name="SUELDO BRUTO (RD$)" dataDxfId="30"/>
    <tableColumn id="10" xr3:uid="{1A86013D-7CFF-4B3F-BAFF-1834BE28BFA0}" name="OTROS ING." dataDxfId="29"/>
    <tableColumn id="11" xr3:uid="{213A8D9C-5262-41E2-A4B4-5AD3D8FB8718}" name="TOTALl ING." dataDxfId="28"/>
    <tableColumn id="12" xr3:uid="{26B1C0D7-9C21-4D7F-B71B-E25FDD29004A}" name="AFP" dataDxfId="27"/>
    <tableColumn id="13" xr3:uid="{F29F5DE0-E1C3-4AA8-9E06-12C99F4349BD}" name="ISR" dataDxfId="26"/>
    <tableColumn id="14" xr3:uid="{307B36E8-EB58-429D-B85A-2A8A9B9D5551}" name="SFS" dataDxfId="25"/>
    <tableColumn id="15" xr3:uid="{B3B89D0E-A351-4008-97DA-CCD1B80A1EBC}" name="OTROS DESC." dataDxfId="24"/>
    <tableColumn id="16" xr3:uid="{8EA7B5F7-92AA-45B8-827E-CFA7602283FB}" name="TOTAL DESC." dataDxfId="23">
      <calculatedColumnFormula>SUM(M11:P11)</calculatedColumnFormula>
    </tableColumn>
    <tableColumn id="17" xr3:uid="{9937AB38-AA83-47DE-9B70-AFB3AA8B1604}" name="NETO" dataDxfId="22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21" headerRowBorderDxfId="20" tableBorderDxfId="19" totalsRowBorderDxfId="18">
  <autoFilter ref="A1:P162" xr:uid="{0236917E-C24D-4B3C-9ABF-CBE5AFA0C3AC}"/>
  <tableColumns count="16">
    <tableColumn id="1" xr3:uid="{84F1AA95-9307-4374-89EB-0A4092FD3A30}" name="NO" dataDxfId="17"/>
    <tableColumn id="2" xr3:uid="{7B44CEB9-FBD1-467B-B070-9B86C99C34CC}" name="NOMBRE" dataDxfId="16"/>
    <tableColumn id="3" xr3:uid="{CF2DE71D-6943-4E96-BE82-2F7CF7B2B05B}" name="DIRECCION" dataDxfId="15"/>
    <tableColumn id="4" xr3:uid="{3579DE2A-9928-4D63-8749-7ACEB558E905}" name="FUNCION " dataDxfId="14"/>
    <tableColumn id="5" xr3:uid="{9BBDC269-EF1B-4B7A-88CB-B196856965F0}" name="ESTATUS" dataDxfId="13"/>
    <tableColumn id="6" xr3:uid="{B9D76EA6-74DA-43E5-8933-C476D0805001}" name="GENERO" dataDxfId="12"/>
    <tableColumn id="7" xr3:uid="{FA1F58CF-724C-48A6-9A59-158DAD506C25}" name="Nomina" dataDxfId="11"/>
    <tableColumn id="8" xr3:uid="{45506537-EBA0-42E8-B1F7-36F303196574}" name="Sueldo Bruto (RD$)" dataDxfId="10"/>
    <tableColumn id="9" xr3:uid="{35673AE8-2C50-4509-B4AC-9236D9412F40}" name="Otros Ing." dataDxfId="9"/>
    <tableColumn id="10" xr3:uid="{EE1226BC-CD0C-476D-9FC6-FE31DEB4A870}" name="Total Ing." dataDxfId="8"/>
    <tableColumn id="11" xr3:uid="{4F35D58D-9205-42E3-82E1-30615946EEFD}" name="AFP" dataDxfId="7"/>
    <tableColumn id="12" xr3:uid="{9F72633D-7E40-4191-BDAE-7F26C89318A3}" name="ISR" dataDxfId="6"/>
    <tableColumn id="13" xr3:uid="{156785A5-2972-4509-B200-2AA8AFCC61E5}" name="SFS" dataDxfId="5"/>
    <tableColumn id="14" xr3:uid="{60A89522-18EA-4000-89FE-C206CBC2B497}" name="Otros Desc." dataDxfId="4"/>
    <tableColumn id="15" xr3:uid="{D412AFE1-2912-4073-83CE-C310A6442386}" name="Total Desc." dataDxfId="3"/>
    <tableColumn id="16" xr3:uid="{AA7D285D-FDF4-4BC9-82F7-0D0D6843F301}" name="Neto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1"/>
  <sheetViews>
    <sheetView showGridLines="0" tabSelected="1" topLeftCell="A2" zoomScale="70" zoomScaleNormal="70" zoomScaleSheetLayoutView="42" workbookViewId="0">
      <selection activeCell="A10" sqref="A10:A107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7" ht="27" customHeight="1" x14ac:dyDescent="0.4">
      <c r="A5" s="128" t="s">
        <v>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7" ht="20.25" customHeight="1" x14ac:dyDescent="0.35">
      <c r="A6" s="129" t="s">
        <v>546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7" s="6" customFormat="1" ht="18" customHeight="1" x14ac:dyDescent="0.35">
      <c r="A7" s="130" t="s">
        <v>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spans="1:17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3" customFormat="1" ht="26.5" customHeight="1" x14ac:dyDescent="0.25">
      <c r="A9" s="100" t="s">
        <v>180</v>
      </c>
      <c r="B9" s="101" t="s">
        <v>3</v>
      </c>
      <c r="C9" s="101" t="s">
        <v>395</v>
      </c>
      <c r="D9" s="101" t="s">
        <v>451</v>
      </c>
      <c r="E9" s="101" t="s">
        <v>6</v>
      </c>
      <c r="F9" s="101" t="s">
        <v>452</v>
      </c>
      <c r="G9" s="101" t="s">
        <v>344</v>
      </c>
      <c r="H9" s="101" t="s">
        <v>345</v>
      </c>
      <c r="I9" s="101" t="s">
        <v>346</v>
      </c>
      <c r="J9" s="101" t="s">
        <v>11</v>
      </c>
      <c r="K9" s="101" t="s">
        <v>12</v>
      </c>
      <c r="L9" s="101" t="s">
        <v>13</v>
      </c>
      <c r="M9" s="101" t="s">
        <v>347</v>
      </c>
      <c r="N9" s="101" t="s">
        <v>348</v>
      </c>
      <c r="O9" s="102" t="s">
        <v>183</v>
      </c>
      <c r="Q9" s="123"/>
    </row>
    <row r="10" spans="1:17" s="1" customFormat="1" ht="30" customHeight="1" x14ac:dyDescent="0.35">
      <c r="A10" s="103">
        <v>1</v>
      </c>
      <c r="B10" s="104" t="s">
        <v>17</v>
      </c>
      <c r="C10" s="105" t="s">
        <v>407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  <c r="Q10" s="120"/>
    </row>
    <row r="11" spans="1:17" s="1" customFormat="1" ht="30" customHeight="1" x14ac:dyDescent="0.35">
      <c r="A11" s="103">
        <v>2</v>
      </c>
      <c r="B11" s="104" t="s">
        <v>22</v>
      </c>
      <c r="C11" s="105" t="s">
        <v>407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f>(Tabla54[[#This Row],[SUELDO BUTO (RD$)]]+Tabla54[[#This Row],[OTROS ING.]])</f>
        <v>180000</v>
      </c>
      <c r="J11" s="108">
        <v>5166</v>
      </c>
      <c r="K11" s="108">
        <v>30923.37</v>
      </c>
      <c r="L11" s="108">
        <v>5472</v>
      </c>
      <c r="M11" s="108">
        <v>25</v>
      </c>
      <c r="N11" s="108">
        <f>SUM(Tabla54[[#This Row],[AFP]:[OTROS DESC.]])</f>
        <v>41586.369999999995</v>
      </c>
      <c r="O11" s="109">
        <f>(Tabla54[[#This Row],[TOTAL ING.]]-Tabla54[[#This Row],[TOTAL DESC.]])</f>
        <v>138413.63</v>
      </c>
    </row>
    <row r="12" spans="1:17" s="1" customFormat="1" ht="30" customHeight="1" x14ac:dyDescent="0.35">
      <c r="A12" s="103">
        <v>3</v>
      </c>
      <c r="B12" s="104" t="s">
        <v>354</v>
      </c>
      <c r="C12" s="105" t="s">
        <v>407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f>(Tabla54[[#This Row],[SUELDO BUTO (RD$)]]+Tabla54[[#This Row],[OTROS ING.]])</f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  <c r="Q12" s="121"/>
    </row>
    <row r="13" spans="1:17" s="1" customFormat="1" ht="30" customHeight="1" x14ac:dyDescent="0.35">
      <c r="A13" s="103">
        <v>4</v>
      </c>
      <c r="B13" s="104" t="s">
        <v>505</v>
      </c>
      <c r="C13" s="105" t="s">
        <v>407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f>(Tabla54[[#This Row],[SUELDO BUTO (RD$)]]+Tabla54[[#This Row],[OTROS ING.]])</f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600</v>
      </c>
      <c r="N13" s="108">
        <v>10352.76</v>
      </c>
      <c r="O13" s="109">
        <f>(Tabla54[[#This Row],[TOTAL ING.]]-Tabla54[[#This Row],[TOTAL DESC.]])</f>
        <v>60647.24</v>
      </c>
    </row>
    <row r="14" spans="1:17" s="1" customFormat="1" ht="30" customHeight="1" x14ac:dyDescent="0.35">
      <c r="A14" s="103">
        <v>5</v>
      </c>
      <c r="B14" s="104" t="s">
        <v>71</v>
      </c>
      <c r="C14" s="105" t="s">
        <v>407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2683.7</v>
      </c>
      <c r="N14" s="108">
        <f>SUM(Tabla54[[#This Row],[AFP]:[OTROS DESC.]])</f>
        <v>20699.070000000003</v>
      </c>
      <c r="O14" s="109">
        <f>(Tabla54[[#This Row],[TOTAL ING.]]-Tabla54[[#This Row],[TOTAL DESC.]])</f>
        <v>79300.929999999993</v>
      </c>
      <c r="Q14" s="121"/>
    </row>
    <row r="15" spans="1:17" s="1" customFormat="1" ht="30" customHeight="1" x14ac:dyDescent="0.35">
      <c r="A15" s="103">
        <v>6</v>
      </c>
      <c r="B15" s="104" t="s">
        <v>75</v>
      </c>
      <c r="C15" s="105" t="s">
        <v>407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1840.46</v>
      </c>
      <c r="N15" s="108">
        <f>SUM(Tabla54[[#This Row],[AFP]:[OTROS DESC.]])</f>
        <v>19426.96</v>
      </c>
      <c r="O15" s="109">
        <f>(Tabla54[[#This Row],[TOTAL ING.]]-Tabla54[[#This Row],[TOTAL DESC.]])</f>
        <v>80573.040000000008</v>
      </c>
    </row>
    <row r="16" spans="1:17" s="1" customFormat="1" ht="30" customHeight="1" x14ac:dyDescent="0.35">
      <c r="A16" s="103">
        <v>7</v>
      </c>
      <c r="B16" s="104" t="s">
        <v>73</v>
      </c>
      <c r="C16" s="105" t="s">
        <v>407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525</v>
      </c>
      <c r="N16" s="108">
        <f>SUM(Tabla54[[#This Row],[AFP]:[OTROS DESC.]])</f>
        <v>17068.739999999998</v>
      </c>
      <c r="O16" s="109">
        <f>(Tabla54[[#This Row],[TOTAL ING.]]-Tabla54[[#This Row],[TOTAL DESC.]])</f>
        <v>77931.260000000009</v>
      </c>
    </row>
    <row r="17" spans="1:17" s="1" customFormat="1" ht="30" customHeight="1" x14ac:dyDescent="0.35">
      <c r="A17" s="103">
        <v>8</v>
      </c>
      <c r="B17" s="104" t="s">
        <v>26</v>
      </c>
      <c r="C17" s="105" t="s">
        <v>407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f>(Tabla54[[#This Row],[SUELDO BUTO (RD$)]]+Tabla54[[#This Row],[OTROS ING.]])</f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17" s="1" customFormat="1" ht="30" customHeight="1" x14ac:dyDescent="0.35">
      <c r="A18" s="103">
        <v>9</v>
      </c>
      <c r="B18" s="104" t="s">
        <v>33</v>
      </c>
      <c r="C18" s="105" t="s">
        <v>407</v>
      </c>
      <c r="D18" s="105" t="s">
        <v>534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f>(Tabla54[[#This Row],[SUELDO BUTO (RD$)]]+Tabla54[[#This Row],[OTROS ING.]])</f>
        <v>40000</v>
      </c>
      <c r="J18" s="108">
        <v>1148</v>
      </c>
      <c r="K18" s="108">
        <v>185.33</v>
      </c>
      <c r="L18" s="108">
        <f>G18*0.0304</f>
        <v>1216</v>
      </c>
      <c r="M18" s="108">
        <v>1840.46</v>
      </c>
      <c r="N18" s="108">
        <v>4389.79</v>
      </c>
      <c r="O18" s="109">
        <f>(Tabla54[[#This Row],[TOTAL ING.]]-Tabla54[[#This Row],[TOTAL DESC.]])</f>
        <v>35610.21</v>
      </c>
    </row>
    <row r="19" spans="1:17" s="1" customFormat="1" ht="30" customHeight="1" x14ac:dyDescent="0.35">
      <c r="A19" s="103">
        <v>10</v>
      </c>
      <c r="B19" s="104" t="s">
        <v>393</v>
      </c>
      <c r="C19" s="105" t="s">
        <v>407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f>(Tabla54[[#This Row],[SUELDO BUTO (RD$)]]+Tabla54[[#This Row],[OTROS ING.]])</f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17" s="1" customFormat="1" ht="30" customHeight="1" x14ac:dyDescent="0.35">
      <c r="A20" s="103">
        <v>11</v>
      </c>
      <c r="B20" s="104" t="s">
        <v>27</v>
      </c>
      <c r="C20" s="105" t="s">
        <v>453</v>
      </c>
      <c r="D20" s="105" t="s">
        <v>444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2790.46</v>
      </c>
      <c r="N20" s="108">
        <f>SUM(Tabla54[[#This Row],[AFP]:[OTROS DESC.]])</f>
        <v>29206.71</v>
      </c>
      <c r="O20" s="109">
        <f>(Tabla54[[#This Row],[TOTAL ING.]]-Tabla54[[#This Row],[TOTAL DESC.]])</f>
        <v>100793.29000000001</v>
      </c>
      <c r="Q20" s="121"/>
    </row>
    <row r="21" spans="1:17" s="1" customFormat="1" ht="30" customHeight="1" x14ac:dyDescent="0.35">
      <c r="A21" s="103">
        <v>12</v>
      </c>
      <c r="B21" s="104" t="s">
        <v>30</v>
      </c>
      <c r="C21" s="105" t="s">
        <v>453</v>
      </c>
      <c r="D21" s="105" t="s">
        <v>445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442.65</v>
      </c>
      <c r="L21" s="108">
        <v>1216</v>
      </c>
      <c r="M21" s="108">
        <v>485</v>
      </c>
      <c r="N21" s="108">
        <f>SUM(Tabla54[[#This Row],[AFP]:[OTROS DESC.]])</f>
        <v>3291.65</v>
      </c>
      <c r="O21" s="109">
        <f>(Tabla54[[#This Row],[TOTAL ING.]]-Tabla54[[#This Row],[TOTAL DESC.]])</f>
        <v>36708.35</v>
      </c>
      <c r="Q21" s="121"/>
    </row>
    <row r="22" spans="1:17" s="1" customFormat="1" ht="30" customHeight="1" x14ac:dyDescent="0.35">
      <c r="A22" s="103">
        <v>13</v>
      </c>
      <c r="B22" s="104" t="s">
        <v>37</v>
      </c>
      <c r="C22" s="105" t="s">
        <v>407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125</v>
      </c>
      <c r="N22" s="108">
        <f>SUM(Tabla54[[#This Row],[AFP]:[OTROS DESC.]])</f>
        <v>52855.740000000005</v>
      </c>
      <c r="O22" s="109">
        <f>(Tabla54[[#This Row],[TOTAL ING.]]-Tabla54[[#This Row],[TOTAL DESC.]])</f>
        <v>167144.26</v>
      </c>
    </row>
    <row r="23" spans="1:17" s="1" customFormat="1" ht="30" customHeight="1" x14ac:dyDescent="0.35">
      <c r="A23" s="103">
        <v>14</v>
      </c>
      <c r="B23" s="104" t="s">
        <v>41</v>
      </c>
      <c r="C23" s="105" t="s">
        <v>407</v>
      </c>
      <c r="D23" s="105" t="s">
        <v>339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f>(Tabla54[[#This Row],[SUELDO BUTO (RD$)]]+Tabla54[[#This Row],[OTROS ING.]])</f>
        <v>95000</v>
      </c>
      <c r="J23" s="108">
        <v>2726.5</v>
      </c>
      <c r="K23" s="108">
        <v>10500.38</v>
      </c>
      <c r="L23" s="108">
        <v>2888</v>
      </c>
      <c r="M23" s="108">
        <v>2410.46</v>
      </c>
      <c r="N23" s="108">
        <f>SUM(Tabla54[[#This Row],[AFP]:[OTROS DESC.]])</f>
        <v>18525.34</v>
      </c>
      <c r="O23" s="109">
        <f>(Tabla54[[#This Row],[TOTAL ING.]]-Tabla54[[#This Row],[TOTAL DESC.]])</f>
        <v>76474.66</v>
      </c>
    </row>
    <row r="24" spans="1:17" s="1" customFormat="1" ht="30" customHeight="1" x14ac:dyDescent="0.35">
      <c r="A24" s="103">
        <v>15</v>
      </c>
      <c r="B24" s="104" t="s">
        <v>44</v>
      </c>
      <c r="C24" s="105" t="s">
        <v>407</v>
      </c>
      <c r="D24" s="105" t="s">
        <v>45</v>
      </c>
      <c r="E24" s="105" t="s">
        <v>112</v>
      </c>
      <c r="F24" s="106" t="s">
        <v>24</v>
      </c>
      <c r="G24" s="107">
        <v>35000</v>
      </c>
      <c r="H24" s="108" t="s">
        <v>46</v>
      </c>
      <c r="I24" s="108">
        <v>35000</v>
      </c>
      <c r="J24" s="108">
        <f>G24*0.0287</f>
        <v>1004.5</v>
      </c>
      <c r="K24" s="108">
        <v>0</v>
      </c>
      <c r="L24" s="108">
        <v>1064</v>
      </c>
      <c r="M24" s="108">
        <v>125</v>
      </c>
      <c r="N24" s="108">
        <f>SUM(Tabla54[[#This Row],[AFP]:[OTROS DESC.]])</f>
        <v>2193.5</v>
      </c>
      <c r="O24" s="109">
        <f>(Tabla54[[#This Row],[TOTAL ING.]]-Tabla54[[#This Row],[TOTAL DESC.]])</f>
        <v>32806.5</v>
      </c>
    </row>
    <row r="25" spans="1:17" s="1" customFormat="1" ht="30" customHeight="1" x14ac:dyDescent="0.35">
      <c r="A25" s="103">
        <v>16</v>
      </c>
      <c r="B25" s="104" t="s">
        <v>47</v>
      </c>
      <c r="C25" s="105" t="s">
        <v>407</v>
      </c>
      <c r="D25" s="105" t="s">
        <v>45</v>
      </c>
      <c r="E25" s="105" t="s">
        <v>112</v>
      </c>
      <c r="F25" s="106" t="s">
        <v>24</v>
      </c>
      <c r="G25" s="107">
        <v>25000</v>
      </c>
      <c r="H25" s="108">
        <v>0</v>
      </c>
      <c r="I25" s="108">
        <f>(Tabla54[[#This Row],[SUELDO BUTO (RD$)]]+Tabla54[[#This Row],[OTROS ING.]])</f>
        <v>25000</v>
      </c>
      <c r="J25" s="108">
        <f>G25*0.0287</f>
        <v>717.5</v>
      </c>
      <c r="K25" s="108">
        <v>0</v>
      </c>
      <c r="L25" s="108">
        <f>G25*0.0304</f>
        <v>760</v>
      </c>
      <c r="M25" s="108">
        <v>125</v>
      </c>
      <c r="N25" s="108">
        <f>SUM(Tabla54[[#This Row],[AFP]:[OTROS DESC.]])</f>
        <v>1602.5</v>
      </c>
      <c r="O25" s="109">
        <f>(Tabla54[[#This Row],[TOTAL ING.]]-Tabla54[[#This Row],[TOTAL DESC.]])</f>
        <v>23397.5</v>
      </c>
    </row>
    <row r="26" spans="1:17" s="1" customFormat="1" ht="30" customHeight="1" x14ac:dyDescent="0.35">
      <c r="A26" s="103">
        <v>17</v>
      </c>
      <c r="B26" s="104" t="s">
        <v>50</v>
      </c>
      <c r="C26" s="105" t="s">
        <v>454</v>
      </c>
      <c r="D26" s="105" t="s">
        <v>410</v>
      </c>
      <c r="E26" s="105" t="s">
        <v>32</v>
      </c>
      <c r="F26" s="106" t="s">
        <v>21</v>
      </c>
      <c r="G26" s="107">
        <v>70000</v>
      </c>
      <c r="H26" s="108">
        <v>0</v>
      </c>
      <c r="I26" s="108">
        <v>70000</v>
      </c>
      <c r="J26" s="108">
        <v>2009</v>
      </c>
      <c r="K26" s="108">
        <v>5368.48</v>
      </c>
      <c r="L26" s="108">
        <v>2128</v>
      </c>
      <c r="M26" s="108">
        <v>365</v>
      </c>
      <c r="N26" s="108">
        <f>SUM(Tabla54[[#This Row],[AFP]:[OTROS DESC.]])</f>
        <v>9870.48</v>
      </c>
      <c r="O26" s="109">
        <f>(Tabla54[[#This Row],[TOTAL ING.]]-Tabla54[[#This Row],[TOTAL DESC.]])</f>
        <v>60129.520000000004</v>
      </c>
    </row>
    <row r="27" spans="1:17" s="1" customFormat="1" ht="30" customHeight="1" x14ac:dyDescent="0.35">
      <c r="A27" s="103">
        <v>18</v>
      </c>
      <c r="B27" s="104" t="s">
        <v>48</v>
      </c>
      <c r="C27" s="105" t="s">
        <v>463</v>
      </c>
      <c r="D27" s="105" t="s">
        <v>338</v>
      </c>
      <c r="E27" s="105" t="s">
        <v>32</v>
      </c>
      <c r="F27" s="106" t="s">
        <v>24</v>
      </c>
      <c r="G27" s="107">
        <v>65000</v>
      </c>
      <c r="H27" s="108">
        <v>0</v>
      </c>
      <c r="I27" s="108">
        <f>(Tabla54[[#This Row],[SUELDO BUTO (RD$)]]+Tabla54[[#This Row],[OTROS ING.]])</f>
        <v>65000</v>
      </c>
      <c r="J27" s="108">
        <v>1865.5</v>
      </c>
      <c r="K27" s="108">
        <v>4427.58</v>
      </c>
      <c r="L27" s="108">
        <f>G27*0.0304</f>
        <v>1976</v>
      </c>
      <c r="M27" s="108">
        <v>665</v>
      </c>
      <c r="N27" s="108">
        <f>SUM(Tabla54[[#This Row],[AFP]:[OTROS DESC.]])</f>
        <v>8934.08</v>
      </c>
      <c r="O27" s="109">
        <f>(Tabla54[[#This Row],[TOTAL ING.]]-Tabla54[[#This Row],[TOTAL DESC.]])</f>
        <v>56065.919999999998</v>
      </c>
      <c r="Q27" s="121"/>
    </row>
    <row r="28" spans="1:17" s="1" customFormat="1" ht="30" customHeight="1" x14ac:dyDescent="0.35">
      <c r="A28" s="103">
        <v>19</v>
      </c>
      <c r="B28" s="104" t="s">
        <v>52</v>
      </c>
      <c r="C28" s="105" t="s">
        <v>490</v>
      </c>
      <c r="D28" s="105" t="s">
        <v>489</v>
      </c>
      <c r="E28" s="105" t="s">
        <v>32</v>
      </c>
      <c r="F28" s="106" t="s">
        <v>21</v>
      </c>
      <c r="G28" s="107">
        <v>40000</v>
      </c>
      <c r="H28" s="108">
        <v>0</v>
      </c>
      <c r="I28" s="108">
        <f>(Tabla54[[#This Row],[SUELDO BUTO (RD$)]]+Tabla54[[#This Row],[OTROS ING.]])</f>
        <v>40000</v>
      </c>
      <c r="J28" s="108">
        <f>G28*0.0287</f>
        <v>1148</v>
      </c>
      <c r="K28" s="108">
        <v>442.65</v>
      </c>
      <c r="L28" s="108">
        <f>G28*0.0304</f>
        <v>1216</v>
      </c>
      <c r="M28" s="108">
        <v>600</v>
      </c>
      <c r="N28" s="108">
        <f>SUM(Tabla54[[#This Row],[AFP]:[OTROS DESC.]])</f>
        <v>3406.65</v>
      </c>
      <c r="O28" s="109">
        <f>(Tabla54[[#This Row],[TOTAL ING.]]-Tabla54[[#This Row],[TOTAL DESC.]])</f>
        <v>36593.35</v>
      </c>
      <c r="Q28" s="121"/>
    </row>
    <row r="29" spans="1:17" s="1" customFormat="1" ht="30" customHeight="1" x14ac:dyDescent="0.35">
      <c r="A29" s="103">
        <v>20</v>
      </c>
      <c r="B29" s="104" t="s">
        <v>514</v>
      </c>
      <c r="C29" s="105" t="s">
        <v>515</v>
      </c>
      <c r="D29" s="105" t="s">
        <v>53</v>
      </c>
      <c r="E29" s="105" t="s">
        <v>516</v>
      </c>
      <c r="F29" s="106" t="s">
        <v>21</v>
      </c>
      <c r="G29" s="107">
        <v>40000</v>
      </c>
      <c r="H29" s="108">
        <v>0</v>
      </c>
      <c r="I29" s="108">
        <f>(Tabla54[[#This Row],[SUELDO BUTO (RD$)]]+Tabla54[[#This Row],[OTROS ING.]])</f>
        <v>40000</v>
      </c>
      <c r="J29" s="108">
        <f>G29*0.0287</f>
        <v>1148</v>
      </c>
      <c r="K29" s="108">
        <v>442.65</v>
      </c>
      <c r="L29" s="108">
        <f>G29*0.0304</f>
        <v>1216</v>
      </c>
      <c r="M29" s="108">
        <v>205</v>
      </c>
      <c r="N29" s="108">
        <f>SUM(Tabla54[[#This Row],[AFP]:[OTROS DESC.]])</f>
        <v>3011.65</v>
      </c>
      <c r="O29" s="109">
        <f>(Tabla54[[#This Row],[TOTAL ING.]]-Tabla54[[#This Row],[TOTAL DESC.]])</f>
        <v>36988.35</v>
      </c>
      <c r="Q29" s="121"/>
    </row>
    <row r="30" spans="1:17" s="1" customFormat="1" ht="30" customHeight="1" x14ac:dyDescent="0.35">
      <c r="A30" s="103">
        <v>21</v>
      </c>
      <c r="B30" s="104" t="s">
        <v>97</v>
      </c>
      <c r="C30" s="105" t="s">
        <v>529</v>
      </c>
      <c r="D30" s="105" t="s">
        <v>530</v>
      </c>
      <c r="E30" s="105" t="s">
        <v>32</v>
      </c>
      <c r="F30" s="106" t="s">
        <v>21</v>
      </c>
      <c r="G30" s="107">
        <v>35000</v>
      </c>
      <c r="H30" s="108">
        <v>0</v>
      </c>
      <c r="I30" s="108">
        <v>35000</v>
      </c>
      <c r="J30" s="108">
        <v>1004.5</v>
      </c>
      <c r="K30" s="108">
        <v>0</v>
      </c>
      <c r="L30" s="108">
        <v>1064</v>
      </c>
      <c r="M30" s="108">
        <v>600</v>
      </c>
      <c r="N30" s="108">
        <f>SUM(Tabla54[[#This Row],[AFP]:[OTROS DESC.]])</f>
        <v>2668.5</v>
      </c>
      <c r="O30" s="109">
        <f>(Tabla54[[#This Row],[TOTAL ING.]]-Tabla54[[#This Row],[TOTAL DESC.]])</f>
        <v>32331.5</v>
      </c>
      <c r="Q30" s="121"/>
    </row>
    <row r="31" spans="1:17" s="1" customFormat="1" ht="30" customHeight="1" thickBot="1" x14ac:dyDescent="0.4">
      <c r="A31" s="103">
        <v>22</v>
      </c>
      <c r="B31" s="104" t="s">
        <v>54</v>
      </c>
      <c r="C31" s="105" t="s">
        <v>455</v>
      </c>
      <c r="D31" s="105" t="s">
        <v>56</v>
      </c>
      <c r="E31" s="105" t="s">
        <v>29</v>
      </c>
      <c r="F31" s="106" t="s">
        <v>21</v>
      </c>
      <c r="G31" s="107">
        <v>45000</v>
      </c>
      <c r="H31" s="108">
        <v>0</v>
      </c>
      <c r="I31" s="108">
        <v>45000</v>
      </c>
      <c r="J31" s="108">
        <v>1291.5</v>
      </c>
      <c r="K31" s="108">
        <v>891.01</v>
      </c>
      <c r="L31" s="108">
        <v>1368</v>
      </c>
      <c r="M31" s="108">
        <v>4014.16</v>
      </c>
      <c r="N31" s="108">
        <f>SUM(Tabla54[[#This Row],[AFP]:[OTROS DESC.]])</f>
        <v>7564.67</v>
      </c>
      <c r="O31" s="109">
        <f>(Tabla54[[#This Row],[TOTAL ING.]]-Tabla54[[#This Row],[TOTAL DESC.]])</f>
        <v>37435.33</v>
      </c>
      <c r="Q31" s="121"/>
    </row>
    <row r="32" spans="1:17" s="1" customFormat="1" ht="30" customHeight="1" x14ac:dyDescent="0.35">
      <c r="A32" s="103">
        <v>23</v>
      </c>
      <c r="B32" s="111" t="s">
        <v>390</v>
      </c>
      <c r="C32" s="111" t="s">
        <v>510</v>
      </c>
      <c r="D32" s="111" t="s">
        <v>391</v>
      </c>
      <c r="E32" s="113" t="s">
        <v>32</v>
      </c>
      <c r="F32" s="112" t="s">
        <v>21</v>
      </c>
      <c r="G32" s="114">
        <v>65000</v>
      </c>
      <c r="H32" s="115">
        <v>0</v>
      </c>
      <c r="I32" s="114">
        <v>65000</v>
      </c>
      <c r="J32" s="114">
        <v>1865.5</v>
      </c>
      <c r="K32" s="114">
        <v>4427.58</v>
      </c>
      <c r="L32" s="114">
        <f>+I32*3.04%</f>
        <v>1976</v>
      </c>
      <c r="M32" s="114">
        <v>695</v>
      </c>
      <c r="N32" s="108">
        <f>SUM(Tabla54[[#This Row],[AFP]:[OTROS DESC.]])</f>
        <v>8964.08</v>
      </c>
      <c r="O32" s="116">
        <f>(I32-N32)</f>
        <v>56035.92</v>
      </c>
      <c r="Q32" s="121"/>
    </row>
    <row r="33" spans="1:17" s="1" customFormat="1" ht="30" customHeight="1" x14ac:dyDescent="0.35">
      <c r="A33" s="103">
        <v>24</v>
      </c>
      <c r="B33" s="104" t="s">
        <v>58</v>
      </c>
      <c r="C33" s="105" t="s">
        <v>455</v>
      </c>
      <c r="D33" s="105" t="s">
        <v>416</v>
      </c>
      <c r="E33" s="105" t="s">
        <v>32</v>
      </c>
      <c r="F33" s="106" t="s">
        <v>24</v>
      </c>
      <c r="G33" s="107">
        <v>35000</v>
      </c>
      <c r="H33" s="108">
        <v>0</v>
      </c>
      <c r="I33" s="108">
        <f>(Tabla54[[#This Row],[SUELDO BUTO (RD$)]]+Tabla54[[#This Row],[OTROS ING.]])</f>
        <v>35000</v>
      </c>
      <c r="J33" s="108">
        <f>G33*0.0287</f>
        <v>1004.5</v>
      </c>
      <c r="K33" s="108">
        <v>0</v>
      </c>
      <c r="L33" s="108">
        <f>G33*0.0304</f>
        <v>1064</v>
      </c>
      <c r="M33" s="108">
        <v>475</v>
      </c>
      <c r="N33" s="108">
        <f>SUM(Tabla54[[#This Row],[AFP]:[OTROS DESC.]])</f>
        <v>2543.5</v>
      </c>
      <c r="O33" s="109">
        <f>(Tabla54[[#This Row],[TOTAL ING.]]-Tabla54[[#This Row],[TOTAL DESC.]])</f>
        <v>32456.5</v>
      </c>
    </row>
    <row r="34" spans="1:17" s="1" customFormat="1" ht="30" customHeight="1" x14ac:dyDescent="0.35">
      <c r="A34" s="103">
        <v>25</v>
      </c>
      <c r="B34" s="104" t="s">
        <v>526</v>
      </c>
      <c r="C34" s="105" t="s">
        <v>61</v>
      </c>
      <c r="D34" s="105" t="s">
        <v>77</v>
      </c>
      <c r="E34" s="105" t="s">
        <v>32</v>
      </c>
      <c r="F34" s="106" t="s">
        <v>24</v>
      </c>
      <c r="G34" s="107">
        <v>40000</v>
      </c>
      <c r="H34" s="108">
        <v>0</v>
      </c>
      <c r="I34" s="108">
        <v>40000</v>
      </c>
      <c r="J34" s="108">
        <f>G34*0.0287</f>
        <v>1148</v>
      </c>
      <c r="K34" s="108">
        <v>442.65</v>
      </c>
      <c r="L34" s="108">
        <f>G34*0.0304</f>
        <v>1216</v>
      </c>
      <c r="M34" s="108">
        <v>405</v>
      </c>
      <c r="N34" s="108">
        <f>SUM(Tabla54[[#This Row],[AFP]:[OTROS DESC.]])</f>
        <v>3211.65</v>
      </c>
      <c r="O34" s="109">
        <f>(Tabla54[[#This Row],[TOTAL ING.]]-Tabla54[[#This Row],[TOTAL DESC.]])</f>
        <v>36788.35</v>
      </c>
      <c r="Q34" s="121"/>
    </row>
    <row r="35" spans="1:17" s="1" customFormat="1" ht="30" customHeight="1" x14ac:dyDescent="0.35">
      <c r="A35" s="103">
        <v>26</v>
      </c>
      <c r="B35" s="104" t="s">
        <v>531</v>
      </c>
      <c r="C35" s="105" t="s">
        <v>61</v>
      </c>
      <c r="D35" s="105" t="s">
        <v>527</v>
      </c>
      <c r="E35" s="105" t="s">
        <v>32</v>
      </c>
      <c r="F35" s="106" t="s">
        <v>21</v>
      </c>
      <c r="G35" s="107">
        <v>40000</v>
      </c>
      <c r="H35" s="108">
        <v>0</v>
      </c>
      <c r="I35" s="108">
        <v>40000</v>
      </c>
      <c r="J35" s="108">
        <f>G35*0.0287</f>
        <v>1148</v>
      </c>
      <c r="K35" s="108">
        <v>442.65</v>
      </c>
      <c r="L35" s="108">
        <f>G35*0.0304</f>
        <v>1216</v>
      </c>
      <c r="M35" s="108">
        <v>505</v>
      </c>
      <c r="N35" s="108">
        <f>SUM(Tabla54[[#This Row],[AFP]:[OTROS DESC.]])</f>
        <v>3311.65</v>
      </c>
      <c r="O35" s="109">
        <f>(Tabla54[[#This Row],[TOTAL ING.]]-Tabla54[[#This Row],[TOTAL DESC.]])</f>
        <v>36688.35</v>
      </c>
    </row>
    <row r="36" spans="1:17" s="1" customFormat="1" ht="30" customHeight="1" x14ac:dyDescent="0.35">
      <c r="A36" s="103">
        <v>27</v>
      </c>
      <c r="B36" s="104" t="s">
        <v>60</v>
      </c>
      <c r="C36" s="105" t="s">
        <v>374</v>
      </c>
      <c r="D36" s="105" t="s">
        <v>378</v>
      </c>
      <c r="E36" s="105" t="s">
        <v>20</v>
      </c>
      <c r="F36" s="106" t="s">
        <v>21</v>
      </c>
      <c r="G36" s="107">
        <v>75000</v>
      </c>
      <c r="H36" s="108">
        <v>0</v>
      </c>
      <c r="I36" s="108">
        <f>(Tabla54[[#This Row],[SUELDO BUTO (RD$)]]+Tabla54[[#This Row],[OTROS ING.]])</f>
        <v>75000</v>
      </c>
      <c r="J36" s="108">
        <f>G36*0.0287</f>
        <v>2152.5</v>
      </c>
      <c r="K36" s="108">
        <v>6309.38</v>
      </c>
      <c r="L36" s="108">
        <f>G36*0.0304</f>
        <v>2280</v>
      </c>
      <c r="M36" s="108">
        <v>835.4</v>
      </c>
      <c r="N36" s="108">
        <f>SUM(Tabla54[[#This Row],[AFP]:[OTROS DESC.]])</f>
        <v>11577.28</v>
      </c>
      <c r="O36" s="109">
        <f>(Tabla54[[#This Row],[TOTAL ING.]]-Tabla54[[#This Row],[TOTAL DESC.]])</f>
        <v>63422.720000000001</v>
      </c>
      <c r="Q36" s="121"/>
    </row>
    <row r="37" spans="1:17" s="1" customFormat="1" ht="30" customHeight="1" x14ac:dyDescent="0.35">
      <c r="A37" s="103">
        <v>28</v>
      </c>
      <c r="B37" s="104" t="s">
        <v>371</v>
      </c>
      <c r="C37" s="105" t="s">
        <v>374</v>
      </c>
      <c r="D37" s="105" t="s">
        <v>375</v>
      </c>
      <c r="E37" s="105" t="s">
        <v>32</v>
      </c>
      <c r="F37" s="106" t="s">
        <v>21</v>
      </c>
      <c r="G37" s="107">
        <v>51000</v>
      </c>
      <c r="H37" s="108">
        <v>0</v>
      </c>
      <c r="I37" s="108">
        <v>51000</v>
      </c>
      <c r="J37" s="108">
        <v>1463.7</v>
      </c>
      <c r="K37" s="108">
        <v>1995.14</v>
      </c>
      <c r="L37" s="108">
        <v>1550.4</v>
      </c>
      <c r="M37" s="108">
        <v>550</v>
      </c>
      <c r="N37" s="108">
        <v>5559.24</v>
      </c>
      <c r="O37" s="109">
        <v>45440.76</v>
      </c>
      <c r="Q37" s="121"/>
    </row>
    <row r="38" spans="1:17" s="1" customFormat="1" ht="30" customHeight="1" x14ac:dyDescent="0.35">
      <c r="A38" s="103">
        <v>29</v>
      </c>
      <c r="B38" s="104" t="s">
        <v>62</v>
      </c>
      <c r="C38" s="105" t="s">
        <v>374</v>
      </c>
      <c r="D38" s="105" t="s">
        <v>63</v>
      </c>
      <c r="E38" s="105" t="s">
        <v>29</v>
      </c>
      <c r="F38" s="106" t="s">
        <v>21</v>
      </c>
      <c r="G38" s="107">
        <v>80000</v>
      </c>
      <c r="H38" s="108">
        <v>0</v>
      </c>
      <c r="I38" s="108">
        <f>(Tabla54[[#This Row],[SUELDO BUTO (RD$)]]+Tabla54[[#This Row],[OTROS ING.]])</f>
        <v>80000</v>
      </c>
      <c r="J38" s="108">
        <f>G38*0.0287</f>
        <v>2296</v>
      </c>
      <c r="K38" s="108">
        <v>7400.87</v>
      </c>
      <c r="L38" s="108">
        <f>G38*0.0304</f>
        <v>2432</v>
      </c>
      <c r="M38" s="108">
        <v>2833.7</v>
      </c>
      <c r="N38" s="108">
        <f>SUM(Tabla54[[#This Row],[AFP]:[OTROS DESC.]])</f>
        <v>14962.57</v>
      </c>
      <c r="O38" s="109">
        <f>(Tabla54[[#This Row],[TOTAL ING.]]-Tabla54[[#This Row],[TOTAL DESC.]])</f>
        <v>65037.43</v>
      </c>
    </row>
    <row r="39" spans="1:17" s="1" customFormat="1" ht="30" customHeight="1" x14ac:dyDescent="0.35">
      <c r="A39" s="103">
        <v>30</v>
      </c>
      <c r="B39" s="104" t="s">
        <v>64</v>
      </c>
      <c r="C39" s="105" t="s">
        <v>509</v>
      </c>
      <c r="D39" s="105" t="s">
        <v>420</v>
      </c>
      <c r="E39" s="105" t="s">
        <v>29</v>
      </c>
      <c r="F39" s="106" t="s">
        <v>24</v>
      </c>
      <c r="G39" s="107">
        <v>51000</v>
      </c>
      <c r="H39" s="108">
        <v>0</v>
      </c>
      <c r="I39" s="108">
        <f>(Tabla54[[#This Row],[SUELDO BUTO (RD$)]]+Tabla54[[#This Row],[OTROS ING.]])</f>
        <v>51000</v>
      </c>
      <c r="J39" s="108">
        <f>G39*0.0287</f>
        <v>1463.7</v>
      </c>
      <c r="K39" s="108">
        <v>1995.14</v>
      </c>
      <c r="L39" s="108">
        <f>G39*0.0304</f>
        <v>1550.4</v>
      </c>
      <c r="M39" s="108">
        <v>600</v>
      </c>
      <c r="N39" s="108">
        <f>SUM(Tabla54[[#This Row],[AFP]:[OTROS DESC.]])</f>
        <v>5609.24</v>
      </c>
      <c r="O39" s="109">
        <f>(Tabla54[[#This Row],[TOTAL ING.]]-Tabla54[[#This Row],[TOTAL DESC.]])</f>
        <v>45390.76</v>
      </c>
      <c r="Q39" s="121"/>
    </row>
    <row r="40" spans="1:17" s="1" customFormat="1" ht="30" customHeight="1" x14ac:dyDescent="0.35">
      <c r="A40" s="103">
        <v>31</v>
      </c>
      <c r="B40" s="104" t="s">
        <v>68</v>
      </c>
      <c r="C40" s="105" t="s">
        <v>491</v>
      </c>
      <c r="D40" s="105" t="s">
        <v>492</v>
      </c>
      <c r="E40" s="105" t="s">
        <v>32</v>
      </c>
      <c r="F40" s="106" t="s">
        <v>24</v>
      </c>
      <c r="G40" s="107">
        <v>40000</v>
      </c>
      <c r="H40" s="108">
        <v>0</v>
      </c>
      <c r="I40" s="108">
        <f>(Tabla54[[#This Row],[SUELDO BUTO (RD$)]]+Tabla54[[#This Row],[OTROS ING.]])</f>
        <v>40000</v>
      </c>
      <c r="J40" s="108">
        <v>1148</v>
      </c>
      <c r="K40" s="108">
        <v>185.33</v>
      </c>
      <c r="L40" s="108">
        <v>1216</v>
      </c>
      <c r="M40" s="108">
        <v>2310.46</v>
      </c>
      <c r="N40" s="108">
        <v>4859.79</v>
      </c>
      <c r="O40" s="109">
        <f>(Tabla54[[#This Row],[TOTAL ING.]]-Tabla54[[#This Row],[TOTAL DESC.]])</f>
        <v>35140.21</v>
      </c>
      <c r="Q40" s="121"/>
    </row>
    <row r="41" spans="1:17" s="1" customFormat="1" ht="30" customHeight="1" x14ac:dyDescent="0.35">
      <c r="A41" s="103">
        <v>32</v>
      </c>
      <c r="B41" s="104" t="s">
        <v>69</v>
      </c>
      <c r="C41" s="105" t="s">
        <v>509</v>
      </c>
      <c r="D41" s="105" t="s">
        <v>70</v>
      </c>
      <c r="E41" s="105" t="s">
        <v>32</v>
      </c>
      <c r="F41" s="106" t="s">
        <v>21</v>
      </c>
      <c r="G41" s="107">
        <v>51000</v>
      </c>
      <c r="H41" s="108">
        <v>0</v>
      </c>
      <c r="I41" s="108">
        <f>(Tabla54[[#This Row],[SUELDO BUTO (RD$)]]+Tabla54[[#This Row],[OTROS ING.]])</f>
        <v>51000</v>
      </c>
      <c r="J41" s="108">
        <f>G41*0.0287</f>
        <v>1463.7</v>
      </c>
      <c r="K41" s="108">
        <v>1995.14</v>
      </c>
      <c r="L41" s="108">
        <f>G41*0.0304</f>
        <v>1550.4</v>
      </c>
      <c r="M41" s="108">
        <v>275</v>
      </c>
      <c r="N41" s="108">
        <f>SUM(Tabla54[[#This Row],[AFP]:[OTROS DESC.]])</f>
        <v>5284.24</v>
      </c>
      <c r="O41" s="109">
        <f>(Tabla54[[#This Row],[TOTAL ING.]]-Tabla54[[#This Row],[TOTAL DESC.]])</f>
        <v>45715.76</v>
      </c>
      <c r="Q41" s="121"/>
    </row>
    <row r="42" spans="1:17" s="1" customFormat="1" ht="30" customHeight="1" x14ac:dyDescent="0.35">
      <c r="A42" s="103">
        <v>33</v>
      </c>
      <c r="B42" s="104" t="s">
        <v>373</v>
      </c>
      <c r="C42" s="105" t="s">
        <v>509</v>
      </c>
      <c r="D42" s="105" t="s">
        <v>372</v>
      </c>
      <c r="E42" s="105" t="s">
        <v>32</v>
      </c>
      <c r="F42" s="106" t="s">
        <v>21</v>
      </c>
      <c r="G42" s="107">
        <v>51000</v>
      </c>
      <c r="H42" s="108">
        <v>0</v>
      </c>
      <c r="I42" s="108">
        <v>51000</v>
      </c>
      <c r="J42" s="108">
        <v>1463.7</v>
      </c>
      <c r="K42" s="108">
        <v>1995.14</v>
      </c>
      <c r="L42" s="108">
        <v>1550.4</v>
      </c>
      <c r="M42" s="108">
        <v>600</v>
      </c>
      <c r="N42" s="108">
        <f>SUM(Tabla54[[#This Row],[AFP]:[OTROS DESC.]])</f>
        <v>5609.24</v>
      </c>
      <c r="O42" s="109">
        <v>45390.76</v>
      </c>
    </row>
    <row r="43" spans="1:17" s="1" customFormat="1" ht="30" customHeight="1" x14ac:dyDescent="0.35">
      <c r="A43" s="103">
        <v>34</v>
      </c>
      <c r="B43" s="104" t="s">
        <v>337</v>
      </c>
      <c r="C43" s="105" t="s">
        <v>491</v>
      </c>
      <c r="D43" s="105" t="s">
        <v>446</v>
      </c>
      <c r="E43" s="105" t="s">
        <v>32</v>
      </c>
      <c r="F43" s="106" t="s">
        <v>21</v>
      </c>
      <c r="G43" s="107">
        <v>51000</v>
      </c>
      <c r="H43" s="108">
        <v>0</v>
      </c>
      <c r="I43" s="108">
        <f>(Tabla54[[#This Row],[SUELDO BUTO (RD$)]]+Tabla54[[#This Row],[OTROS ING.]])</f>
        <v>51000</v>
      </c>
      <c r="J43" s="108">
        <f>G43*0.0287</f>
        <v>1463.7</v>
      </c>
      <c r="K43" s="108">
        <v>1995.14</v>
      </c>
      <c r="L43" s="108">
        <f>G43*0.0304</f>
        <v>1550.4</v>
      </c>
      <c r="M43" s="108">
        <v>350</v>
      </c>
      <c r="N43" s="108">
        <f>SUM(Tabla54[[#This Row],[AFP]:[OTROS DESC.]])</f>
        <v>5359.24</v>
      </c>
      <c r="O43" s="109">
        <f>(Tabla54[[#This Row],[TOTAL ING.]]-Tabla54[[#This Row],[TOTAL DESC.]])</f>
        <v>45640.76</v>
      </c>
    </row>
    <row r="44" spans="1:17" s="1" customFormat="1" ht="30" customHeight="1" x14ac:dyDescent="0.35">
      <c r="A44" s="103">
        <v>35</v>
      </c>
      <c r="B44" s="104" t="s">
        <v>78</v>
      </c>
      <c r="C44" s="105" t="s">
        <v>456</v>
      </c>
      <c r="D44" s="105" t="s">
        <v>80</v>
      </c>
      <c r="E44" s="105" t="s">
        <v>29</v>
      </c>
      <c r="F44" s="106" t="s">
        <v>21</v>
      </c>
      <c r="G44" s="107">
        <v>80000</v>
      </c>
      <c r="H44" s="108">
        <v>0</v>
      </c>
      <c r="I44" s="108">
        <f>(Tabla54[[#This Row],[SUELDO BUTO (RD$)]]+Tabla54[[#This Row],[OTROS ING.]])</f>
        <v>80000</v>
      </c>
      <c r="J44" s="108">
        <f t="shared" ref="J44:J52" si="0">G44*0.0287</f>
        <v>2296</v>
      </c>
      <c r="K44" s="108">
        <v>6972</v>
      </c>
      <c r="L44" s="108">
        <f t="shared" ref="L44:L53" si="1">G44*0.0304</f>
        <v>2432</v>
      </c>
      <c r="M44" s="108">
        <v>4964.16</v>
      </c>
      <c r="N44" s="108">
        <f>SUM(Tabla54[[#This Row],[AFP]:[OTROS DESC.]])</f>
        <v>16664.16</v>
      </c>
      <c r="O44" s="109">
        <f>(Tabla54[[#This Row],[TOTAL ING.]]-Tabla54[[#This Row],[TOTAL DESC.]])</f>
        <v>63335.839999999997</v>
      </c>
      <c r="Q44" s="121"/>
    </row>
    <row r="45" spans="1:17" s="1" customFormat="1" ht="30" customHeight="1" x14ac:dyDescent="0.35">
      <c r="A45" s="103">
        <v>36</v>
      </c>
      <c r="B45" s="104" t="s">
        <v>517</v>
      </c>
      <c r="C45" s="105" t="s">
        <v>72</v>
      </c>
      <c r="D45" s="105" t="s">
        <v>77</v>
      </c>
      <c r="E45" s="105" t="s">
        <v>32</v>
      </c>
      <c r="F45" s="106" t="s">
        <v>21</v>
      </c>
      <c r="G45" s="107">
        <v>40000</v>
      </c>
      <c r="H45" s="108">
        <v>0</v>
      </c>
      <c r="I45" s="108">
        <v>40000</v>
      </c>
      <c r="J45" s="108">
        <f>G45*0.0287</f>
        <v>1148</v>
      </c>
      <c r="K45" s="108">
        <v>442.65</v>
      </c>
      <c r="L45" s="108">
        <f>G45*0.0304</f>
        <v>1216</v>
      </c>
      <c r="M45" s="108">
        <v>1237.9000000000001</v>
      </c>
      <c r="N45" s="108">
        <f>SUM(Tabla54[[#This Row],[AFP]:[OTROS DESC.]])</f>
        <v>4044.55</v>
      </c>
      <c r="O45" s="109">
        <f>(Tabla54[[#This Row],[TOTAL ING.]]-Tabla54[[#This Row],[TOTAL DESC.]])</f>
        <v>35955.449999999997</v>
      </c>
      <c r="Q45" s="121"/>
    </row>
    <row r="46" spans="1:17" s="1" customFormat="1" ht="30" customHeight="1" x14ac:dyDescent="0.35">
      <c r="A46" s="103">
        <v>37</v>
      </c>
      <c r="B46" s="104" t="s">
        <v>511</v>
      </c>
      <c r="C46" s="105" t="s">
        <v>471</v>
      </c>
      <c r="D46" s="105" t="s">
        <v>512</v>
      </c>
      <c r="E46" s="105" t="s">
        <v>32</v>
      </c>
      <c r="F46" s="106" t="s">
        <v>24</v>
      </c>
      <c r="G46" s="107">
        <v>51000</v>
      </c>
      <c r="H46" s="108">
        <v>0</v>
      </c>
      <c r="I46" s="108">
        <f>(Tabla54[[#This Row],[SUELDO BUTO (RD$)]]+Tabla54[[#This Row],[OTROS ING.]])</f>
        <v>51000</v>
      </c>
      <c r="J46" s="108">
        <f>G46*0.0287</f>
        <v>1463.7</v>
      </c>
      <c r="K46" s="108">
        <v>1995.14</v>
      </c>
      <c r="L46" s="108">
        <f>G46*0.0304</f>
        <v>1550.4</v>
      </c>
      <c r="M46" s="108">
        <v>450</v>
      </c>
      <c r="N46" s="108">
        <f>SUM(Tabla54[[#This Row],[AFP]:[OTROS DESC.]])</f>
        <v>5459.24</v>
      </c>
      <c r="O46" s="109">
        <f>(Tabla54[[#This Row],[TOTAL ING.]]-Tabla54[[#This Row],[TOTAL DESC.]])</f>
        <v>45540.76</v>
      </c>
      <c r="Q46" s="121"/>
    </row>
    <row r="47" spans="1:17" s="1" customFormat="1" ht="30" customHeight="1" x14ac:dyDescent="0.35">
      <c r="A47" s="103">
        <v>38</v>
      </c>
      <c r="B47" s="104" t="s">
        <v>81</v>
      </c>
      <c r="C47" s="105" t="s">
        <v>79</v>
      </c>
      <c r="D47" s="105" t="s">
        <v>82</v>
      </c>
      <c r="E47" s="105" t="s">
        <v>32</v>
      </c>
      <c r="F47" s="106" t="s">
        <v>21</v>
      </c>
      <c r="G47" s="107">
        <v>40000</v>
      </c>
      <c r="H47" s="108">
        <v>0</v>
      </c>
      <c r="I47" s="108">
        <f>(Tabla54[[#This Row],[SUELDO BUTO (RD$)]]+Tabla54[[#This Row],[OTROS ING.]])</f>
        <v>40000</v>
      </c>
      <c r="J47" s="108">
        <f t="shared" si="0"/>
        <v>1148</v>
      </c>
      <c r="K47" s="108">
        <v>442.65</v>
      </c>
      <c r="L47" s="108">
        <f t="shared" si="1"/>
        <v>1216</v>
      </c>
      <c r="M47" s="108">
        <v>145</v>
      </c>
      <c r="N47" s="108">
        <f>SUM(Tabla54[[#This Row],[AFP]:[OTROS DESC.]])</f>
        <v>2951.65</v>
      </c>
      <c r="O47" s="109">
        <f>(Tabla54[[#This Row],[TOTAL ING.]]-Tabla54[[#This Row],[TOTAL DESC.]])</f>
        <v>37048.35</v>
      </c>
      <c r="Q47" s="121"/>
    </row>
    <row r="48" spans="1:17" s="1" customFormat="1" ht="30" customHeight="1" x14ac:dyDescent="0.35">
      <c r="A48" s="103">
        <v>39</v>
      </c>
      <c r="B48" s="104" t="s">
        <v>498</v>
      </c>
      <c r="C48" s="105" t="s">
        <v>79</v>
      </c>
      <c r="D48" s="105" t="s">
        <v>499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185.33</v>
      </c>
      <c r="L48" s="108">
        <f t="shared" si="1"/>
        <v>1216</v>
      </c>
      <c r="M48" s="108">
        <v>2120.46</v>
      </c>
      <c r="N48" s="108">
        <f>SUM(Tabla54[[#This Row],[AFP]:[OTROS DESC.]])</f>
        <v>4669.79</v>
      </c>
      <c r="O48" s="109">
        <f>(Tabla54[[#This Row],[TOTAL ING.]]-Tabla54[[#This Row],[TOTAL DESC.]])</f>
        <v>35330.21</v>
      </c>
    </row>
    <row r="49" spans="1:17" s="1" customFormat="1" ht="30" customHeight="1" x14ac:dyDescent="0.35">
      <c r="A49" s="103">
        <v>40</v>
      </c>
      <c r="B49" s="104" t="s">
        <v>353</v>
      </c>
      <c r="C49" s="105" t="s">
        <v>458</v>
      </c>
      <c r="D49" s="105" t="s">
        <v>497</v>
      </c>
      <c r="E49" s="105" t="s">
        <v>32</v>
      </c>
      <c r="F49" s="106" t="s">
        <v>21</v>
      </c>
      <c r="G49" s="107">
        <v>51000</v>
      </c>
      <c r="H49" s="108">
        <v>0</v>
      </c>
      <c r="I49" s="108">
        <f>(Tabla54[[#This Row],[SUELDO BUTO (RD$)]]+Tabla54[[#This Row],[OTROS ING.]])</f>
        <v>51000</v>
      </c>
      <c r="J49" s="108">
        <f t="shared" si="0"/>
        <v>1463.7</v>
      </c>
      <c r="K49" s="108">
        <v>1995.14</v>
      </c>
      <c r="L49" s="108">
        <f t="shared" si="1"/>
        <v>1550.4</v>
      </c>
      <c r="M49" s="108">
        <v>600</v>
      </c>
      <c r="N49" s="108">
        <f>SUM(Tabla54[[#This Row],[AFP]:[OTROS DESC.]])</f>
        <v>5609.24</v>
      </c>
      <c r="O49" s="109">
        <f>(Tabla54[[#This Row],[TOTAL ING.]]-Tabla54[[#This Row],[TOTAL DESC.]])</f>
        <v>45390.76</v>
      </c>
      <c r="Q49" s="121"/>
    </row>
    <row r="50" spans="1:17" s="1" customFormat="1" ht="30" customHeight="1" x14ac:dyDescent="0.35">
      <c r="A50" s="103">
        <v>41</v>
      </c>
      <c r="B50" s="104" t="s">
        <v>86</v>
      </c>
      <c r="C50" s="105" t="s">
        <v>458</v>
      </c>
      <c r="D50" s="105" t="s">
        <v>419</v>
      </c>
      <c r="E50" s="105" t="s">
        <v>32</v>
      </c>
      <c r="F50" s="106" t="s">
        <v>21</v>
      </c>
      <c r="G50" s="107">
        <v>35000</v>
      </c>
      <c r="H50" s="108">
        <v>0</v>
      </c>
      <c r="I50" s="108">
        <f>(Tabla54[[#This Row],[SUELDO BUTO (RD$)]]+Tabla54[[#This Row],[OTROS ING.]])</f>
        <v>35000</v>
      </c>
      <c r="J50" s="108">
        <f t="shared" si="0"/>
        <v>1004.5</v>
      </c>
      <c r="K50" s="108">
        <v>0</v>
      </c>
      <c r="L50" s="108">
        <f t="shared" si="1"/>
        <v>1064</v>
      </c>
      <c r="M50" s="108">
        <v>600</v>
      </c>
      <c r="N50" s="108">
        <f>SUM(Tabla54[[#This Row],[AFP]:[OTROS DESC.]])</f>
        <v>2668.5</v>
      </c>
      <c r="O50" s="109">
        <f>(Tabla54[[#This Row],[TOTAL ING.]]-Tabla54[[#This Row],[TOTAL DESC.]])</f>
        <v>32331.5</v>
      </c>
      <c r="Q50" s="121"/>
    </row>
    <row r="51" spans="1:17" s="1" customFormat="1" ht="30" customHeight="1" x14ac:dyDescent="0.35">
      <c r="A51" s="103">
        <v>42</v>
      </c>
      <c r="B51" s="104" t="s">
        <v>83</v>
      </c>
      <c r="C51" s="105" t="s">
        <v>402</v>
      </c>
      <c r="D51" s="105" t="s">
        <v>421</v>
      </c>
      <c r="E51" s="105" t="s">
        <v>32</v>
      </c>
      <c r="F51" s="106" t="s">
        <v>24</v>
      </c>
      <c r="G51" s="107">
        <v>51000</v>
      </c>
      <c r="H51" s="108">
        <v>0</v>
      </c>
      <c r="I51" s="108">
        <f>(Tabla54[[#This Row],[SUELDO BUTO (RD$)]]+Tabla54[[#This Row],[OTROS ING.]])</f>
        <v>51000</v>
      </c>
      <c r="J51" s="108">
        <f t="shared" si="0"/>
        <v>1463.7</v>
      </c>
      <c r="K51" s="108">
        <v>1995.14</v>
      </c>
      <c r="L51" s="108">
        <f t="shared" si="1"/>
        <v>1550.4</v>
      </c>
      <c r="M51" s="108">
        <v>600</v>
      </c>
      <c r="N51" s="108">
        <f>SUM(Tabla54[[#This Row],[AFP]:[OTROS DESC.]])</f>
        <v>5609.24</v>
      </c>
      <c r="O51" s="109">
        <f>(Tabla54[[#This Row],[TOTAL ING.]]-Tabla54[[#This Row],[TOTAL DESC.]])</f>
        <v>45390.76</v>
      </c>
      <c r="Q51" s="121"/>
    </row>
    <row r="52" spans="1:17" s="1" customFormat="1" ht="30" customHeight="1" x14ac:dyDescent="0.35">
      <c r="A52" s="103">
        <v>43</v>
      </c>
      <c r="B52" s="104" t="s">
        <v>88</v>
      </c>
      <c r="C52" s="105" t="s">
        <v>402</v>
      </c>
      <c r="D52" s="105" t="s">
        <v>53</v>
      </c>
      <c r="E52" s="105" t="s">
        <v>32</v>
      </c>
      <c r="F52" s="106" t="s">
        <v>24</v>
      </c>
      <c r="G52" s="107">
        <v>40000</v>
      </c>
      <c r="H52" s="108">
        <v>0</v>
      </c>
      <c r="I52" s="108">
        <f>(Tabla54[[#This Row],[SUELDO BUTO (RD$)]]+Tabla54[[#This Row],[OTROS ING.]])</f>
        <v>40000</v>
      </c>
      <c r="J52" s="108">
        <f t="shared" si="0"/>
        <v>1148</v>
      </c>
      <c r="K52" s="108">
        <v>442.65</v>
      </c>
      <c r="L52" s="108">
        <f t="shared" si="1"/>
        <v>1216</v>
      </c>
      <c r="M52" s="108">
        <v>6611.39</v>
      </c>
      <c r="N52" s="108">
        <f>SUM(Tabla54[[#This Row],[AFP]:[OTROS DESC.]])</f>
        <v>9418.0400000000009</v>
      </c>
      <c r="O52" s="109">
        <f>(Tabla54[[#This Row],[TOTAL ING.]]-Tabla54[[#This Row],[TOTAL DESC.]])</f>
        <v>30581.96</v>
      </c>
      <c r="Q52" s="121"/>
    </row>
    <row r="53" spans="1:17" s="1" customFormat="1" ht="30" customHeight="1" x14ac:dyDescent="0.35">
      <c r="A53" s="103">
        <v>44</v>
      </c>
      <c r="B53" s="104" t="s">
        <v>89</v>
      </c>
      <c r="C53" s="105" t="s">
        <v>402</v>
      </c>
      <c r="D53" s="105" t="s">
        <v>53</v>
      </c>
      <c r="E53" s="105" t="s">
        <v>29</v>
      </c>
      <c r="F53" s="106" t="s">
        <v>21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v>1148</v>
      </c>
      <c r="K53" s="108">
        <v>442.65</v>
      </c>
      <c r="L53" s="108">
        <f t="shared" si="1"/>
        <v>1216</v>
      </c>
      <c r="M53" s="108">
        <v>425</v>
      </c>
      <c r="N53" s="108">
        <v>3231.65</v>
      </c>
      <c r="O53" s="109">
        <f>(Tabla54[[#This Row],[TOTAL ING.]]-Tabla54[[#This Row],[TOTAL DESC.]])</f>
        <v>36768.35</v>
      </c>
    </row>
    <row r="54" spans="1:17" s="1" customFormat="1" ht="30" customHeight="1" x14ac:dyDescent="0.35">
      <c r="A54" s="103">
        <v>45</v>
      </c>
      <c r="B54" s="104" t="s">
        <v>90</v>
      </c>
      <c r="C54" s="105" t="s">
        <v>402</v>
      </c>
      <c r="D54" s="105" t="s">
        <v>77</v>
      </c>
      <c r="E54" s="105" t="s">
        <v>32</v>
      </c>
      <c r="F54" s="106" t="s">
        <v>24</v>
      </c>
      <c r="G54" s="107">
        <v>35000</v>
      </c>
      <c r="H54" s="108">
        <v>0</v>
      </c>
      <c r="I54" s="108">
        <f>(Tabla54[[#This Row],[SUELDO BUTO (RD$)]]+Tabla54[[#This Row],[OTROS ING.]])</f>
        <v>35000</v>
      </c>
      <c r="J54" s="108">
        <f>G54*0.0287</f>
        <v>1004.5</v>
      </c>
      <c r="K54" s="108">
        <v>0</v>
      </c>
      <c r="L54" s="108">
        <f>G54*0.0304</f>
        <v>1064</v>
      </c>
      <c r="M54" s="108">
        <v>25</v>
      </c>
      <c r="N54" s="108">
        <f>SUM(Tabla54[[#This Row],[AFP]:[OTROS DESC.]])</f>
        <v>2093.5</v>
      </c>
      <c r="O54" s="109">
        <f>(Tabla54[[#This Row],[TOTAL ING.]]-Tabla54[[#This Row],[TOTAL DESC.]])</f>
        <v>32906.5</v>
      </c>
    </row>
    <row r="55" spans="1:17" s="1" customFormat="1" ht="30" customHeight="1" x14ac:dyDescent="0.35">
      <c r="A55" s="103">
        <v>46</v>
      </c>
      <c r="B55" s="104" t="s">
        <v>94</v>
      </c>
      <c r="C55" s="105" t="s">
        <v>459</v>
      </c>
      <c r="D55" s="105" t="s">
        <v>95</v>
      </c>
      <c r="E55" s="105" t="s">
        <v>112</v>
      </c>
      <c r="F55" s="106" t="s">
        <v>24</v>
      </c>
      <c r="G55" s="107">
        <v>25000</v>
      </c>
      <c r="H55" s="108">
        <v>0</v>
      </c>
      <c r="I55" s="108">
        <f>(Tabla54[[#This Row],[SUELDO BUTO (RD$)]]+Tabla54[[#This Row],[OTROS ING.]])</f>
        <v>25000</v>
      </c>
      <c r="J55" s="108">
        <f>G55*0.0287</f>
        <v>717.5</v>
      </c>
      <c r="K55" s="108">
        <v>0</v>
      </c>
      <c r="L55" s="108">
        <f>G55*0.0304</f>
        <v>760</v>
      </c>
      <c r="M55" s="108">
        <v>125</v>
      </c>
      <c r="N55" s="108">
        <f>SUM(Tabla54[[#This Row],[AFP]:[OTROS DESC.]])</f>
        <v>1602.5</v>
      </c>
      <c r="O55" s="109">
        <f>(Tabla54[[#This Row],[TOTAL ING.]]-Tabla54[[#This Row],[TOTAL DESC.]])</f>
        <v>23397.5</v>
      </c>
      <c r="Q55" s="121"/>
    </row>
    <row r="56" spans="1:17" s="1" customFormat="1" ht="30" customHeight="1" x14ac:dyDescent="0.35">
      <c r="A56" s="103">
        <v>47</v>
      </c>
      <c r="B56" s="104" t="s">
        <v>96</v>
      </c>
      <c r="C56" s="105" t="s">
        <v>457</v>
      </c>
      <c r="D56" s="105" t="s">
        <v>363</v>
      </c>
      <c r="E56" s="105" t="s">
        <v>32</v>
      </c>
      <c r="F56" s="106" t="s">
        <v>21</v>
      </c>
      <c r="G56" s="107">
        <v>40000</v>
      </c>
      <c r="H56" s="108">
        <v>0</v>
      </c>
      <c r="I56" s="108">
        <v>40000</v>
      </c>
      <c r="J56" s="108">
        <v>1148</v>
      </c>
      <c r="K56" s="108">
        <v>185.33</v>
      </c>
      <c r="L56" s="108">
        <v>1216</v>
      </c>
      <c r="M56" s="108">
        <v>2873.36</v>
      </c>
      <c r="N56" s="108">
        <f>SUM(Tabla54[[#This Row],[AFP]:[OTROS DESC.]])</f>
        <v>5422.6900000000005</v>
      </c>
      <c r="O56" s="109">
        <f>(Tabla54[[#This Row],[TOTAL ING.]]-Tabla54[[#This Row],[TOTAL DESC.]])</f>
        <v>34577.31</v>
      </c>
      <c r="Q56" s="121"/>
    </row>
    <row r="57" spans="1:17" s="1" customFormat="1" ht="30" customHeight="1" x14ac:dyDescent="0.35">
      <c r="A57" s="103">
        <v>48</v>
      </c>
      <c r="B57" s="104" t="s">
        <v>104</v>
      </c>
      <c r="C57" s="105" t="s">
        <v>532</v>
      </c>
      <c r="D57" s="105" t="s">
        <v>392</v>
      </c>
      <c r="E57" s="105" t="s">
        <v>112</v>
      </c>
      <c r="F57" s="106" t="s">
        <v>24</v>
      </c>
      <c r="G57" s="107">
        <v>35000</v>
      </c>
      <c r="H57" s="108">
        <v>0</v>
      </c>
      <c r="I57" s="108">
        <f>(Tabla54[[#This Row],[SUELDO BUTO (RD$)]]+Tabla54[[#This Row],[OTROS ING.]])</f>
        <v>35000</v>
      </c>
      <c r="J57" s="108">
        <f t="shared" ref="J57:J93" si="2">G57*0.0287</f>
        <v>1004.5</v>
      </c>
      <c r="K57" s="108">
        <v>0</v>
      </c>
      <c r="L57" s="108">
        <f t="shared" ref="L57:L85" si="3">G57*0.0304</f>
        <v>1064</v>
      </c>
      <c r="M57" s="108">
        <v>1840.46</v>
      </c>
      <c r="N57" s="108">
        <f>SUM(Tabla54[[#This Row],[AFP]:[OTROS DESC.]])</f>
        <v>3908.96</v>
      </c>
      <c r="O57" s="109">
        <f>(Tabla54[[#This Row],[TOTAL ING.]]-Tabla54[[#This Row],[TOTAL DESC.]])</f>
        <v>31091.040000000001</v>
      </c>
      <c r="Q57" s="121"/>
    </row>
    <row r="58" spans="1:17" s="1" customFormat="1" ht="30" customHeight="1" x14ac:dyDescent="0.35">
      <c r="A58" s="103">
        <v>49</v>
      </c>
      <c r="B58" s="104" t="s">
        <v>98</v>
      </c>
      <c r="C58" s="105" t="s">
        <v>459</v>
      </c>
      <c r="D58" s="105" t="s">
        <v>45</v>
      </c>
      <c r="E58" s="105" t="s">
        <v>112</v>
      </c>
      <c r="F58" s="106" t="s">
        <v>24</v>
      </c>
      <c r="G58" s="107">
        <v>25000</v>
      </c>
      <c r="H58" s="108">
        <v>0</v>
      </c>
      <c r="I58" s="108">
        <f>(Tabla54[[#This Row],[SUELDO BUTO (RD$)]]+Tabla54[[#This Row],[OTROS ING.]])</f>
        <v>25000</v>
      </c>
      <c r="J58" s="108">
        <f t="shared" si="2"/>
        <v>717.5</v>
      </c>
      <c r="K58" s="108">
        <v>0</v>
      </c>
      <c r="L58" s="108">
        <f t="shared" si="3"/>
        <v>760</v>
      </c>
      <c r="M58" s="108">
        <v>125</v>
      </c>
      <c r="N58" s="108">
        <f>SUM(Tabla54[[#This Row],[AFP]:[OTROS DESC.]])</f>
        <v>1602.5</v>
      </c>
      <c r="O58" s="109">
        <f>(Tabla54[[#This Row],[TOTAL ING.]]-Tabla54[[#This Row],[TOTAL DESC.]])</f>
        <v>23397.5</v>
      </c>
    </row>
    <row r="59" spans="1:17" s="1" customFormat="1" ht="30" customHeight="1" x14ac:dyDescent="0.35">
      <c r="A59" s="103">
        <v>50</v>
      </c>
      <c r="B59" s="104" t="s">
        <v>99</v>
      </c>
      <c r="C59" s="105" t="s">
        <v>459</v>
      </c>
      <c r="D59" s="105" t="s">
        <v>45</v>
      </c>
      <c r="E59" s="105" t="s">
        <v>32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1840.46</v>
      </c>
      <c r="N59" s="108">
        <f>SUM(Tabla54[[#This Row],[AFP]:[OTROS DESC.]])</f>
        <v>3317.96</v>
      </c>
      <c r="O59" s="109">
        <f>(Tabla54[[#This Row],[TOTAL ING.]]-Tabla54[[#This Row],[TOTAL DESC.]])</f>
        <v>21682.04</v>
      </c>
    </row>
    <row r="60" spans="1:17" s="1" customFormat="1" ht="30" customHeight="1" x14ac:dyDescent="0.35">
      <c r="A60" s="103">
        <v>51</v>
      </c>
      <c r="B60" s="104" t="s">
        <v>100</v>
      </c>
      <c r="C60" s="105" t="s">
        <v>459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125</v>
      </c>
      <c r="N60" s="108">
        <f>SUM(Tabla54[[#This Row],[AFP]:[OTROS DESC.]])</f>
        <v>1602.5</v>
      </c>
      <c r="O60" s="109">
        <f>(Tabla54[[#This Row],[TOTAL ING.]]-Tabla54[[#This Row],[TOTAL DESC.]])</f>
        <v>23397.5</v>
      </c>
      <c r="Q60" s="121"/>
    </row>
    <row r="61" spans="1:17" s="1" customFormat="1" ht="30" customHeight="1" x14ac:dyDescent="0.35">
      <c r="A61" s="103">
        <v>52</v>
      </c>
      <c r="B61" s="104" t="s">
        <v>101</v>
      </c>
      <c r="C61" s="105" t="s">
        <v>459</v>
      </c>
      <c r="D61" s="105" t="s">
        <v>45</v>
      </c>
      <c r="E61" s="105" t="s">
        <v>112</v>
      </c>
      <c r="F61" s="106" t="s">
        <v>24</v>
      </c>
      <c r="G61" s="107">
        <v>40000</v>
      </c>
      <c r="H61" s="108">
        <v>0</v>
      </c>
      <c r="I61" s="108">
        <f>(Tabla54[[#This Row],[SUELDO BUTO (RD$)]]+Tabla54[[#This Row],[OTROS ING.]])</f>
        <v>40000</v>
      </c>
      <c r="J61" s="108">
        <f t="shared" si="2"/>
        <v>1148</v>
      </c>
      <c r="K61" s="108">
        <v>442.65</v>
      </c>
      <c r="L61" s="108">
        <f t="shared" si="3"/>
        <v>1216</v>
      </c>
      <c r="M61" s="108">
        <v>205</v>
      </c>
      <c r="N61" s="108">
        <f>SUM(Tabla54[[#This Row],[AFP]:[OTROS DESC.]])</f>
        <v>3011.65</v>
      </c>
      <c r="O61" s="109">
        <f>(Tabla54[[#This Row],[TOTAL ING.]]-Tabla54[[#This Row],[TOTAL DESC.]])</f>
        <v>36988.35</v>
      </c>
      <c r="Q61" s="121"/>
    </row>
    <row r="62" spans="1:17" s="1" customFormat="1" ht="30" customHeight="1" x14ac:dyDescent="0.35">
      <c r="A62" s="103">
        <v>53</v>
      </c>
      <c r="B62" s="104" t="s">
        <v>102</v>
      </c>
      <c r="C62" s="105" t="s">
        <v>459</v>
      </c>
      <c r="D62" s="105" t="s">
        <v>103</v>
      </c>
      <c r="E62" s="105" t="s">
        <v>112</v>
      </c>
      <c r="F62" s="106" t="s">
        <v>24</v>
      </c>
      <c r="G62" s="107">
        <v>25000</v>
      </c>
      <c r="H62" s="108">
        <v>0</v>
      </c>
      <c r="I62" s="108">
        <f>(Tabla54[[#This Row],[SUELDO BUTO (RD$)]]+Tabla54[[#This Row],[OTROS ING.]])</f>
        <v>25000</v>
      </c>
      <c r="J62" s="108">
        <f t="shared" si="2"/>
        <v>717.5</v>
      </c>
      <c r="K62" s="108">
        <v>0</v>
      </c>
      <c r="L62" s="108">
        <f t="shared" si="3"/>
        <v>760</v>
      </c>
      <c r="M62" s="108">
        <v>6549.12</v>
      </c>
      <c r="N62" s="108">
        <f>SUM(Tabla54[[#This Row],[AFP]:[OTROS DESC.]])</f>
        <v>8026.62</v>
      </c>
      <c r="O62" s="109">
        <f>(Tabla54[[#This Row],[TOTAL ING.]]-Tabla54[[#This Row],[TOTAL DESC.]])</f>
        <v>16973.38</v>
      </c>
      <c r="Q62" s="121"/>
    </row>
    <row r="63" spans="1:17" s="1" customFormat="1" ht="30" customHeight="1" x14ac:dyDescent="0.35">
      <c r="A63" s="103">
        <v>54</v>
      </c>
      <c r="B63" s="104" t="s">
        <v>543</v>
      </c>
      <c r="C63" s="105" t="s">
        <v>532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>G63*0.0287</f>
        <v>717.5</v>
      </c>
      <c r="K63" s="108">
        <v>0</v>
      </c>
      <c r="L63" s="108">
        <f>G63*0.0304</f>
        <v>760</v>
      </c>
      <c r="M63" s="108">
        <v>25</v>
      </c>
      <c r="N63" s="108">
        <f>SUM(Tabla54[[#This Row],[AFP]:[OTROS DESC.]])</f>
        <v>1502.5</v>
      </c>
      <c r="O63" s="109">
        <f>(Tabla54[[#This Row],[TOTAL ING.]]-Tabla54[[#This Row],[TOTAL DESC.]])</f>
        <v>23497.5</v>
      </c>
    </row>
    <row r="64" spans="1:17" s="1" customFormat="1" ht="30" customHeight="1" x14ac:dyDescent="0.35">
      <c r="A64" s="103">
        <v>55</v>
      </c>
      <c r="B64" s="104" t="s">
        <v>544</v>
      </c>
      <c r="C64" s="105" t="s">
        <v>532</v>
      </c>
      <c r="D64" s="105" t="s">
        <v>103</v>
      </c>
      <c r="E64" s="105" t="s">
        <v>112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>G64*0.0287</f>
        <v>717.5</v>
      </c>
      <c r="K64" s="108">
        <v>0</v>
      </c>
      <c r="L64" s="108">
        <f>G64*0.0304</f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</row>
    <row r="65" spans="1:17" s="1" customFormat="1" ht="30" customHeight="1" x14ac:dyDescent="0.35">
      <c r="A65" s="103">
        <v>56</v>
      </c>
      <c r="B65" s="104" t="s">
        <v>106</v>
      </c>
      <c r="C65" s="105" t="s">
        <v>459</v>
      </c>
      <c r="D65" s="105" t="s">
        <v>107</v>
      </c>
      <c r="E65" s="105" t="s">
        <v>32</v>
      </c>
      <c r="F65" s="106" t="s">
        <v>24</v>
      </c>
      <c r="G65" s="107">
        <v>25000</v>
      </c>
      <c r="H65" s="108">
        <v>0</v>
      </c>
      <c r="I65" s="108">
        <f>(Tabla54[[#This Row],[SUELDO BUTO (RD$)]]+Tabla54[[#This Row],[OTROS ING.]])</f>
        <v>25000</v>
      </c>
      <c r="J65" s="108">
        <f t="shared" si="2"/>
        <v>717.5</v>
      </c>
      <c r="K65" s="108">
        <v>0</v>
      </c>
      <c r="L65" s="108">
        <f t="shared" si="3"/>
        <v>760</v>
      </c>
      <c r="M65" s="108">
        <v>25</v>
      </c>
      <c r="N65" s="108">
        <f>SUM(Tabla54[[#This Row],[AFP]:[OTROS DESC.]])</f>
        <v>1502.5</v>
      </c>
      <c r="O65" s="109">
        <f>(Tabla54[[#This Row],[TOTAL ING.]]-Tabla54[[#This Row],[TOTAL DESC.]])</f>
        <v>23497.5</v>
      </c>
    </row>
    <row r="66" spans="1:17" s="1" customFormat="1" ht="30" customHeight="1" x14ac:dyDescent="0.35">
      <c r="A66" s="103">
        <v>57</v>
      </c>
      <c r="B66" s="104" t="s">
        <v>108</v>
      </c>
      <c r="C66" s="105" t="s">
        <v>459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125</v>
      </c>
      <c r="N66" s="108">
        <f>SUM(Tabla54[[#This Row],[AFP]:[OTROS DESC.]])</f>
        <v>1425.1999999999998</v>
      </c>
      <c r="O66" s="109">
        <f>(Tabla54[[#This Row],[TOTAL ING.]]-Tabla54[[#This Row],[TOTAL DESC.]])</f>
        <v>20574.8</v>
      </c>
    </row>
    <row r="67" spans="1:17" s="1" customFormat="1" ht="30" customHeight="1" x14ac:dyDescent="0.35">
      <c r="A67" s="103">
        <v>58</v>
      </c>
      <c r="B67" s="104" t="s">
        <v>109</v>
      </c>
      <c r="C67" s="105" t="s">
        <v>459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1840.46</v>
      </c>
      <c r="N67" s="108">
        <v>3140.66</v>
      </c>
      <c r="O67" s="109">
        <f>(Tabla54[[#This Row],[TOTAL ING.]]-Tabla54[[#This Row],[TOTAL DESC.]])</f>
        <v>18859.34</v>
      </c>
    </row>
    <row r="68" spans="1:17" s="1" customFormat="1" ht="30" customHeight="1" x14ac:dyDescent="0.35">
      <c r="A68" s="103">
        <v>59</v>
      </c>
      <c r="B68" s="104" t="s">
        <v>110</v>
      </c>
      <c r="C68" s="105" t="s">
        <v>459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7" s="1" customFormat="1" ht="30" customHeight="1" x14ac:dyDescent="0.35">
      <c r="A69" s="103">
        <v>60</v>
      </c>
      <c r="B69" s="104" t="s">
        <v>535</v>
      </c>
      <c r="C69" s="105" t="s">
        <v>459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7" s="1" customFormat="1" ht="30" customHeight="1" x14ac:dyDescent="0.35">
      <c r="A70" s="103">
        <v>61</v>
      </c>
      <c r="B70" s="104" t="s">
        <v>113</v>
      </c>
      <c r="C70" s="105" t="s">
        <v>459</v>
      </c>
      <c r="D70" s="105" t="s">
        <v>34</v>
      </c>
      <c r="E70" s="105" t="s">
        <v>112</v>
      </c>
      <c r="F70" s="106" t="s">
        <v>21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 t="shared" si="2"/>
        <v>631.4</v>
      </c>
      <c r="K70" s="108">
        <v>0</v>
      </c>
      <c r="L70" s="108">
        <f t="shared" si="3"/>
        <v>668.8</v>
      </c>
      <c r="M70" s="108">
        <v>125</v>
      </c>
      <c r="N70" s="108">
        <f>SUM(Tabla54[[#This Row],[AFP]:[OTROS DESC.]])</f>
        <v>1425.1999999999998</v>
      </c>
      <c r="O70" s="109">
        <f>(Tabla54[[#This Row],[TOTAL ING.]]-Tabla54[[#This Row],[TOTAL DESC.]])</f>
        <v>20574.8</v>
      </c>
    </row>
    <row r="71" spans="1:17" s="1" customFormat="1" ht="30" customHeight="1" x14ac:dyDescent="0.35">
      <c r="A71" s="103">
        <v>62</v>
      </c>
      <c r="B71" s="104" t="s">
        <v>519</v>
      </c>
      <c r="C71" s="105" t="s">
        <v>532</v>
      </c>
      <c r="D71" s="105" t="s">
        <v>34</v>
      </c>
      <c r="E71" s="105" t="s">
        <v>112</v>
      </c>
      <c r="F71" s="106" t="s">
        <v>24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25</v>
      </c>
      <c r="N71" s="108">
        <f>SUM(Tabla54[[#This Row],[AFP]:[OTROS DESC.]])</f>
        <v>1325.1999999999998</v>
      </c>
      <c r="O71" s="109">
        <f>(Tabla54[[#This Row],[TOTAL ING.]]-Tabla54[[#This Row],[TOTAL DESC.]])</f>
        <v>20674.8</v>
      </c>
    </row>
    <row r="72" spans="1:17" s="1" customFormat="1" ht="30" customHeight="1" x14ac:dyDescent="0.35">
      <c r="A72" s="103">
        <v>63</v>
      </c>
      <c r="B72" s="104" t="s">
        <v>518</v>
      </c>
      <c r="C72" s="105" t="s">
        <v>459</v>
      </c>
      <c r="D72" s="105" t="s">
        <v>34</v>
      </c>
      <c r="E72" s="105" t="s">
        <v>112</v>
      </c>
      <c r="F72" s="106" t="s">
        <v>21</v>
      </c>
      <c r="G72" s="107">
        <v>22000</v>
      </c>
      <c r="H72" s="108">
        <v>0</v>
      </c>
      <c r="I72" s="108">
        <f>(Tabla54[[#This Row],[SUELDO BUTO (RD$)]]+Tabla54[[#This Row],[OTROS ING.]])</f>
        <v>22000</v>
      </c>
      <c r="J72" s="108">
        <f>G72*0.0287</f>
        <v>631.4</v>
      </c>
      <c r="K72" s="108">
        <v>0</v>
      </c>
      <c r="L72" s="108">
        <f>G72*0.0304</f>
        <v>668.8</v>
      </c>
      <c r="M72" s="108">
        <v>125</v>
      </c>
      <c r="N72" s="108">
        <f>SUM(Tabla54[[#This Row],[AFP]:[OTROS DESC.]])</f>
        <v>1425.1999999999998</v>
      </c>
      <c r="O72" s="109">
        <f>(Tabla54[[#This Row],[TOTAL ING.]]-Tabla54[[#This Row],[TOTAL DESC.]])</f>
        <v>20574.8</v>
      </c>
    </row>
    <row r="73" spans="1:17" s="1" customFormat="1" ht="30" customHeight="1" x14ac:dyDescent="0.35">
      <c r="A73" s="103">
        <v>64</v>
      </c>
      <c r="B73" s="104" t="s">
        <v>114</v>
      </c>
      <c r="C73" s="105" t="s">
        <v>459</v>
      </c>
      <c r="D73" s="105" t="s">
        <v>95</v>
      </c>
      <c r="E73" s="105" t="s">
        <v>112</v>
      </c>
      <c r="F73" s="106" t="s">
        <v>24</v>
      </c>
      <c r="G73" s="107">
        <v>35000</v>
      </c>
      <c r="H73" s="108">
        <v>0</v>
      </c>
      <c r="I73" s="108">
        <f>(Tabla54[[#This Row],[SUELDO BUTO (RD$)]]+Tabla54[[#This Row],[OTROS ING.]])</f>
        <v>35000</v>
      </c>
      <c r="J73" s="108">
        <f t="shared" si="2"/>
        <v>1004.5</v>
      </c>
      <c r="K73" s="108">
        <v>0</v>
      </c>
      <c r="L73" s="108">
        <f t="shared" si="3"/>
        <v>1064</v>
      </c>
      <c r="M73" s="108">
        <v>125</v>
      </c>
      <c r="N73" s="108">
        <f>SUM(Tabla54[[#This Row],[AFP]:[OTROS DESC.]])</f>
        <v>2193.5</v>
      </c>
      <c r="O73" s="109">
        <f>(Tabla54[[#This Row],[TOTAL ING.]]-Tabla54[[#This Row],[TOTAL DESC.]])</f>
        <v>32806.5</v>
      </c>
    </row>
    <row r="74" spans="1:17" s="1" customFormat="1" ht="30" customHeight="1" x14ac:dyDescent="0.35">
      <c r="A74" s="103">
        <v>65</v>
      </c>
      <c r="B74" s="104" t="s">
        <v>115</v>
      </c>
      <c r="C74" s="105" t="s">
        <v>403</v>
      </c>
      <c r="D74" s="105" t="s">
        <v>117</v>
      </c>
      <c r="E74" s="105" t="s">
        <v>29</v>
      </c>
      <c r="F74" s="106" t="s">
        <v>21</v>
      </c>
      <c r="G74" s="107">
        <v>45000</v>
      </c>
      <c r="H74" s="108">
        <v>0</v>
      </c>
      <c r="I74" s="108">
        <f>(Tabla54[[#This Row],[SUELDO BUTO (RD$)]]+Tabla54[[#This Row],[OTROS ING.]])</f>
        <v>45000</v>
      </c>
      <c r="J74" s="108">
        <f t="shared" si="2"/>
        <v>1291.5</v>
      </c>
      <c r="K74" s="108">
        <v>633.69000000000005</v>
      </c>
      <c r="L74" s="108">
        <f t="shared" si="3"/>
        <v>1368</v>
      </c>
      <c r="M74" s="108">
        <v>6221.82</v>
      </c>
      <c r="N74" s="108">
        <f>SUM(Tabla54[[#This Row],[AFP]:[OTROS DESC.]])</f>
        <v>9515.01</v>
      </c>
      <c r="O74" s="109">
        <f>(Tabla54[[#This Row],[TOTAL ING.]]-Tabla54[[#This Row],[TOTAL DESC.]])</f>
        <v>35484.99</v>
      </c>
      <c r="Q74" s="121"/>
    </row>
    <row r="75" spans="1:17" s="1" customFormat="1" ht="30" customHeight="1" x14ac:dyDescent="0.35">
      <c r="A75" s="103">
        <v>66</v>
      </c>
      <c r="B75" s="104" t="s">
        <v>120</v>
      </c>
      <c r="C75" s="105" t="s">
        <v>403</v>
      </c>
      <c r="D75" s="105" t="s">
        <v>121</v>
      </c>
      <c r="E75" s="105" t="s">
        <v>20</v>
      </c>
      <c r="F75" s="106" t="s">
        <v>21</v>
      </c>
      <c r="G75" s="107">
        <v>100000</v>
      </c>
      <c r="H75" s="108">
        <v>0</v>
      </c>
      <c r="I75" s="108">
        <f>(Tabla54[[#This Row],[SUELDO BUTO (RD$)]]+Tabla54[[#This Row],[OTROS ING.]])</f>
        <v>100000</v>
      </c>
      <c r="J75" s="108">
        <f t="shared" si="2"/>
        <v>2870</v>
      </c>
      <c r="K75" s="108">
        <v>12105.37</v>
      </c>
      <c r="L75" s="108">
        <v>3040</v>
      </c>
      <c r="M75" s="108">
        <v>835.4</v>
      </c>
      <c r="N75" s="108">
        <f>SUM(Tabla54[[#This Row],[AFP]:[OTROS DESC.]])</f>
        <v>18850.770000000004</v>
      </c>
      <c r="O75" s="109">
        <f>(Tabla54[[#This Row],[TOTAL ING.]]-Tabla54[[#This Row],[TOTAL DESC.]])</f>
        <v>81149.23</v>
      </c>
      <c r="Q75" s="121"/>
    </row>
    <row r="76" spans="1:17" s="1" customFormat="1" ht="30" customHeight="1" x14ac:dyDescent="0.35">
      <c r="A76" s="103">
        <v>67</v>
      </c>
      <c r="B76" s="104" t="s">
        <v>122</v>
      </c>
      <c r="C76" s="105" t="s">
        <v>403</v>
      </c>
      <c r="D76" s="105" t="s">
        <v>123</v>
      </c>
      <c r="E76" s="105" t="s">
        <v>29</v>
      </c>
      <c r="F76" s="106" t="s">
        <v>21</v>
      </c>
      <c r="G76" s="107">
        <v>80000</v>
      </c>
      <c r="H76" s="108">
        <v>0</v>
      </c>
      <c r="I76" s="108">
        <f>(Tabla54[[#This Row],[SUELDO BUTO (RD$)]]+Tabla54[[#This Row],[OTROS ING.]])</f>
        <v>80000</v>
      </c>
      <c r="J76" s="108">
        <f t="shared" si="2"/>
        <v>2296</v>
      </c>
      <c r="K76" s="108">
        <v>6972</v>
      </c>
      <c r="L76" s="108">
        <v>2432</v>
      </c>
      <c r="M76" s="108">
        <v>2170.46</v>
      </c>
      <c r="N76" s="108">
        <v>13870.46</v>
      </c>
      <c r="O76" s="109">
        <f>(Tabla54[[#This Row],[TOTAL ING.]]-Tabla54[[#This Row],[TOTAL DESC.]])</f>
        <v>66129.540000000008</v>
      </c>
    </row>
    <row r="77" spans="1:17" s="1" customFormat="1" ht="30" customHeight="1" x14ac:dyDescent="0.35">
      <c r="A77" s="103">
        <v>68</v>
      </c>
      <c r="B77" s="104" t="s">
        <v>128</v>
      </c>
      <c r="C77" s="105" t="s">
        <v>493</v>
      </c>
      <c r="D77" s="105" t="s">
        <v>494</v>
      </c>
      <c r="E77" s="105" t="s">
        <v>29</v>
      </c>
      <c r="F77" s="106" t="s">
        <v>24</v>
      </c>
      <c r="G77" s="107">
        <v>45000</v>
      </c>
      <c r="H77" s="108">
        <v>0</v>
      </c>
      <c r="I77" s="108">
        <f>(Tabla54[[#This Row],[SUELDO BUTO (RD$)]]+Tabla54[[#This Row],[OTROS ING.]])</f>
        <v>45000</v>
      </c>
      <c r="J77" s="108">
        <f t="shared" si="2"/>
        <v>1291.5</v>
      </c>
      <c r="K77" s="108">
        <v>1148.33</v>
      </c>
      <c r="L77" s="108">
        <f t="shared" si="3"/>
        <v>1368</v>
      </c>
      <c r="M77" s="108">
        <v>825</v>
      </c>
      <c r="N77" s="108">
        <f>SUM(Tabla54[[#This Row],[AFP]:[OTROS DESC.]])</f>
        <v>4632.83</v>
      </c>
      <c r="O77" s="109">
        <f>(Tabla54[[#This Row],[TOTAL ING.]]-Tabla54[[#This Row],[TOTAL DESC.]])</f>
        <v>40367.17</v>
      </c>
    </row>
    <row r="78" spans="1:17" s="1" customFormat="1" ht="30" customHeight="1" x14ac:dyDescent="0.35">
      <c r="A78" s="103">
        <v>69</v>
      </c>
      <c r="B78" s="104" t="s">
        <v>131</v>
      </c>
      <c r="C78" s="105" t="s">
        <v>407</v>
      </c>
      <c r="D78" s="105" t="s">
        <v>25</v>
      </c>
      <c r="E78" s="105" t="s">
        <v>29</v>
      </c>
      <c r="F78" s="106" t="s">
        <v>24</v>
      </c>
      <c r="G78" s="107">
        <v>80000</v>
      </c>
      <c r="H78" s="108">
        <v>0</v>
      </c>
      <c r="I78" s="108">
        <f>(Tabla54[[#This Row],[SUELDO BUTO (RD$)]]+Tabla54[[#This Row],[OTROS ING.]])</f>
        <v>80000</v>
      </c>
      <c r="J78" s="108">
        <f t="shared" si="2"/>
        <v>2296</v>
      </c>
      <c r="K78" s="108">
        <v>7400.87</v>
      </c>
      <c r="L78" s="108">
        <f t="shared" si="3"/>
        <v>2432</v>
      </c>
      <c r="M78" s="108">
        <v>925</v>
      </c>
      <c r="N78" s="108">
        <f>SUM(Tabla54[[#This Row],[AFP]:[OTROS DESC.]])</f>
        <v>13053.869999999999</v>
      </c>
      <c r="O78" s="109">
        <f>(Tabla54[[#This Row],[TOTAL ING.]]-Tabla54[[#This Row],[TOTAL DESC.]])</f>
        <v>66946.13</v>
      </c>
    </row>
    <row r="79" spans="1:17" s="1" customFormat="1" ht="30" customHeight="1" x14ac:dyDescent="0.35">
      <c r="A79" s="103">
        <v>70</v>
      </c>
      <c r="B79" s="104" t="s">
        <v>174</v>
      </c>
      <c r="C79" s="105" t="s">
        <v>493</v>
      </c>
      <c r="D79" s="105" t="s">
        <v>125</v>
      </c>
      <c r="E79" s="105" t="s">
        <v>32</v>
      </c>
      <c r="F79" s="106" t="s">
        <v>21</v>
      </c>
      <c r="G79" s="107">
        <v>40000</v>
      </c>
      <c r="H79" s="108">
        <v>0</v>
      </c>
      <c r="I79" s="108">
        <f>(Tabla54[[#This Row],[SUELDO BUTO (RD$)]]+Tabla54[[#This Row],[OTROS ING.]])</f>
        <v>40000</v>
      </c>
      <c r="J79" s="108">
        <f t="shared" si="2"/>
        <v>1148</v>
      </c>
      <c r="K79" s="108">
        <v>442.65</v>
      </c>
      <c r="L79" s="108">
        <f t="shared" si="3"/>
        <v>1216</v>
      </c>
      <c r="M79" s="108">
        <v>125</v>
      </c>
      <c r="N79" s="108">
        <f>SUM(Tabla54[[#This Row],[AFP]:[OTROS DESC.]])</f>
        <v>2931.65</v>
      </c>
      <c r="O79" s="109">
        <f>(Tabla54[[#This Row],[TOTAL ING.]]-Tabla54[[#This Row],[TOTAL DESC.]])</f>
        <v>37068.35</v>
      </c>
    </row>
    <row r="80" spans="1:17" s="1" customFormat="1" ht="30" customHeight="1" x14ac:dyDescent="0.35">
      <c r="A80" s="103">
        <v>71</v>
      </c>
      <c r="B80" s="104" t="s">
        <v>118</v>
      </c>
      <c r="C80" s="105" t="s">
        <v>460</v>
      </c>
      <c r="D80" s="105" t="s">
        <v>447</v>
      </c>
      <c r="E80" s="105" t="s">
        <v>29</v>
      </c>
      <c r="F80" s="106" t="s">
        <v>21</v>
      </c>
      <c r="G80" s="107">
        <v>50000</v>
      </c>
      <c r="H80" s="108">
        <v>0</v>
      </c>
      <c r="I80" s="108">
        <f>(Tabla54[[#This Row],[SUELDO BUTO (RD$)]]+Tabla54[[#This Row],[OTROS ING.]])</f>
        <v>50000</v>
      </c>
      <c r="J80" s="108">
        <f t="shared" si="2"/>
        <v>1435</v>
      </c>
      <c r="K80" s="108">
        <v>1596.68</v>
      </c>
      <c r="L80" s="108">
        <v>1520</v>
      </c>
      <c r="M80" s="108">
        <v>3346.26</v>
      </c>
      <c r="N80" s="108">
        <f>SUM(Tabla54[[#This Row],[AFP]:[OTROS DESC.]])</f>
        <v>7897.9400000000005</v>
      </c>
      <c r="O80" s="109">
        <f>(Tabla54[[#This Row],[TOTAL ING.]]-Tabla54[[#This Row],[TOTAL DESC.]])</f>
        <v>42102.06</v>
      </c>
    </row>
    <row r="81" spans="1:15" s="1" customFormat="1" ht="30" customHeight="1" x14ac:dyDescent="0.35">
      <c r="A81" s="103">
        <v>72</v>
      </c>
      <c r="B81" s="104" t="s">
        <v>124</v>
      </c>
      <c r="C81" s="105" t="s">
        <v>460</v>
      </c>
      <c r="D81" s="105" t="s">
        <v>125</v>
      </c>
      <c r="E81" s="105" t="s">
        <v>29</v>
      </c>
      <c r="F81" s="106" t="s">
        <v>21</v>
      </c>
      <c r="G81" s="107">
        <v>65000</v>
      </c>
      <c r="H81" s="108">
        <v>0</v>
      </c>
      <c r="I81" s="108">
        <f>(Tabla54[[#This Row],[SUELDO BUTO (RD$)]]+Tabla54[[#This Row],[OTROS ING.]])</f>
        <v>65000</v>
      </c>
      <c r="J81" s="108">
        <f t="shared" si="2"/>
        <v>1865.5</v>
      </c>
      <c r="K81" s="108">
        <v>4427.58</v>
      </c>
      <c r="L81" s="108">
        <f t="shared" si="3"/>
        <v>1976</v>
      </c>
      <c r="M81" s="108">
        <v>695</v>
      </c>
      <c r="N81" s="108">
        <f>SUM(Tabla54[[#This Row],[AFP]:[OTROS DESC.]])</f>
        <v>8964.08</v>
      </c>
      <c r="O81" s="109">
        <f>(Tabla54[[#This Row],[TOTAL ING.]]-Tabla54[[#This Row],[TOTAL DESC.]])</f>
        <v>56035.92</v>
      </c>
    </row>
    <row r="82" spans="1:15" s="1" customFormat="1" ht="30" customHeight="1" x14ac:dyDescent="0.35">
      <c r="A82" s="103">
        <v>73</v>
      </c>
      <c r="B82" s="104" t="s">
        <v>126</v>
      </c>
      <c r="C82" s="105" t="s">
        <v>460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4427.58</v>
      </c>
      <c r="L82" s="108">
        <f t="shared" si="3"/>
        <v>1976</v>
      </c>
      <c r="M82" s="108">
        <v>695</v>
      </c>
      <c r="N82" s="108">
        <f>SUM(Tabla54[[#This Row],[AFP]:[OTROS DESC.]])</f>
        <v>8964.08</v>
      </c>
      <c r="O82" s="109">
        <f>(Tabla54[[#This Row],[TOTAL ING.]]-Tabla54[[#This Row],[TOTAL DESC.]])</f>
        <v>56035.92</v>
      </c>
    </row>
    <row r="83" spans="1:15" s="1" customFormat="1" ht="30" customHeight="1" x14ac:dyDescent="0.35">
      <c r="A83" s="103">
        <v>74</v>
      </c>
      <c r="B83" s="104" t="s">
        <v>127</v>
      </c>
      <c r="C83" s="105" t="s">
        <v>460</v>
      </c>
      <c r="D83" s="105" t="s">
        <v>125</v>
      </c>
      <c r="E83" s="105" t="s">
        <v>29</v>
      </c>
      <c r="F83" s="106" t="s">
        <v>24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4427.58</v>
      </c>
      <c r="L83" s="108">
        <f t="shared" si="3"/>
        <v>1976</v>
      </c>
      <c r="M83" s="108">
        <v>695</v>
      </c>
      <c r="N83" s="108">
        <f>SUM(Tabla54[[#This Row],[AFP]:[OTROS DESC.]])</f>
        <v>8964.08</v>
      </c>
      <c r="O83" s="109">
        <f>(Tabla54[[#This Row],[TOTAL ING.]]-Tabla54[[#This Row],[TOTAL DESC.]])</f>
        <v>56035.92</v>
      </c>
    </row>
    <row r="84" spans="1:15" s="1" customFormat="1" ht="30" customHeight="1" x14ac:dyDescent="0.35">
      <c r="A84" s="103">
        <v>75</v>
      </c>
      <c r="B84" s="104" t="s">
        <v>130</v>
      </c>
      <c r="C84" s="105" t="s">
        <v>460</v>
      </c>
      <c r="D84" s="105" t="s">
        <v>506</v>
      </c>
      <c r="E84" s="105" t="s">
        <v>29</v>
      </c>
      <c r="F84" s="106" t="s">
        <v>21</v>
      </c>
      <c r="G84" s="107">
        <v>51000</v>
      </c>
      <c r="H84" s="108">
        <v>0</v>
      </c>
      <c r="I84" s="108">
        <f>(Tabla54[[#This Row],[SUELDO BUTO (RD$)]]+Tabla54[[#This Row],[OTROS ING.]])</f>
        <v>51000</v>
      </c>
      <c r="J84" s="108">
        <f t="shared" si="2"/>
        <v>1463.7</v>
      </c>
      <c r="K84" s="108">
        <v>1737.82</v>
      </c>
      <c r="L84" s="108">
        <f t="shared" si="3"/>
        <v>1550.4</v>
      </c>
      <c r="M84" s="108">
        <v>2693.36</v>
      </c>
      <c r="N84" s="108">
        <f>SUM(Tabla54[[#This Row],[AFP]:[OTROS DESC.]])</f>
        <v>7445.2800000000007</v>
      </c>
      <c r="O84" s="109">
        <f>(Tabla54[[#This Row],[TOTAL ING.]]-Tabla54[[#This Row],[TOTAL DESC.]])</f>
        <v>43554.720000000001</v>
      </c>
    </row>
    <row r="85" spans="1:15" s="1" customFormat="1" ht="30" customHeight="1" x14ac:dyDescent="0.35">
      <c r="A85" s="103">
        <v>76</v>
      </c>
      <c r="B85" s="104" t="s">
        <v>355</v>
      </c>
      <c r="C85" s="105" t="s">
        <v>460</v>
      </c>
      <c r="D85" s="105" t="s">
        <v>422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1965.46</v>
      </c>
      <c r="N85" s="108">
        <v>6717.38</v>
      </c>
      <c r="O85" s="109">
        <v>44282.62</v>
      </c>
    </row>
    <row r="86" spans="1:15" s="1" customFormat="1" ht="30" customHeight="1" x14ac:dyDescent="0.35">
      <c r="A86" s="103">
        <v>77</v>
      </c>
      <c r="B86" s="104" t="s">
        <v>133</v>
      </c>
      <c r="C86" s="105" t="s">
        <v>460</v>
      </c>
      <c r="D86" s="105" t="s">
        <v>422</v>
      </c>
      <c r="E86" s="105" t="s">
        <v>32</v>
      </c>
      <c r="F86" s="106" t="s">
        <v>24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1995.14</v>
      </c>
      <c r="L86" s="108">
        <v>1550.4</v>
      </c>
      <c r="M86" s="108">
        <v>2773.7</v>
      </c>
      <c r="N86" s="108">
        <f>SUM(Tabla54[[#This Row],[AFP]:[OTROS DESC.]])</f>
        <v>7782.94</v>
      </c>
      <c r="O86" s="109">
        <f>(Tabla54[[#This Row],[TOTAL ING.]]-Tabla54[[#This Row],[TOTAL DESC.]])</f>
        <v>43217.06</v>
      </c>
    </row>
    <row r="87" spans="1:15" s="1" customFormat="1" ht="30" customHeight="1" x14ac:dyDescent="0.35">
      <c r="A87" s="103">
        <v>78</v>
      </c>
      <c r="B87" s="104" t="s">
        <v>135</v>
      </c>
      <c r="C87" s="105" t="s">
        <v>460</v>
      </c>
      <c r="D87" s="105" t="s">
        <v>422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125</v>
      </c>
      <c r="N87" s="108">
        <f>SUM(Tabla54[[#This Row],[AFP]:[OTROS DESC.]])</f>
        <v>5134.24</v>
      </c>
      <c r="O87" s="109">
        <f>(Tabla54[[#This Row],[TOTAL ING.]]-Tabla54[[#This Row],[TOTAL DESC.]])</f>
        <v>45865.760000000002</v>
      </c>
    </row>
    <row r="88" spans="1:15" s="1" customFormat="1" ht="30" customHeight="1" x14ac:dyDescent="0.35">
      <c r="A88" s="103">
        <v>79</v>
      </c>
      <c r="B88" s="104" t="s">
        <v>136</v>
      </c>
      <c r="C88" s="105" t="s">
        <v>461</v>
      </c>
      <c r="D88" s="105" t="s">
        <v>448</v>
      </c>
      <c r="E88" s="105" t="s">
        <v>29</v>
      </c>
      <c r="F88" s="106" t="s">
        <v>24</v>
      </c>
      <c r="G88" s="107">
        <v>150000</v>
      </c>
      <c r="H88" s="108">
        <v>0</v>
      </c>
      <c r="I88" s="108">
        <f>(Tabla54[[#This Row],[SUELDO BUTO (RD$)]]+Tabla54[[#This Row],[OTROS ING.]])</f>
        <v>150000</v>
      </c>
      <c r="J88" s="108">
        <f t="shared" si="2"/>
        <v>4305</v>
      </c>
      <c r="K88" s="108">
        <v>23866.62</v>
      </c>
      <c r="L88" s="108">
        <f t="shared" ref="L88:L93" si="4">G88*0.0304</f>
        <v>4560</v>
      </c>
      <c r="M88" s="108">
        <v>125</v>
      </c>
      <c r="N88" s="108">
        <f>SUM(Tabla54[[#This Row],[AFP]:[OTROS DESC.]])</f>
        <v>32856.619999999995</v>
      </c>
      <c r="O88" s="109">
        <f>(Tabla54[[#This Row],[TOTAL ING.]]-Tabla54[[#This Row],[TOTAL DESC.]])</f>
        <v>117143.38</v>
      </c>
    </row>
    <row r="89" spans="1:15" s="1" customFormat="1" ht="30" customHeight="1" x14ac:dyDescent="0.35">
      <c r="A89" s="103">
        <v>80</v>
      </c>
      <c r="B89" s="104" t="s">
        <v>139</v>
      </c>
      <c r="C89" s="105" t="s">
        <v>443</v>
      </c>
      <c r="D89" s="105" t="s">
        <v>449</v>
      </c>
      <c r="E89" s="105" t="s">
        <v>29</v>
      </c>
      <c r="F89" s="106" t="s">
        <v>24</v>
      </c>
      <c r="G89" s="107">
        <v>80000</v>
      </c>
      <c r="H89" s="108">
        <v>0</v>
      </c>
      <c r="I89" s="108">
        <f>(Tabla54[[#This Row],[SUELDO BUTO (RD$)]]+Tabla54[[#This Row],[OTROS ING.]])</f>
        <v>80000</v>
      </c>
      <c r="J89" s="108">
        <f t="shared" si="2"/>
        <v>2296</v>
      </c>
      <c r="K89" s="108">
        <v>6972</v>
      </c>
      <c r="L89" s="108">
        <f t="shared" si="4"/>
        <v>2432</v>
      </c>
      <c r="M89" s="108">
        <v>2410.46</v>
      </c>
      <c r="N89" s="108">
        <v>14110.46</v>
      </c>
      <c r="O89" s="109">
        <v>65889.539999999994</v>
      </c>
    </row>
    <row r="90" spans="1:15" s="1" customFormat="1" ht="30" customHeight="1" x14ac:dyDescent="0.35">
      <c r="A90" s="103">
        <v>81</v>
      </c>
      <c r="B90" s="104" t="s">
        <v>150</v>
      </c>
      <c r="C90" s="105" t="s">
        <v>478</v>
      </c>
      <c r="D90" s="105" t="s">
        <v>495</v>
      </c>
      <c r="E90" s="105" t="s">
        <v>32</v>
      </c>
      <c r="F90" s="106" t="s">
        <v>21</v>
      </c>
      <c r="G90" s="107">
        <v>40000</v>
      </c>
      <c r="H90" s="108">
        <v>0</v>
      </c>
      <c r="I90" s="108">
        <f>(Tabla54[[#This Row],[SUELDO BUTO (RD$)]]+Tabla54[[#This Row],[OTROS ING.]])</f>
        <v>40000</v>
      </c>
      <c r="J90" s="108">
        <f t="shared" si="2"/>
        <v>1148</v>
      </c>
      <c r="K90" s="108">
        <v>185.33</v>
      </c>
      <c r="L90" s="108">
        <f t="shared" si="4"/>
        <v>1216</v>
      </c>
      <c r="M90" s="108">
        <v>6910.46</v>
      </c>
      <c r="N90" s="108">
        <f>SUM(Tabla54[[#This Row],[AFP]:[OTROS DESC.]])</f>
        <v>9459.7900000000009</v>
      </c>
      <c r="O90" s="109">
        <f>(Tabla54[[#This Row],[TOTAL ING.]]-Tabla54[[#This Row],[TOTAL DESC.]])</f>
        <v>30540.21</v>
      </c>
    </row>
    <row r="91" spans="1:15" s="1" customFormat="1" ht="30" customHeight="1" x14ac:dyDescent="0.35">
      <c r="A91" s="103">
        <v>82</v>
      </c>
      <c r="B91" s="104" t="s">
        <v>520</v>
      </c>
      <c r="C91" s="105" t="s">
        <v>152</v>
      </c>
      <c r="D91" s="105" t="s">
        <v>77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>G91*0.0287</f>
        <v>1148</v>
      </c>
      <c r="K91" s="108">
        <v>442.65</v>
      </c>
      <c r="L91" s="108">
        <f t="shared" si="4"/>
        <v>1216</v>
      </c>
      <c r="M91" s="108">
        <v>2105</v>
      </c>
      <c r="N91" s="108">
        <f>SUM(Tabla54[[#This Row],[AFP]:[OTROS DESC.]])</f>
        <v>4911.6499999999996</v>
      </c>
      <c r="O91" s="109">
        <f>(Tabla54[[#This Row],[TOTAL ING.]]-Tabla54[[#This Row],[TOTAL DESC.]])</f>
        <v>35088.35</v>
      </c>
    </row>
    <row r="92" spans="1:15" s="1" customFormat="1" ht="30" customHeight="1" x14ac:dyDescent="0.35">
      <c r="A92" s="103">
        <v>83</v>
      </c>
      <c r="B92" s="104" t="s">
        <v>528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305</v>
      </c>
      <c r="N92" s="108">
        <f>SUM(Tabla54[[#This Row],[AFP]:[OTROS DESC.]])</f>
        <v>3111.65</v>
      </c>
      <c r="O92" s="109">
        <f>(Tabla54[[#This Row],[TOTAL ING.]]-Tabla54[[#This Row],[TOTAL DESC.]])</f>
        <v>36888.35</v>
      </c>
    </row>
    <row r="93" spans="1:15" s="1" customFormat="1" ht="30" customHeight="1" x14ac:dyDescent="0.35">
      <c r="A93" s="103">
        <v>84</v>
      </c>
      <c r="B93" s="104" t="s">
        <v>153</v>
      </c>
      <c r="C93" s="105" t="s">
        <v>404</v>
      </c>
      <c r="D93" s="105" t="s">
        <v>450</v>
      </c>
      <c r="E93" s="105" t="s">
        <v>32</v>
      </c>
      <c r="F93" s="106" t="s">
        <v>21</v>
      </c>
      <c r="G93" s="107">
        <v>110000</v>
      </c>
      <c r="H93" s="108">
        <v>0</v>
      </c>
      <c r="I93" s="108">
        <f>(Tabla54[[#This Row],[SUELDO BUTO (RD$)]]+Tabla54[[#This Row],[OTROS ING.]])</f>
        <v>110000</v>
      </c>
      <c r="J93" s="108">
        <f t="shared" si="2"/>
        <v>3157</v>
      </c>
      <c r="K93" s="108">
        <v>14457.62</v>
      </c>
      <c r="L93" s="108">
        <f t="shared" si="4"/>
        <v>3344</v>
      </c>
      <c r="M93" s="108">
        <v>1588.3</v>
      </c>
      <c r="N93" s="108">
        <f>SUM(Tabla54[[#This Row],[AFP]:[OTROS DESC.]])</f>
        <v>22546.920000000002</v>
      </c>
      <c r="O93" s="109">
        <f>(Tabla54[[#This Row],[TOTAL ING.]]-Tabla54[[#This Row],[TOTAL DESC.]])</f>
        <v>87453.08</v>
      </c>
    </row>
    <row r="94" spans="1:15" s="1" customFormat="1" ht="30" customHeight="1" x14ac:dyDescent="0.35">
      <c r="A94" s="103">
        <v>85</v>
      </c>
      <c r="B94" s="104" t="s">
        <v>156</v>
      </c>
      <c r="C94" s="105" t="s">
        <v>482</v>
      </c>
      <c r="D94" s="105" t="s">
        <v>439</v>
      </c>
      <c r="E94" s="105" t="s">
        <v>32</v>
      </c>
      <c r="F94" s="106" t="s">
        <v>24</v>
      </c>
      <c r="G94" s="107">
        <v>70000</v>
      </c>
      <c r="H94" s="108">
        <v>0</v>
      </c>
      <c r="I94" s="108">
        <v>70000</v>
      </c>
      <c r="J94" s="108">
        <v>2009</v>
      </c>
      <c r="K94" s="108">
        <v>5025.38</v>
      </c>
      <c r="L94" s="108">
        <v>2128</v>
      </c>
      <c r="M94" s="108">
        <v>1960.46</v>
      </c>
      <c r="N94" s="108">
        <f>SUM(Tabla54[[#This Row],[AFP]:[OTROS DESC.]])</f>
        <v>11122.84</v>
      </c>
      <c r="O94" s="109">
        <f>(Tabla54[[#This Row],[TOTAL ING.]]-Tabla54[[#This Row],[TOTAL DESC.]])</f>
        <v>58877.16</v>
      </c>
    </row>
    <row r="95" spans="1:15" s="1" customFormat="1" ht="30" customHeight="1" x14ac:dyDescent="0.35">
      <c r="A95" s="103">
        <v>86</v>
      </c>
      <c r="B95" s="104" t="s">
        <v>357</v>
      </c>
      <c r="C95" s="105" t="s">
        <v>482</v>
      </c>
      <c r="D95" s="105" t="s">
        <v>439</v>
      </c>
      <c r="E95" s="105" t="s">
        <v>32</v>
      </c>
      <c r="F95" s="106" t="s">
        <v>21</v>
      </c>
      <c r="G95" s="107">
        <v>35000</v>
      </c>
      <c r="H95" s="108">
        <v>0</v>
      </c>
      <c r="I95" s="108">
        <f>(Tabla54[[#This Row],[SUELDO BUTO (RD$)]]+Tabla54[[#This Row],[OTROS ING.]])</f>
        <v>35000</v>
      </c>
      <c r="J95" s="108">
        <f>G95*0.0287</f>
        <v>1004.5</v>
      </c>
      <c r="K95" s="108">
        <v>0</v>
      </c>
      <c r="L95" s="108">
        <f>G95*0.0304</f>
        <v>1064</v>
      </c>
      <c r="M95" s="108">
        <v>937.9</v>
      </c>
      <c r="N95" s="108">
        <f>SUM(Tabla54[[#This Row],[AFP]:[OTROS DESC.]])</f>
        <v>3006.4</v>
      </c>
      <c r="O95" s="109">
        <f>(Tabla54[[#This Row],[TOTAL ING.]]-Tabla54[[#This Row],[TOTAL DESC.]])</f>
        <v>31993.599999999999</v>
      </c>
    </row>
    <row r="96" spans="1:15" s="1" customFormat="1" ht="30" customHeight="1" x14ac:dyDescent="0.35">
      <c r="A96" s="103">
        <v>87</v>
      </c>
      <c r="B96" s="104" t="s">
        <v>358</v>
      </c>
      <c r="C96" s="105" t="s">
        <v>404</v>
      </c>
      <c r="D96" s="105" t="s">
        <v>53</v>
      </c>
      <c r="E96" s="105" t="s">
        <v>32</v>
      </c>
      <c r="F96" s="106" t="s">
        <v>21</v>
      </c>
      <c r="G96" s="107">
        <v>40000</v>
      </c>
      <c r="H96" s="108">
        <v>0</v>
      </c>
      <c r="I96" s="108">
        <f>(Tabla54[[#This Row],[SUELDO BUTO (RD$)]]+Tabla54[[#This Row],[OTROS ING.]])</f>
        <v>40000</v>
      </c>
      <c r="J96" s="108">
        <f>G96*0.0287</f>
        <v>1148</v>
      </c>
      <c r="K96" s="108">
        <v>442.65</v>
      </c>
      <c r="L96" s="108">
        <f>G96*0.0304</f>
        <v>1216</v>
      </c>
      <c r="M96" s="108">
        <v>125</v>
      </c>
      <c r="N96" s="108">
        <f>SUM(Tabla54[[#This Row],[AFP]:[OTROS DESC.]])</f>
        <v>2931.65</v>
      </c>
      <c r="O96" s="109">
        <f>(Tabla54[[#This Row],[TOTAL ING.]]-Tabla54[[#This Row],[TOTAL DESC.]])</f>
        <v>37068.35</v>
      </c>
    </row>
    <row r="97" spans="1:155" s="1" customFormat="1" ht="30" customHeight="1" x14ac:dyDescent="0.35">
      <c r="A97" s="103">
        <v>88</v>
      </c>
      <c r="B97" s="104" t="s">
        <v>159</v>
      </c>
      <c r="C97" s="105" t="s">
        <v>160</v>
      </c>
      <c r="D97" s="105" t="s">
        <v>161</v>
      </c>
      <c r="E97" s="105" t="s">
        <v>29</v>
      </c>
      <c r="F97" s="106" t="s">
        <v>24</v>
      </c>
      <c r="G97" s="107">
        <v>150000</v>
      </c>
      <c r="H97" s="108">
        <v>0</v>
      </c>
      <c r="I97" s="108">
        <f>(Tabla54[[#This Row],[SUELDO BUTO (RD$)]]+Tabla54[[#This Row],[OTROS ING.]])</f>
        <v>150000</v>
      </c>
      <c r="J97" s="108">
        <v>4305</v>
      </c>
      <c r="K97" s="108">
        <v>23437.75</v>
      </c>
      <c r="L97" s="108">
        <f>G97*0.0304</f>
        <v>4560</v>
      </c>
      <c r="M97" s="108">
        <v>1840.46</v>
      </c>
      <c r="N97" s="108">
        <f>SUM(Tabla54[[#This Row],[AFP]:[OTROS DESC.]])</f>
        <v>34143.21</v>
      </c>
      <c r="O97" s="109">
        <f>(Tabla54[[#This Row],[TOTAL ING.]]-Tabla54[[#This Row],[TOTAL DESC.]])</f>
        <v>115856.79000000001</v>
      </c>
    </row>
    <row r="98" spans="1:155" s="1" customFormat="1" ht="30" customHeight="1" x14ac:dyDescent="0.35">
      <c r="A98" s="103">
        <v>89</v>
      </c>
      <c r="B98" s="104" t="s">
        <v>162</v>
      </c>
      <c r="C98" s="105" t="s">
        <v>160</v>
      </c>
      <c r="D98" s="105" t="s">
        <v>163</v>
      </c>
      <c r="E98" s="105" t="s">
        <v>32</v>
      </c>
      <c r="F98" s="106" t="s">
        <v>21</v>
      </c>
      <c r="G98" s="107">
        <v>75000</v>
      </c>
      <c r="H98" s="108">
        <v>0</v>
      </c>
      <c r="I98" s="108">
        <f>(Tabla54[[#This Row],[SUELDO BUTO (RD$)]]+Tabla54[[#This Row],[OTROS ING.]])</f>
        <v>75000</v>
      </c>
      <c r="J98" s="108">
        <f>G98*0.0287</f>
        <v>2152.5</v>
      </c>
      <c r="K98" s="108">
        <v>6309.38</v>
      </c>
      <c r="L98" s="108">
        <f>G98*0.0304</f>
        <v>2280</v>
      </c>
      <c r="M98" s="108">
        <v>125</v>
      </c>
      <c r="N98" s="108">
        <f>SUM(Tabla54[[#This Row],[AFP]:[OTROS DESC.]])</f>
        <v>10866.880000000001</v>
      </c>
      <c r="O98" s="109">
        <f>(Tabla54[[#This Row],[TOTAL ING.]]-Tabla54[[#This Row],[TOTAL DESC.]])</f>
        <v>64133.119999999995</v>
      </c>
      <c r="Q98" s="121"/>
    </row>
    <row r="99" spans="1:155" s="1" customFormat="1" ht="30" customHeight="1" x14ac:dyDescent="0.35">
      <c r="A99" s="103">
        <v>90</v>
      </c>
      <c r="B99" s="104" t="s">
        <v>166</v>
      </c>
      <c r="C99" s="105" t="s">
        <v>160</v>
      </c>
      <c r="D99" s="105" t="s">
        <v>43</v>
      </c>
      <c r="E99" s="105" t="s">
        <v>29</v>
      </c>
      <c r="F99" s="106" t="s">
        <v>21</v>
      </c>
      <c r="G99" s="107">
        <v>45000</v>
      </c>
      <c r="H99" s="108">
        <v>0</v>
      </c>
      <c r="I99" s="108">
        <f>(Tabla54[[#This Row],[SUELDO BUTO (RD$)]]+Tabla54[[#This Row],[OTROS ING.]])</f>
        <v>45000</v>
      </c>
      <c r="J99" s="108">
        <f>G99*0.0287</f>
        <v>1291.5</v>
      </c>
      <c r="K99" s="108">
        <v>1148.33</v>
      </c>
      <c r="L99" s="108">
        <f>G99*0.0304</f>
        <v>1368</v>
      </c>
      <c r="M99" s="108">
        <v>125</v>
      </c>
      <c r="N99" s="108">
        <f>SUM(Tabla54[[#This Row],[AFP]:[OTROS DESC.]])</f>
        <v>3932.83</v>
      </c>
      <c r="O99" s="109">
        <f>(Tabla54[[#This Row],[TOTAL ING.]]-Tabla54[[#This Row],[TOTAL DESC.]])</f>
        <v>41067.17</v>
      </c>
      <c r="Q99" s="121"/>
    </row>
    <row r="100" spans="1:155" s="1" customFormat="1" ht="30" customHeight="1" x14ac:dyDescent="0.35">
      <c r="A100" s="103">
        <v>91</v>
      </c>
      <c r="B100" s="104" t="s">
        <v>167</v>
      </c>
      <c r="C100" s="105" t="s">
        <v>160</v>
      </c>
      <c r="D100" s="105" t="s">
        <v>45</v>
      </c>
      <c r="E100" s="105" t="s">
        <v>112</v>
      </c>
      <c r="F100" s="106" t="s">
        <v>24</v>
      </c>
      <c r="G100" s="107">
        <v>25000</v>
      </c>
      <c r="H100" s="108">
        <v>0</v>
      </c>
      <c r="I100" s="108">
        <f>(Tabla54[[#This Row],[SUELDO BUTO (RD$)]]+Tabla54[[#This Row],[OTROS ING.]])</f>
        <v>25000</v>
      </c>
      <c r="J100" s="108">
        <f>G100*0.0287</f>
        <v>717.5</v>
      </c>
      <c r="K100" s="108">
        <v>0</v>
      </c>
      <c r="L100" s="108">
        <v>760</v>
      </c>
      <c r="M100" s="108">
        <v>125</v>
      </c>
      <c r="N100" s="108">
        <f>SUM(Tabla54[[#This Row],[AFP]:[OTROS DESC.]])</f>
        <v>1602.5</v>
      </c>
      <c r="O100" s="109">
        <f>(Tabla54[[#This Row],[TOTAL ING.]]-Tabla54[[#This Row],[TOTAL DESC.]])</f>
        <v>23397.5</v>
      </c>
    </row>
    <row r="101" spans="1:155" s="1" customFormat="1" ht="30" customHeight="1" x14ac:dyDescent="0.35">
      <c r="A101" s="103">
        <v>92</v>
      </c>
      <c r="B101" s="104" t="s">
        <v>168</v>
      </c>
      <c r="C101" s="105" t="s">
        <v>160</v>
      </c>
      <c r="D101" s="105" t="s">
        <v>34</v>
      </c>
      <c r="E101" s="105" t="s">
        <v>112</v>
      </c>
      <c r="F101" s="106" t="s">
        <v>21</v>
      </c>
      <c r="G101" s="107">
        <v>22000</v>
      </c>
      <c r="H101" s="108">
        <v>0</v>
      </c>
      <c r="I101" s="108">
        <f>(Tabla54[[#This Row],[SUELDO BUTO (RD$)]]+Tabla54[[#This Row],[OTROS ING.]])</f>
        <v>22000</v>
      </c>
      <c r="J101" s="108">
        <f>G101*0.0287</f>
        <v>631.4</v>
      </c>
      <c r="K101" s="108">
        <v>0</v>
      </c>
      <c r="L101" s="108">
        <f>G101*0.0304</f>
        <v>668.8</v>
      </c>
      <c r="M101" s="108">
        <v>125</v>
      </c>
      <c r="N101" s="108">
        <f>SUM(Tabla54[[#This Row],[AFP]:[OTROS DESC.]])</f>
        <v>1425.1999999999998</v>
      </c>
      <c r="O101" s="109">
        <f>(Tabla54[[#This Row],[TOTAL ING.]]-Tabla54[[#This Row],[TOTAL DESC.]])</f>
        <v>20574.8</v>
      </c>
      <c r="EY101" s="1" t="s">
        <v>169</v>
      </c>
    </row>
    <row r="102" spans="1:155" s="1" customFormat="1" ht="30" customHeight="1" x14ac:dyDescent="0.35">
      <c r="A102" s="103">
        <v>93</v>
      </c>
      <c r="B102" s="104" t="s">
        <v>144</v>
      </c>
      <c r="C102" s="105" t="s">
        <v>160</v>
      </c>
      <c r="D102" s="105" t="s">
        <v>413</v>
      </c>
      <c r="E102" s="105" t="s">
        <v>29</v>
      </c>
      <c r="F102" s="106" t="s">
        <v>21</v>
      </c>
      <c r="G102" s="107">
        <v>65000</v>
      </c>
      <c r="H102" s="108" t="s">
        <v>46</v>
      </c>
      <c r="I102" s="108">
        <v>65000</v>
      </c>
      <c r="J102" s="108">
        <v>1865.5</v>
      </c>
      <c r="K102" s="108">
        <v>4427.58</v>
      </c>
      <c r="L102" s="108">
        <f>G102*0.0304</f>
        <v>1976</v>
      </c>
      <c r="M102" s="108">
        <v>125</v>
      </c>
      <c r="N102" s="108">
        <f>SUM(Tabla54[[#This Row],[AFP]:[OTROS DESC.]])</f>
        <v>8394.08</v>
      </c>
      <c r="O102" s="109">
        <f>(Tabla54[[#This Row],[TOTAL ING.]]-Tabla54[[#This Row],[TOTAL DESC.]])</f>
        <v>56605.919999999998</v>
      </c>
    </row>
    <row r="103" spans="1:155" s="1" customFormat="1" ht="30" customHeight="1" x14ac:dyDescent="0.35">
      <c r="A103" s="103">
        <v>94</v>
      </c>
      <c r="B103" s="104" t="s">
        <v>170</v>
      </c>
      <c r="C103" s="105" t="s">
        <v>171</v>
      </c>
      <c r="D103" s="105" t="s">
        <v>413</v>
      </c>
      <c r="E103" s="105" t="s">
        <v>29</v>
      </c>
      <c r="F103" s="106" t="s">
        <v>21</v>
      </c>
      <c r="G103" s="107">
        <v>65000</v>
      </c>
      <c r="H103" s="108">
        <v>0</v>
      </c>
      <c r="I103" s="108">
        <f>(Tabla54[[#This Row],[SUELDO BUTO (RD$)]]+Tabla54[[#This Row],[OTROS ING.]])</f>
        <v>65000</v>
      </c>
      <c r="J103" s="108">
        <f>G103*0.0287</f>
        <v>1865.5</v>
      </c>
      <c r="K103" s="108">
        <v>4427.58</v>
      </c>
      <c r="L103" s="108">
        <f>G103*0.0304</f>
        <v>1976</v>
      </c>
      <c r="M103" s="108">
        <v>4877.8999999999996</v>
      </c>
      <c r="N103" s="108">
        <f>SUM(Tabla54[[#This Row],[AFP]:[OTROS DESC.]])</f>
        <v>13146.98</v>
      </c>
      <c r="O103" s="109">
        <f>(Tabla54[[#This Row],[TOTAL ING.]]-Tabla54[[#This Row],[TOTAL DESC.]])</f>
        <v>51853.020000000004</v>
      </c>
    </row>
    <row r="104" spans="1:155" s="1" customFormat="1" ht="30" customHeight="1" x14ac:dyDescent="0.35">
      <c r="A104" s="103">
        <v>95</v>
      </c>
      <c r="B104" s="104" t="s">
        <v>513</v>
      </c>
      <c r="C104" s="105" t="s">
        <v>171</v>
      </c>
      <c r="D104" s="105" t="s">
        <v>34</v>
      </c>
      <c r="E104" s="105" t="s">
        <v>32</v>
      </c>
      <c r="F104" s="106" t="s">
        <v>21</v>
      </c>
      <c r="G104" s="107">
        <v>22000</v>
      </c>
      <c r="H104" s="108">
        <v>0</v>
      </c>
      <c r="I104" s="108">
        <v>22000</v>
      </c>
      <c r="J104" s="108">
        <f>G104*0.0287</f>
        <v>631.4</v>
      </c>
      <c r="K104" s="108">
        <v>0</v>
      </c>
      <c r="L104" s="108">
        <f>G104*0.0304</f>
        <v>668.8</v>
      </c>
      <c r="M104" s="108">
        <v>1840.46</v>
      </c>
      <c r="N104" s="108">
        <f>SUM(Tabla54[[#This Row],[AFP]:[OTROS DESC.]])</f>
        <v>3140.66</v>
      </c>
      <c r="O104" s="109">
        <f>(Tabla54[[#This Row],[TOTAL ING.]]-Tabla54[[#This Row],[TOTAL DESC.]])</f>
        <v>18859.34</v>
      </c>
      <c r="Q104" s="121"/>
    </row>
    <row r="105" spans="1:155" s="1" customFormat="1" ht="30" customHeight="1" x14ac:dyDescent="0.35">
      <c r="A105" s="103">
        <v>96</v>
      </c>
      <c r="B105" s="104" t="s">
        <v>172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f>G105*0.0287</f>
        <v>1148</v>
      </c>
      <c r="K105" s="108">
        <v>442.65</v>
      </c>
      <c r="L105" s="108">
        <f>G105*0.0304</f>
        <v>1216</v>
      </c>
      <c r="M105" s="108">
        <v>125</v>
      </c>
      <c r="N105" s="108">
        <f>SUM(Tabla54[[#This Row],[AFP]:[OTROS DESC.]])</f>
        <v>2931.65</v>
      </c>
      <c r="O105" s="109">
        <f>(Tabla54[[#This Row],[TOTAL ING.]]-Tabla54[[#This Row],[TOTAL DESC.]])</f>
        <v>37068.35</v>
      </c>
    </row>
    <row r="106" spans="1:155" s="1" customFormat="1" ht="30" customHeight="1" x14ac:dyDescent="0.35">
      <c r="A106" s="103">
        <v>97</v>
      </c>
      <c r="B106" s="104" t="s">
        <v>173</v>
      </c>
      <c r="C106" s="105" t="s">
        <v>171</v>
      </c>
      <c r="D106" s="105" t="s">
        <v>53</v>
      </c>
      <c r="E106" s="105" t="s">
        <v>32</v>
      </c>
      <c r="F106" s="106" t="s">
        <v>21</v>
      </c>
      <c r="G106" s="107">
        <v>40000</v>
      </c>
      <c r="H106" s="108">
        <v>0</v>
      </c>
      <c r="I106" s="108">
        <f>(Tabla54[[#This Row],[SUELDO BUTO (RD$)]]+Tabla54[[#This Row],[OTROS ING.]])</f>
        <v>40000</v>
      </c>
      <c r="J106" s="108">
        <v>1148</v>
      </c>
      <c r="K106" s="108">
        <v>185.33</v>
      </c>
      <c r="L106" s="108">
        <v>1216</v>
      </c>
      <c r="M106" s="108">
        <v>1840.46</v>
      </c>
      <c r="N106" s="108">
        <f>SUM(Tabla54[[#This Row],[AFP]:[OTROS DESC.]])</f>
        <v>4389.79</v>
      </c>
      <c r="O106" s="109">
        <f>(Tabla54[[#This Row],[TOTAL ING.]]-Tabla54[[#This Row],[TOTAL DESC.]])</f>
        <v>35610.21</v>
      </c>
    </row>
    <row r="107" spans="1:155" s="1" customFormat="1" ht="30" customHeight="1" x14ac:dyDescent="0.35">
      <c r="A107" s="103">
        <v>0</v>
      </c>
      <c r="B107" s="104" t="s">
        <v>384</v>
      </c>
      <c r="C107" s="105" t="s">
        <v>405</v>
      </c>
      <c r="D107" s="105" t="s">
        <v>383</v>
      </c>
      <c r="E107" s="105" t="s">
        <v>382</v>
      </c>
      <c r="F107" s="106" t="s">
        <v>21</v>
      </c>
      <c r="G107" s="107">
        <v>0</v>
      </c>
      <c r="H107" s="108">
        <v>0</v>
      </c>
      <c r="I107" s="108">
        <f>(Tabla54[[#This Row],[SUELDO BUTO (RD$)]]+Tabla54[[#This Row],[OTROS ING.]])</f>
        <v>0</v>
      </c>
      <c r="J107" s="108">
        <f>G107*0.0287</f>
        <v>0</v>
      </c>
      <c r="K107" s="108">
        <v>0</v>
      </c>
      <c r="L107" s="108">
        <f>G107*0.0304</f>
        <v>0</v>
      </c>
      <c r="M107" s="108">
        <v>0</v>
      </c>
      <c r="N107" s="108">
        <v>0</v>
      </c>
      <c r="O107" s="109">
        <v>0</v>
      </c>
    </row>
    <row r="108" spans="1:155" s="1" customFormat="1" ht="38.5" customHeight="1" thickBot="1" x14ac:dyDescent="0.4">
      <c r="A108" s="131" t="s">
        <v>176</v>
      </c>
      <c r="B108" s="132"/>
      <c r="C108" s="132"/>
      <c r="D108" s="132"/>
      <c r="E108" s="132"/>
      <c r="F108" s="133"/>
      <c r="G108" s="110">
        <f>SUBTOTAL(109,Tabla54[SUELDO BUTO (RD$)])</f>
        <v>5428000</v>
      </c>
      <c r="H108" s="110">
        <f>SUBTOTAL(109,Tabla54[OTROS ING.])</f>
        <v>0</v>
      </c>
      <c r="I108" s="110">
        <f>SUM(I10:I106)</f>
        <v>5428000</v>
      </c>
      <c r="J108" s="110">
        <f>SUBTOTAL(109,Tabla54[AFP])</f>
        <v>155783.59999999992</v>
      </c>
      <c r="K108" s="110">
        <f>SUBTOTAL(109,Tabla54[ISR])</f>
        <v>389543.16000000027</v>
      </c>
      <c r="L108" s="110">
        <f>SUBTOTAL(109,Tabla54[SFS])</f>
        <v>164206.35999999993</v>
      </c>
      <c r="M108" s="110">
        <f>SUM(M10:M107)</f>
        <v>116620.35000000003</v>
      </c>
      <c r="N108" s="110">
        <f>SUBTOTAL(109,Tabla54[TOTAL DESC.])</f>
        <v>826153.46999999986</v>
      </c>
      <c r="O108" s="110">
        <f>SUM(O10:O107)</f>
        <v>4601846.5299999975</v>
      </c>
    </row>
    <row r="109" spans="1:155" s="1" customFormat="1" ht="21.75" customHeight="1" x14ac:dyDescent="0.25">
      <c r="A109" s="53"/>
      <c r="B109" s="2"/>
      <c r="C109" s="5"/>
      <c r="D109" s="5"/>
      <c r="E109" s="5"/>
      <c r="F109" s="5"/>
      <c r="G109" s="50"/>
      <c r="H109" s="4"/>
      <c r="I109" s="4"/>
      <c r="J109" s="50"/>
      <c r="K109" s="4"/>
      <c r="L109" s="50"/>
      <c r="M109" s="50"/>
      <c r="N109" s="50"/>
      <c r="O109" s="50"/>
    </row>
    <row r="110" spans="1:155" x14ac:dyDescent="0.25">
      <c r="A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5" ht="14" x14ac:dyDescent="0.3">
      <c r="A111" s="2"/>
      <c r="B111" s="8" t="s">
        <v>177</v>
      </c>
      <c r="D111" s="5" t="s">
        <v>539</v>
      </c>
      <c r="E111" s="126"/>
      <c r="F111" s="126"/>
      <c r="G111" s="2"/>
      <c r="H111" s="2"/>
      <c r="I111" s="2"/>
      <c r="J111" s="127" t="s">
        <v>342</v>
      </c>
      <c r="K111" s="127"/>
      <c r="L111" s="2"/>
      <c r="M111" s="9"/>
      <c r="N111" s="126"/>
      <c r="O111" s="126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8"/>
      <c r="E113" s="8"/>
      <c r="F113" s="8"/>
      <c r="G113" s="2"/>
      <c r="H113" s="2"/>
      <c r="I113" s="2"/>
      <c r="J113" s="8"/>
      <c r="K113" s="8"/>
      <c r="L113" s="2"/>
      <c r="M113" s="9"/>
      <c r="N113" s="8"/>
      <c r="O113" s="8"/>
    </row>
    <row r="114" spans="1:17" ht="14" x14ac:dyDescent="0.3">
      <c r="A114" s="2"/>
      <c r="B114" s="5"/>
      <c r="C114" s="8"/>
      <c r="D114" s="8"/>
      <c r="G114" s="9"/>
      <c r="H114" s="10"/>
      <c r="I114" s="9"/>
      <c r="J114" s="5"/>
      <c r="K114" s="5"/>
      <c r="L114" s="10"/>
      <c r="M114" s="9"/>
      <c r="N114" s="9"/>
      <c r="O114" s="8"/>
      <c r="P114" s="9"/>
    </row>
    <row r="115" spans="1:17" ht="14" x14ac:dyDescent="0.3">
      <c r="A115" s="2"/>
      <c r="B115" s="11"/>
      <c r="C115" s="8"/>
      <c r="D115" s="8" t="s">
        <v>537</v>
      </c>
      <c r="E115" s="8" t="s">
        <v>169</v>
      </c>
      <c r="F115" s="10"/>
      <c r="G115" s="9"/>
      <c r="H115" s="10"/>
      <c r="I115" s="11"/>
      <c r="J115" s="11"/>
      <c r="K115" s="11"/>
      <c r="L115" s="11"/>
      <c r="M115" s="9"/>
      <c r="N115" s="9"/>
      <c r="O115" s="9"/>
      <c r="P115" s="48"/>
      <c r="Q115" s="49"/>
    </row>
    <row r="116" spans="1:17" ht="14" x14ac:dyDescent="0.3">
      <c r="A116" s="2"/>
      <c r="B116" s="8" t="s">
        <v>340</v>
      </c>
      <c r="C116" s="8"/>
      <c r="D116" s="8" t="s">
        <v>538</v>
      </c>
      <c r="E116" s="8"/>
      <c r="F116" s="8"/>
      <c r="G116" s="9"/>
      <c r="H116" s="10"/>
      <c r="I116" s="9"/>
      <c r="J116" s="8" t="s">
        <v>343</v>
      </c>
      <c r="K116" s="8"/>
      <c r="L116" s="10"/>
      <c r="M116" s="126"/>
      <c r="N116" s="126"/>
      <c r="O116" s="126"/>
      <c r="P116" s="9"/>
    </row>
    <row r="117" spans="1:17" x14ac:dyDescent="0.25">
      <c r="A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/>
    <row r="122" spans="1:17" ht="21.75" customHeight="1" x14ac:dyDescent="0.25"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ht="21.75" customHeight="1" x14ac:dyDescent="0.25"/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B149" s="1"/>
      <c r="C149" s="14"/>
      <c r="D149" s="14"/>
      <c r="E149" s="14"/>
      <c r="F149" s="14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x14ac:dyDescent="0.25">
      <c r="A150" s="53"/>
    </row>
    <row r="151" spans="1:15" x14ac:dyDescent="0.25">
      <c r="A151" s="53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 ht="36" customHeight="1" x14ac:dyDescent="0.25">
      <c r="A155" s="4"/>
      <c r="B155" s="2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</row>
    <row r="157" spans="1:15" ht="36" customHeight="1" x14ac:dyDescent="0.25"/>
    <row r="158" spans="1:15" ht="36" customHeight="1" x14ac:dyDescent="0.25"/>
    <row r="159" spans="1:15" ht="36" customHeight="1" x14ac:dyDescent="0.25"/>
    <row r="160" spans="1:15" ht="36" customHeight="1" x14ac:dyDescent="0.25"/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13.5" x14ac:dyDescent="0.3">
      <c r="A167" s="51"/>
      <c r="B167" s="7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C175" s="15"/>
      <c r="D175" s="15"/>
      <c r="E175" s="15"/>
      <c r="F175" s="15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51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  <row r="181" spans="1:15" s="7" customFormat="1" ht="36" customHeight="1" x14ac:dyDescent="0.3">
      <c r="A181" s="4"/>
      <c r="B181" s="2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</row>
  </sheetData>
  <mergeCells count="8">
    <mergeCell ref="E111:F111"/>
    <mergeCell ref="J111:K111"/>
    <mergeCell ref="N111:O111"/>
    <mergeCell ref="M116:O116"/>
    <mergeCell ref="A5:O5"/>
    <mergeCell ref="A6:O6"/>
    <mergeCell ref="A7:O7"/>
    <mergeCell ref="A108:F108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2" max="15" man="1"/>
    <brk id="98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8"/>
  <sheetViews>
    <sheetView showGridLines="0" topLeftCell="A7" zoomScale="80" zoomScaleNormal="80" zoomScaleSheetLayoutView="73" workbookViewId="0">
      <selection activeCell="C20" sqref="C20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</row>
    <row r="7" spans="2:21" ht="26.25" customHeight="1" x14ac:dyDescent="0.35">
      <c r="B7" s="129" t="s">
        <v>547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35" t="s">
        <v>179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452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381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508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ht="31.5" customHeight="1" x14ac:dyDescent="0.25">
      <c r="B19" s="136" t="s">
        <v>176</v>
      </c>
      <c r="C19" s="136"/>
      <c r="D19" s="136"/>
      <c r="E19" s="136"/>
      <c r="F19" s="136"/>
      <c r="G19" s="136"/>
      <c r="H19" s="56">
        <f>SUM(H12:H18)</f>
        <v>175000</v>
      </c>
      <c r="I19" s="56">
        <f>SUM(I12:I17)</f>
        <v>0</v>
      </c>
      <c r="J19" s="56">
        <f>SUM(H12:H18)</f>
        <v>175000</v>
      </c>
      <c r="K19" s="56">
        <f>SUM(K12:K17)</f>
        <v>0</v>
      </c>
      <c r="L19" s="56">
        <f>SUM(L12:L18)</f>
        <v>4594.5</v>
      </c>
      <c r="M19" s="56">
        <f>SUM(M12:M17)</f>
        <v>0</v>
      </c>
      <c r="N19" s="56">
        <f>SUM(N12:N17)</f>
        <v>0</v>
      </c>
      <c r="O19" s="56">
        <f>SUM(O12:O17)</f>
        <v>4594.5</v>
      </c>
      <c r="P19" s="56">
        <f>SUM(P12:P18)</f>
        <v>170405.5</v>
      </c>
    </row>
    <row r="20" spans="2:17" ht="21.75" customHeight="1" x14ac:dyDescent="0.25">
      <c r="J20" s="54"/>
    </row>
    <row r="21" spans="2:17" ht="21.75" customHeight="1" x14ac:dyDescent="0.3">
      <c r="D21" s="8" t="s">
        <v>177</v>
      </c>
      <c r="G21" s="126" t="s">
        <v>178</v>
      </c>
      <c r="H21" s="126"/>
      <c r="L21" s="126" t="s">
        <v>178</v>
      </c>
      <c r="M21" s="126"/>
    </row>
    <row r="22" spans="2:17" s="5" customFormat="1" ht="21.75" customHeight="1" x14ac:dyDescent="0.3">
      <c r="C22" s="2"/>
      <c r="E22" s="9"/>
      <c r="F22" s="8"/>
      <c r="I22" s="9"/>
      <c r="J22" s="10"/>
      <c r="K22" s="9"/>
      <c r="N22" s="2"/>
      <c r="O22" s="2"/>
      <c r="P22" s="2"/>
      <c r="Q22" s="2"/>
    </row>
    <row r="23" spans="2:17" s="5" customFormat="1" ht="21.75" customHeight="1" x14ac:dyDescent="0.3">
      <c r="C23" s="2"/>
      <c r="D23" s="11"/>
      <c r="E23" s="9"/>
      <c r="F23" s="8"/>
      <c r="G23" s="12"/>
      <c r="H23" s="13"/>
      <c r="I23" s="9"/>
      <c r="J23" s="10"/>
      <c r="K23" s="9"/>
      <c r="L23" s="11"/>
      <c r="M23" s="11"/>
      <c r="N23" s="2"/>
      <c r="O23" s="2"/>
      <c r="P23" s="2"/>
      <c r="Q23" s="2"/>
    </row>
    <row r="24" spans="2:17" s="5" customFormat="1" ht="21.75" customHeight="1" x14ac:dyDescent="0.3">
      <c r="C24" s="2"/>
      <c r="D24" s="8" t="s">
        <v>352</v>
      </c>
      <c r="E24" s="9"/>
      <c r="F24" s="8"/>
      <c r="G24" s="126" t="s">
        <v>351</v>
      </c>
      <c r="H24" s="126"/>
      <c r="I24" s="9"/>
      <c r="J24" s="10"/>
      <c r="K24" s="9"/>
      <c r="L24" s="126" t="s">
        <v>194</v>
      </c>
      <c r="M24" s="126"/>
      <c r="N24" s="2"/>
      <c r="O24" s="2"/>
      <c r="P24" s="2"/>
      <c r="Q24" s="2"/>
    </row>
    <row r="25" spans="2:17" s="5" customFormat="1" ht="21.75" customHeight="1" x14ac:dyDescent="0.3">
      <c r="C25" s="2"/>
      <c r="E25" s="9"/>
      <c r="F25" s="8"/>
      <c r="I25" s="9"/>
      <c r="J25" s="10"/>
      <c r="K25" s="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25">
      <c r="C27" s="2"/>
      <c r="D27" s="2"/>
      <c r="E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21.75" customHeight="1" x14ac:dyDescent="0.25">
      <c r="B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/>
    <row r="43" spans="2:17" ht="21.75" customHeight="1" x14ac:dyDescent="0.25"/>
    <row r="44" spans="2:17" ht="21.75" customHeight="1" x14ac:dyDescent="0.25"/>
    <row r="51" spans="2:7" s="1" customFormat="1" ht="36" customHeight="1" x14ac:dyDescent="0.25">
      <c r="B51" s="14"/>
      <c r="F51" s="14"/>
      <c r="G51" s="14"/>
    </row>
    <row r="52" spans="2:7" s="1" customFormat="1" ht="36" customHeight="1" x14ac:dyDescent="0.25">
      <c r="B52" s="14"/>
      <c r="F52" s="14"/>
      <c r="G52" s="14"/>
    </row>
    <row r="54" spans="2:7" ht="36" customHeight="1" x14ac:dyDescent="0.25"/>
    <row r="55" spans="2:7" ht="36" customHeight="1" x14ac:dyDescent="0.25"/>
    <row r="56" spans="2:7" ht="36" customHeight="1" x14ac:dyDescent="0.25"/>
    <row r="57" spans="2:7" ht="36" customHeight="1" x14ac:dyDescent="0.25"/>
    <row r="65" spans="2:2" s="7" customFormat="1" ht="36" customHeight="1" x14ac:dyDescent="0.3">
      <c r="B65" s="15"/>
    </row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</sheetData>
  <mergeCells count="9">
    <mergeCell ref="G21:H21"/>
    <mergeCell ref="L21:M21"/>
    <mergeCell ref="G24:H24"/>
    <mergeCell ref="L24:M24"/>
    <mergeCell ref="B4:P4"/>
    <mergeCell ref="B7:P7"/>
    <mergeCell ref="B9:P9"/>
    <mergeCell ref="B6:P6"/>
    <mergeCell ref="B19:G1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zoomScale="90" zoomScaleNormal="90" zoomScaleSheetLayoutView="42" workbookViewId="0">
      <selection activeCell="C15" sqref="C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29" t="s">
        <v>0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1:16" ht="15.5" x14ac:dyDescent="0.35">
      <c r="B12" s="129" t="s">
        <v>548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</row>
    <row r="13" spans="1:16" x14ac:dyDescent="0.25">
      <c r="A13" s="6"/>
      <c r="B13" s="135" t="s">
        <v>195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395</v>
      </c>
      <c r="E15" s="61" t="s">
        <v>5</v>
      </c>
      <c r="F15" s="61" t="s">
        <v>6</v>
      </c>
      <c r="G15" s="61" t="s">
        <v>452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398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58</v>
      </c>
      <c r="D17" s="57" t="s">
        <v>398</v>
      </c>
      <c r="E17" s="57" t="s">
        <v>416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60</v>
      </c>
      <c r="D18" s="57" t="s">
        <v>408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401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402</v>
      </c>
      <c r="E20" s="57" t="s">
        <v>419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403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403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464</v>
      </c>
      <c r="E23" s="68" t="s">
        <v>489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406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486</v>
      </c>
      <c r="D25" s="68" t="s">
        <v>500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501</v>
      </c>
      <c r="E26" s="92" t="s">
        <v>492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487</v>
      </c>
      <c r="D27" s="68" t="s">
        <v>502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503</v>
      </c>
      <c r="E28" s="92" t="s">
        <v>504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502</v>
      </c>
      <c r="E29" s="68" t="s">
        <v>488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357</v>
      </c>
      <c r="D30" s="74" t="s">
        <v>406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39" t="s">
        <v>176</v>
      </c>
      <c r="C31" s="140"/>
      <c r="D31" s="140"/>
      <c r="E31" s="140"/>
      <c r="F31" s="140"/>
      <c r="G31" s="141"/>
      <c r="H31" s="44">
        <f t="shared" ref="H31:P31" si="2">SUM(H16:H30)</f>
        <v>604000</v>
      </c>
      <c r="I31" s="44">
        <f t="shared" si="2"/>
        <v>0</v>
      </c>
      <c r="J31" s="44">
        <f t="shared" si="2"/>
        <v>604000</v>
      </c>
      <c r="K31" s="44">
        <f t="shared" si="2"/>
        <v>17334.800000000003</v>
      </c>
      <c r="L31" s="44">
        <f t="shared" si="2"/>
        <v>119431.62999999999</v>
      </c>
      <c r="M31" s="44">
        <f t="shared" si="2"/>
        <v>18361.599999999999</v>
      </c>
      <c r="N31" s="44">
        <f t="shared" si="2"/>
        <v>0</v>
      </c>
      <c r="O31" s="44">
        <f t="shared" si="2"/>
        <v>155128.03</v>
      </c>
      <c r="P31" s="45">
        <f t="shared" si="2"/>
        <v>448871.97</v>
      </c>
    </row>
    <row r="34" spans="4:16" ht="14" x14ac:dyDescent="0.3">
      <c r="D34" s="8" t="s">
        <v>177</v>
      </c>
      <c r="F34" s="126" t="s">
        <v>178</v>
      </c>
      <c r="G34" s="126"/>
      <c r="L34" s="126" t="s">
        <v>178</v>
      </c>
      <c r="M34" s="126"/>
      <c r="N34" s="126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37"/>
      <c r="M37" s="137"/>
      <c r="N37" s="137"/>
      <c r="O37" s="9"/>
      <c r="P37" s="9"/>
    </row>
    <row r="38" spans="4:16" ht="14" x14ac:dyDescent="0.3">
      <c r="D38" s="8" t="s">
        <v>192</v>
      </c>
      <c r="E38" s="9"/>
      <c r="F38" s="138" t="s">
        <v>193</v>
      </c>
      <c r="G38" s="138"/>
      <c r="H38" s="10"/>
      <c r="K38" s="9"/>
      <c r="L38" s="126" t="s">
        <v>194</v>
      </c>
      <c r="M38" s="126"/>
      <c r="N38" s="126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92"/>
  <sheetViews>
    <sheetView zoomScale="78" zoomScaleNormal="78" zoomScaleSheetLayoutView="70" workbookViewId="0">
      <selection activeCell="C10" sqref="C10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9" width="11.54296875" style="59"/>
    <col min="20" max="20" width="14.54296875" style="59" customWidth="1"/>
    <col min="21" max="16384" width="11.54296875" style="59"/>
  </cols>
  <sheetData>
    <row r="7" spans="1:82" x14ac:dyDescent="0.35">
      <c r="T7" s="122"/>
    </row>
    <row r="8" spans="1:82" x14ac:dyDescent="0.35">
      <c r="A8" s="129" t="s">
        <v>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T8" s="122"/>
    </row>
    <row r="9" spans="1:82" ht="22" customHeight="1" x14ac:dyDescent="0.4">
      <c r="B9" s="128" t="s">
        <v>549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</row>
    <row r="10" spans="1:82" s="83" customFormat="1" ht="25.5" customHeight="1" x14ac:dyDescent="0.35">
      <c r="B10" s="79" t="s">
        <v>180</v>
      </c>
      <c r="C10" s="80" t="s">
        <v>3</v>
      </c>
      <c r="D10" s="81" t="s">
        <v>395</v>
      </c>
      <c r="E10" s="82" t="s">
        <v>5</v>
      </c>
      <c r="F10" s="80" t="s">
        <v>6</v>
      </c>
      <c r="G10" s="80" t="s">
        <v>452</v>
      </c>
      <c r="H10" s="80" t="s">
        <v>197</v>
      </c>
      <c r="I10" s="80" t="s">
        <v>198</v>
      </c>
      <c r="J10" s="80" t="s">
        <v>182</v>
      </c>
      <c r="K10" s="80" t="s">
        <v>345</v>
      </c>
      <c r="L10" s="80" t="s">
        <v>350</v>
      </c>
      <c r="M10" s="80" t="s">
        <v>11</v>
      </c>
      <c r="N10" s="80" t="s">
        <v>12</v>
      </c>
      <c r="O10" s="80" t="s">
        <v>13</v>
      </c>
      <c r="P10" s="80" t="s">
        <v>347</v>
      </c>
      <c r="Q10" s="80" t="s">
        <v>348</v>
      </c>
      <c r="R10" s="81" t="s">
        <v>183</v>
      </c>
      <c r="S10" s="59"/>
      <c r="T10" s="12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18">
        <v>1</v>
      </c>
      <c r="C11" s="85" t="s">
        <v>199</v>
      </c>
      <c r="D11" s="85" t="s">
        <v>396</v>
      </c>
      <c r="E11" s="85" t="s">
        <v>423</v>
      </c>
      <c r="F11" s="86" t="s">
        <v>200</v>
      </c>
      <c r="G11" s="87" t="s">
        <v>21</v>
      </c>
      <c r="H11" s="88">
        <v>45536</v>
      </c>
      <c r="I11" s="88">
        <v>45717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515</v>
      </c>
      <c r="Q11" s="89">
        <f>SUM(M11:P11)</f>
        <v>12643.869999999999</v>
      </c>
      <c r="R11" s="89">
        <f>(L11-Q11)</f>
        <v>67356.13</v>
      </c>
      <c r="S11" s="59"/>
      <c r="T11" s="124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18">
        <v>2</v>
      </c>
      <c r="C12" s="85" t="s">
        <v>201</v>
      </c>
      <c r="D12" s="85" t="s">
        <v>409</v>
      </c>
      <c r="E12" s="85" t="s">
        <v>411</v>
      </c>
      <c r="F12" s="86" t="s">
        <v>200</v>
      </c>
      <c r="G12" s="87" t="s">
        <v>24</v>
      </c>
      <c r="H12" s="88">
        <v>45536</v>
      </c>
      <c r="I12" s="88">
        <v>45717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975</v>
      </c>
      <c r="Q12" s="89">
        <f>SUM(M12:P12)</f>
        <v>41064.740000000005</v>
      </c>
      <c r="R12" s="89">
        <f t="shared" ref="R12:R81" si="0">(L12-Q12)</f>
        <v>133935.26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18">
        <v>3</v>
      </c>
      <c r="C13" s="85" t="s">
        <v>364</v>
      </c>
      <c r="D13" s="85" t="s">
        <v>409</v>
      </c>
      <c r="E13" s="85" t="s">
        <v>424</v>
      </c>
      <c r="F13" s="86" t="s">
        <v>200</v>
      </c>
      <c r="G13" s="87" t="s">
        <v>21</v>
      </c>
      <c r="H13" s="88">
        <v>45536</v>
      </c>
      <c r="I13" s="88">
        <v>45717</v>
      </c>
      <c r="J13" s="89">
        <v>60000</v>
      </c>
      <c r="K13" s="89">
        <v>0</v>
      </c>
      <c r="L13" s="89">
        <v>60000</v>
      </c>
      <c r="M13" s="89">
        <v>1722</v>
      </c>
      <c r="N13" s="89">
        <v>3486.68</v>
      </c>
      <c r="O13" s="89">
        <v>1824</v>
      </c>
      <c r="P13" s="89">
        <v>125</v>
      </c>
      <c r="Q13" s="89">
        <v>7157.68</v>
      </c>
      <c r="R13" s="89">
        <v>52842.32</v>
      </c>
      <c r="S13" s="59"/>
      <c r="T13" s="122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18">
        <v>4</v>
      </c>
      <c r="C14" s="85" t="s">
        <v>202</v>
      </c>
      <c r="D14" s="85" t="s">
        <v>462</v>
      </c>
      <c r="E14" s="85" t="s">
        <v>432</v>
      </c>
      <c r="F14" s="86" t="s">
        <v>200</v>
      </c>
      <c r="G14" s="87" t="s">
        <v>24</v>
      </c>
      <c r="H14" s="88">
        <v>45536</v>
      </c>
      <c r="I14" s="88">
        <v>45717</v>
      </c>
      <c r="J14" s="89">
        <v>130000</v>
      </c>
      <c r="K14" s="89">
        <v>0</v>
      </c>
      <c r="L14" s="89">
        <v>130000</v>
      </c>
      <c r="M14" s="89">
        <v>3731</v>
      </c>
      <c r="N14" s="89">
        <v>19162.12</v>
      </c>
      <c r="O14" s="89">
        <v>3952</v>
      </c>
      <c r="P14" s="89">
        <v>25</v>
      </c>
      <c r="Q14" s="89">
        <f t="shared" ref="Q14:Q80" si="1">SUM(M14:P14)</f>
        <v>26870.12</v>
      </c>
      <c r="R14" s="89">
        <f t="shared" si="0"/>
        <v>103129.88</v>
      </c>
      <c r="S14" s="59"/>
      <c r="T14" s="122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18">
        <v>5</v>
      </c>
      <c r="C15" s="85" t="s">
        <v>203</v>
      </c>
      <c r="D15" s="85" t="s">
        <v>464</v>
      </c>
      <c r="E15" s="85" t="s">
        <v>414</v>
      </c>
      <c r="F15" s="86" t="s">
        <v>200</v>
      </c>
      <c r="G15" s="87" t="s">
        <v>24</v>
      </c>
      <c r="H15" s="88">
        <v>45536</v>
      </c>
      <c r="I15" s="88">
        <v>45717</v>
      </c>
      <c r="J15" s="89">
        <v>130000</v>
      </c>
      <c r="K15" s="89">
        <v>0</v>
      </c>
      <c r="L15" s="89">
        <v>130000</v>
      </c>
      <c r="M15" s="89">
        <v>3731</v>
      </c>
      <c r="N15" s="89">
        <v>19162.12</v>
      </c>
      <c r="O15" s="89">
        <v>3952</v>
      </c>
      <c r="P15" s="89">
        <v>975</v>
      </c>
      <c r="Q15" s="89">
        <f t="shared" si="1"/>
        <v>27820.12</v>
      </c>
      <c r="R15" s="89">
        <f t="shared" si="0"/>
        <v>102179.88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18">
        <v>6</v>
      </c>
      <c r="C16" s="85" t="s">
        <v>204</v>
      </c>
      <c r="D16" s="85" t="s">
        <v>464</v>
      </c>
      <c r="E16" s="85" t="s">
        <v>542</v>
      </c>
      <c r="F16" s="86" t="s">
        <v>200</v>
      </c>
      <c r="G16" s="87" t="s">
        <v>21</v>
      </c>
      <c r="H16" s="88">
        <v>45536</v>
      </c>
      <c r="I16" s="88">
        <v>45717</v>
      </c>
      <c r="J16" s="89">
        <v>65000</v>
      </c>
      <c r="K16" s="89">
        <v>0</v>
      </c>
      <c r="L16" s="89">
        <v>65000</v>
      </c>
      <c r="M16" s="89">
        <v>1865.5</v>
      </c>
      <c r="N16" s="89">
        <v>4427.58</v>
      </c>
      <c r="O16" s="89">
        <v>1976</v>
      </c>
      <c r="P16" s="89">
        <v>265</v>
      </c>
      <c r="Q16" s="89">
        <f t="shared" si="1"/>
        <v>8534.08</v>
      </c>
      <c r="R16" s="89">
        <f t="shared" si="0"/>
        <v>56465.919999999998</v>
      </c>
      <c r="S16" s="59"/>
      <c r="T16" s="122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18">
        <v>7</v>
      </c>
      <c r="C17" s="85" t="s">
        <v>356</v>
      </c>
      <c r="D17" s="85" t="s">
        <v>463</v>
      </c>
      <c r="E17" s="85" t="s">
        <v>338</v>
      </c>
      <c r="F17" s="86" t="s">
        <v>200</v>
      </c>
      <c r="G17" s="87" t="s">
        <v>24</v>
      </c>
      <c r="H17" s="88" t="s">
        <v>533</v>
      </c>
      <c r="I17" s="88">
        <v>45717</v>
      </c>
      <c r="J17" s="89">
        <v>65000</v>
      </c>
      <c r="K17" s="89">
        <v>0</v>
      </c>
      <c r="L17" s="89">
        <v>65000</v>
      </c>
      <c r="M17" s="89">
        <v>1865.5</v>
      </c>
      <c r="N17" s="89">
        <v>4427.58</v>
      </c>
      <c r="O17" s="89">
        <v>1976</v>
      </c>
      <c r="P17" s="89">
        <v>245</v>
      </c>
      <c r="Q17" s="89">
        <f>SUM(M17:P17)</f>
        <v>8514.08</v>
      </c>
      <c r="R17" s="89">
        <f>(L17-Q17)</f>
        <v>56485.919999999998</v>
      </c>
      <c r="S17" s="59"/>
      <c r="T17" s="122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18">
        <v>8</v>
      </c>
      <c r="C18" s="85" t="s">
        <v>551</v>
      </c>
      <c r="D18" s="85" t="s">
        <v>463</v>
      </c>
      <c r="E18" s="85" t="s">
        <v>338</v>
      </c>
      <c r="F18" s="86" t="s">
        <v>200</v>
      </c>
      <c r="G18" s="87" t="s">
        <v>24</v>
      </c>
      <c r="H18" s="91">
        <v>45627</v>
      </c>
      <c r="I18" s="91">
        <v>45778</v>
      </c>
      <c r="J18" s="119">
        <v>58000</v>
      </c>
      <c r="K18" s="119">
        <v>0</v>
      </c>
      <c r="L18" s="119">
        <v>58000</v>
      </c>
      <c r="M18" s="119">
        <v>1664.6</v>
      </c>
      <c r="N18" s="119">
        <v>3110.32</v>
      </c>
      <c r="O18" s="119">
        <v>1763.2</v>
      </c>
      <c r="P18" s="119">
        <v>25</v>
      </c>
      <c r="Q18" s="119">
        <f>SUM(M18:P18)</f>
        <v>6563.12</v>
      </c>
      <c r="R18" s="119">
        <f>(L18-Q18)</f>
        <v>51436.88</v>
      </c>
      <c r="S18" s="59"/>
      <c r="T18" s="122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18">
        <v>9</v>
      </c>
      <c r="C19" s="85" t="s">
        <v>359</v>
      </c>
      <c r="D19" s="85" t="s">
        <v>464</v>
      </c>
      <c r="E19" s="85" t="s">
        <v>545</v>
      </c>
      <c r="F19" s="86" t="s">
        <v>200</v>
      </c>
      <c r="G19" s="87" t="s">
        <v>21</v>
      </c>
      <c r="H19" s="88">
        <v>45536</v>
      </c>
      <c r="I19" s="88">
        <v>45717</v>
      </c>
      <c r="J19" s="89">
        <v>51000</v>
      </c>
      <c r="K19" s="89">
        <v>0</v>
      </c>
      <c r="L19" s="89">
        <v>51000</v>
      </c>
      <c r="M19" s="89">
        <v>1463.7</v>
      </c>
      <c r="N19" s="89">
        <v>1995.14</v>
      </c>
      <c r="O19" s="89">
        <v>1550.4</v>
      </c>
      <c r="P19" s="89">
        <v>250</v>
      </c>
      <c r="Q19" s="89">
        <v>5259.24</v>
      </c>
      <c r="R19" s="89">
        <v>45740.76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18">
        <v>10</v>
      </c>
      <c r="C20" s="85" t="s">
        <v>360</v>
      </c>
      <c r="D20" s="85" t="s">
        <v>462</v>
      </c>
      <c r="E20" s="85" t="s">
        <v>415</v>
      </c>
      <c r="F20" s="86" t="s">
        <v>200</v>
      </c>
      <c r="G20" s="87" t="s">
        <v>24</v>
      </c>
      <c r="H20" s="88">
        <v>45536</v>
      </c>
      <c r="I20" s="88">
        <v>45717</v>
      </c>
      <c r="J20" s="89">
        <v>51000</v>
      </c>
      <c r="K20" s="89">
        <v>0</v>
      </c>
      <c r="L20" s="89">
        <v>51000</v>
      </c>
      <c r="M20" s="89">
        <v>1463.7</v>
      </c>
      <c r="N20" s="89">
        <v>1995.14</v>
      </c>
      <c r="O20" s="89">
        <v>1550.4</v>
      </c>
      <c r="P20" s="89">
        <v>4600</v>
      </c>
      <c r="Q20" s="89">
        <f>SUM(M20:P20)</f>
        <v>9609.24</v>
      </c>
      <c r="R20" s="89">
        <f>(L20-Q20)</f>
        <v>41390.76</v>
      </c>
      <c r="S20" s="59"/>
      <c r="T20" s="122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18">
        <v>11</v>
      </c>
      <c r="C21" s="85" t="s">
        <v>550</v>
      </c>
      <c r="D21" s="85" t="s">
        <v>462</v>
      </c>
      <c r="E21" s="85" t="s">
        <v>415</v>
      </c>
      <c r="F21" s="86" t="s">
        <v>200</v>
      </c>
      <c r="G21" s="87" t="s">
        <v>21</v>
      </c>
      <c r="H21" s="91">
        <v>45627</v>
      </c>
      <c r="I21" s="91">
        <v>45778</v>
      </c>
      <c r="J21" s="119">
        <v>49300</v>
      </c>
      <c r="K21" s="119">
        <v>0</v>
      </c>
      <c r="L21" s="119">
        <v>49300</v>
      </c>
      <c r="M21" s="119">
        <v>1414.91</v>
      </c>
      <c r="N21" s="119">
        <v>1755.21</v>
      </c>
      <c r="O21" s="119">
        <v>1498.72</v>
      </c>
      <c r="P21" s="119">
        <v>25</v>
      </c>
      <c r="Q21" s="119">
        <f>SUM(M21:P21)</f>
        <v>4693.84</v>
      </c>
      <c r="R21" s="119">
        <f>(L21-Q21)</f>
        <v>44606.16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18">
        <v>12</v>
      </c>
      <c r="C22" s="104" t="s">
        <v>521</v>
      </c>
      <c r="D22" s="85" t="s">
        <v>397</v>
      </c>
      <c r="E22" s="85" t="s">
        <v>205</v>
      </c>
      <c r="F22" s="86" t="s">
        <v>200</v>
      </c>
      <c r="G22" s="87" t="s">
        <v>21</v>
      </c>
      <c r="H22" s="88">
        <v>45536</v>
      </c>
      <c r="I22" s="88">
        <v>45717</v>
      </c>
      <c r="J22" s="89">
        <v>175000</v>
      </c>
      <c r="K22" s="89">
        <v>0</v>
      </c>
      <c r="L22" s="89">
        <v>175000</v>
      </c>
      <c r="M22" s="89">
        <v>5022.5</v>
      </c>
      <c r="N22" s="89">
        <v>29747.24</v>
      </c>
      <c r="O22" s="89">
        <v>5320</v>
      </c>
      <c r="P22" s="89">
        <v>225</v>
      </c>
      <c r="Q22" s="89">
        <f t="shared" si="1"/>
        <v>40314.740000000005</v>
      </c>
      <c r="R22" s="89">
        <f t="shared" si="0"/>
        <v>134685.26</v>
      </c>
      <c r="S22" s="59"/>
      <c r="T22" s="124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18">
        <v>13</v>
      </c>
      <c r="C23" s="85" t="s">
        <v>206</v>
      </c>
      <c r="D23" s="85" t="s">
        <v>466</v>
      </c>
      <c r="E23" s="85" t="s">
        <v>433</v>
      </c>
      <c r="F23" s="86" t="s">
        <v>200</v>
      </c>
      <c r="G23" s="87" t="s">
        <v>24</v>
      </c>
      <c r="H23" s="88">
        <v>45536</v>
      </c>
      <c r="I23" s="88">
        <v>45717</v>
      </c>
      <c r="J23" s="89">
        <v>130000</v>
      </c>
      <c r="K23" s="89">
        <v>0</v>
      </c>
      <c r="L23" s="89">
        <v>130000</v>
      </c>
      <c r="M23" s="89">
        <v>3731</v>
      </c>
      <c r="N23" s="89">
        <v>19162.12</v>
      </c>
      <c r="O23" s="89">
        <v>3952</v>
      </c>
      <c r="P23" s="89">
        <v>125</v>
      </c>
      <c r="Q23" s="89">
        <f t="shared" si="1"/>
        <v>26970.12</v>
      </c>
      <c r="R23" s="89">
        <f t="shared" si="0"/>
        <v>103029.88</v>
      </c>
      <c r="S23" s="59"/>
      <c r="T23" s="124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18">
        <v>14</v>
      </c>
      <c r="C24" s="85" t="s">
        <v>207</v>
      </c>
      <c r="D24" s="85" t="s">
        <v>465</v>
      </c>
      <c r="E24" s="85" t="s">
        <v>427</v>
      </c>
      <c r="F24" s="86" t="s">
        <v>200</v>
      </c>
      <c r="G24" s="87" t="s">
        <v>21</v>
      </c>
      <c r="H24" s="88">
        <v>45536</v>
      </c>
      <c r="I24" s="88">
        <v>45717</v>
      </c>
      <c r="J24" s="89">
        <v>130000</v>
      </c>
      <c r="K24" s="89">
        <v>0</v>
      </c>
      <c r="L24" s="89">
        <v>130000</v>
      </c>
      <c r="M24" s="89">
        <v>3731</v>
      </c>
      <c r="N24" s="89">
        <v>19162.12</v>
      </c>
      <c r="O24" s="89">
        <v>3952</v>
      </c>
      <c r="P24" s="89">
        <v>2383.6999999999998</v>
      </c>
      <c r="Q24" s="89">
        <f t="shared" si="1"/>
        <v>29228.82</v>
      </c>
      <c r="R24" s="89">
        <f t="shared" si="0"/>
        <v>100771.18</v>
      </c>
      <c r="S24" s="59"/>
      <c r="T24" s="124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18">
        <v>15</v>
      </c>
      <c r="C25" s="85" t="s">
        <v>208</v>
      </c>
      <c r="D25" s="85" t="s">
        <v>398</v>
      </c>
      <c r="E25" s="85" t="s">
        <v>334</v>
      </c>
      <c r="F25" s="86" t="s">
        <v>200</v>
      </c>
      <c r="G25" s="87" t="s">
        <v>21</v>
      </c>
      <c r="H25" s="88">
        <v>45536</v>
      </c>
      <c r="I25" s="88">
        <v>45717</v>
      </c>
      <c r="J25" s="89">
        <v>175000</v>
      </c>
      <c r="K25" s="89">
        <v>0</v>
      </c>
      <c r="L25" s="89">
        <v>175000</v>
      </c>
      <c r="M25" s="89">
        <v>5022.5</v>
      </c>
      <c r="N25" s="89">
        <v>29318.38</v>
      </c>
      <c r="O25" s="89">
        <v>5320</v>
      </c>
      <c r="P25" s="89">
        <v>4967.0600000000004</v>
      </c>
      <c r="Q25" s="89">
        <v>44627.94</v>
      </c>
      <c r="R25" s="89">
        <v>130372.06</v>
      </c>
      <c r="S25" s="59"/>
      <c r="T25" s="124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18">
        <v>16</v>
      </c>
      <c r="C26" s="85" t="s">
        <v>536</v>
      </c>
      <c r="D26" s="85" t="s">
        <v>209</v>
      </c>
      <c r="E26" s="85" t="s">
        <v>425</v>
      </c>
      <c r="F26" s="86" t="s">
        <v>200</v>
      </c>
      <c r="G26" s="87" t="s">
        <v>21</v>
      </c>
      <c r="H26" s="88">
        <v>45536</v>
      </c>
      <c r="I26" s="88">
        <v>45717</v>
      </c>
      <c r="J26" s="89">
        <v>130000</v>
      </c>
      <c r="K26" s="89">
        <v>0</v>
      </c>
      <c r="L26" s="89">
        <v>130000</v>
      </c>
      <c r="M26" s="89">
        <v>3731</v>
      </c>
      <c r="N26" s="89">
        <v>18733.25</v>
      </c>
      <c r="O26" s="89">
        <v>3952</v>
      </c>
      <c r="P26" s="89">
        <v>4164.16</v>
      </c>
      <c r="Q26" s="89">
        <v>30580.41</v>
      </c>
      <c r="R26" s="89">
        <v>99419.59</v>
      </c>
      <c r="S26" s="59"/>
      <c r="T26" s="122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18">
        <v>17</v>
      </c>
      <c r="C27" s="85" t="s">
        <v>210</v>
      </c>
      <c r="D27" s="85" t="s">
        <v>209</v>
      </c>
      <c r="E27" s="85" t="s">
        <v>416</v>
      </c>
      <c r="F27" s="86" t="s">
        <v>200</v>
      </c>
      <c r="G27" s="87" t="s">
        <v>21</v>
      </c>
      <c r="H27" s="88">
        <v>45536</v>
      </c>
      <c r="I27" s="88">
        <v>45717</v>
      </c>
      <c r="J27" s="89">
        <v>51000</v>
      </c>
      <c r="K27" s="89">
        <v>0</v>
      </c>
      <c r="L27" s="89">
        <v>51000</v>
      </c>
      <c r="M27" s="89">
        <v>1463.7</v>
      </c>
      <c r="N27" s="89">
        <v>1737.82</v>
      </c>
      <c r="O27" s="89">
        <v>1550.4</v>
      </c>
      <c r="P27" s="89">
        <v>2015.46</v>
      </c>
      <c r="Q27" s="89">
        <f t="shared" si="1"/>
        <v>6767.38</v>
      </c>
      <c r="R27" s="89">
        <f t="shared" si="0"/>
        <v>44232.62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18">
        <v>18</v>
      </c>
      <c r="C28" s="85" t="s">
        <v>211</v>
      </c>
      <c r="D28" s="85" t="s">
        <v>441</v>
      </c>
      <c r="E28" s="85" t="s">
        <v>434</v>
      </c>
      <c r="F28" s="86" t="s">
        <v>200</v>
      </c>
      <c r="G28" s="87" t="s">
        <v>21</v>
      </c>
      <c r="H28" s="88">
        <v>45536</v>
      </c>
      <c r="I28" s="88">
        <v>45352</v>
      </c>
      <c r="J28" s="89">
        <v>130000</v>
      </c>
      <c r="K28" s="89">
        <v>0</v>
      </c>
      <c r="L28" s="89">
        <v>130000</v>
      </c>
      <c r="M28" s="89">
        <v>3731</v>
      </c>
      <c r="N28" s="89">
        <v>18733.25</v>
      </c>
      <c r="O28" s="89">
        <v>3952</v>
      </c>
      <c r="P28" s="89">
        <v>1840.46</v>
      </c>
      <c r="Q28" s="89">
        <v>28256.71</v>
      </c>
      <c r="R28" s="89">
        <v>101743.29</v>
      </c>
      <c r="S28" s="59"/>
      <c r="T28" s="122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18">
        <v>19</v>
      </c>
      <c r="C29" s="85" t="s">
        <v>212</v>
      </c>
      <c r="D29" s="85" t="s">
        <v>442</v>
      </c>
      <c r="E29" s="85" t="s">
        <v>435</v>
      </c>
      <c r="F29" s="86" t="s">
        <v>200</v>
      </c>
      <c r="G29" s="87" t="s">
        <v>21</v>
      </c>
      <c r="H29" s="88">
        <v>45536</v>
      </c>
      <c r="I29" s="88">
        <v>45717</v>
      </c>
      <c r="J29" s="89">
        <v>130000</v>
      </c>
      <c r="K29" s="89">
        <v>0</v>
      </c>
      <c r="L29" s="89">
        <v>130000</v>
      </c>
      <c r="M29" s="89">
        <v>3731</v>
      </c>
      <c r="N29" s="89">
        <v>19162.12</v>
      </c>
      <c r="O29" s="89">
        <v>3952</v>
      </c>
      <c r="P29" s="89">
        <v>975</v>
      </c>
      <c r="Q29" s="89">
        <f t="shared" si="1"/>
        <v>27820.12</v>
      </c>
      <c r="R29" s="89">
        <f t="shared" si="0"/>
        <v>102179.88</v>
      </c>
      <c r="S29" s="59"/>
      <c r="T29" s="124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18">
        <v>20</v>
      </c>
      <c r="C30" s="85" t="s">
        <v>362</v>
      </c>
      <c r="D30" s="85" t="s">
        <v>441</v>
      </c>
      <c r="E30" s="85" t="s">
        <v>56</v>
      </c>
      <c r="F30" s="86" t="s">
        <v>200</v>
      </c>
      <c r="G30" s="87" t="s">
        <v>24</v>
      </c>
      <c r="H30" s="88">
        <v>45536</v>
      </c>
      <c r="I30" s="88">
        <v>45717</v>
      </c>
      <c r="J30" s="89">
        <v>65000</v>
      </c>
      <c r="K30" s="89">
        <v>0</v>
      </c>
      <c r="L30" s="89">
        <v>65000</v>
      </c>
      <c r="M30" s="89">
        <v>1865.5</v>
      </c>
      <c r="N30" s="89">
        <v>4427.58</v>
      </c>
      <c r="O30" s="89">
        <v>1976</v>
      </c>
      <c r="P30" s="89">
        <v>125</v>
      </c>
      <c r="Q30" s="89">
        <f>SUM(M30:P30)</f>
        <v>8394.08</v>
      </c>
      <c r="R30" s="89">
        <f>(L30-Q30)</f>
        <v>56605.919999999998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18">
        <v>21</v>
      </c>
      <c r="C31" s="85" t="s">
        <v>213</v>
      </c>
      <c r="D31" s="85" t="s">
        <v>399</v>
      </c>
      <c r="E31" s="85" t="s">
        <v>214</v>
      </c>
      <c r="F31" s="86" t="s">
        <v>200</v>
      </c>
      <c r="G31" s="87" t="s">
        <v>21</v>
      </c>
      <c r="H31" s="88">
        <v>45536</v>
      </c>
      <c r="I31" s="88">
        <v>45717</v>
      </c>
      <c r="J31" s="89">
        <v>175000</v>
      </c>
      <c r="K31" s="89">
        <v>0</v>
      </c>
      <c r="L31" s="89">
        <v>175000</v>
      </c>
      <c r="M31" s="89">
        <v>5022.5</v>
      </c>
      <c r="N31" s="89">
        <v>29747.24</v>
      </c>
      <c r="O31" s="89">
        <v>5320</v>
      </c>
      <c r="P31" s="89">
        <v>2951.6</v>
      </c>
      <c r="Q31" s="89">
        <v>43041.34</v>
      </c>
      <c r="R31" s="89">
        <v>131958.66</v>
      </c>
      <c r="S31" s="59"/>
      <c r="T31" s="124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18">
        <v>22</v>
      </c>
      <c r="C32" s="85" t="s">
        <v>215</v>
      </c>
      <c r="D32" s="85" t="s">
        <v>468</v>
      </c>
      <c r="E32" s="85" t="s">
        <v>304</v>
      </c>
      <c r="F32" s="86" t="s">
        <v>200</v>
      </c>
      <c r="G32" s="87" t="s">
        <v>24</v>
      </c>
      <c r="H32" s="88">
        <v>45536</v>
      </c>
      <c r="I32" s="88">
        <v>45717</v>
      </c>
      <c r="J32" s="89">
        <v>51000</v>
      </c>
      <c r="K32" s="89">
        <v>0</v>
      </c>
      <c r="L32" s="89">
        <v>51000</v>
      </c>
      <c r="M32" s="89">
        <v>1463.7</v>
      </c>
      <c r="N32" s="89">
        <v>1995.14</v>
      </c>
      <c r="O32" s="89">
        <v>1550.4</v>
      </c>
      <c r="P32" s="89">
        <v>600</v>
      </c>
      <c r="Q32" s="89">
        <f t="shared" si="1"/>
        <v>5609.24</v>
      </c>
      <c r="R32" s="89">
        <f t="shared" si="0"/>
        <v>45390.76</v>
      </c>
      <c r="S32" s="59"/>
      <c r="T32" s="122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s="83" customFormat="1" ht="30" customHeight="1" x14ac:dyDescent="0.35">
      <c r="B33" s="118">
        <v>23</v>
      </c>
      <c r="C33" s="85" t="s">
        <v>216</v>
      </c>
      <c r="D33" s="85" t="s">
        <v>467</v>
      </c>
      <c r="E33" s="85" t="s">
        <v>217</v>
      </c>
      <c r="F33" s="86" t="s">
        <v>200</v>
      </c>
      <c r="G33" s="87" t="s">
        <v>21</v>
      </c>
      <c r="H33" s="88">
        <v>45536</v>
      </c>
      <c r="I33" s="88">
        <v>45717</v>
      </c>
      <c r="J33" s="89">
        <v>51000</v>
      </c>
      <c r="K33" s="89">
        <v>0</v>
      </c>
      <c r="L33" s="89">
        <v>51000</v>
      </c>
      <c r="M33" s="89">
        <v>1463.7</v>
      </c>
      <c r="N33" s="89">
        <v>1995.14</v>
      </c>
      <c r="O33" s="89">
        <v>1550.4</v>
      </c>
      <c r="P33" s="89">
        <v>500</v>
      </c>
      <c r="Q33" s="89">
        <f t="shared" si="1"/>
        <v>5509.24</v>
      </c>
      <c r="R33" s="89">
        <f t="shared" si="0"/>
        <v>45490.76</v>
      </c>
      <c r="S33" s="59"/>
      <c r="T33" s="122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</row>
    <row r="34" spans="2:82" s="83" customFormat="1" ht="30" customHeight="1" x14ac:dyDescent="0.35">
      <c r="B34" s="118">
        <v>24</v>
      </c>
      <c r="C34" s="85" t="s">
        <v>484</v>
      </c>
      <c r="D34" s="85" t="s">
        <v>467</v>
      </c>
      <c r="E34" s="85" t="s">
        <v>485</v>
      </c>
      <c r="F34" s="86" t="s">
        <v>200</v>
      </c>
      <c r="G34" s="87" t="s">
        <v>21</v>
      </c>
      <c r="H34" s="91">
        <v>45536</v>
      </c>
      <c r="I34" s="91">
        <v>45717</v>
      </c>
      <c r="J34" s="89">
        <v>130000</v>
      </c>
      <c r="K34" s="89">
        <v>0</v>
      </c>
      <c r="L34" s="89">
        <v>130000</v>
      </c>
      <c r="M34" s="89">
        <v>3731</v>
      </c>
      <c r="N34" s="89">
        <v>19162.12</v>
      </c>
      <c r="O34" s="89">
        <v>3952</v>
      </c>
      <c r="P34" s="89">
        <v>9277.9</v>
      </c>
      <c r="Q34" s="89">
        <v>36123.019999999997</v>
      </c>
      <c r="R34" s="89">
        <v>93876.98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</row>
    <row r="35" spans="2:82" ht="30" customHeight="1" x14ac:dyDescent="0.35">
      <c r="B35" s="118">
        <v>25</v>
      </c>
      <c r="C35" s="85" t="s">
        <v>218</v>
      </c>
      <c r="D35" s="85" t="s">
        <v>468</v>
      </c>
      <c r="E35" s="85" t="s">
        <v>436</v>
      </c>
      <c r="F35" s="117" t="s">
        <v>200</v>
      </c>
      <c r="G35" s="87" t="s">
        <v>21</v>
      </c>
      <c r="H35" s="88">
        <v>45536</v>
      </c>
      <c r="I35" s="88">
        <v>45717</v>
      </c>
      <c r="J35" s="89">
        <v>85000</v>
      </c>
      <c r="K35" s="89">
        <v>0</v>
      </c>
      <c r="L35" s="89">
        <v>85000</v>
      </c>
      <c r="M35" s="89">
        <v>2439.5</v>
      </c>
      <c r="N35" s="89">
        <v>8576.99</v>
      </c>
      <c r="O35" s="89">
        <v>2584</v>
      </c>
      <c r="P35" s="89">
        <v>125</v>
      </c>
      <c r="Q35" s="89">
        <f t="shared" si="1"/>
        <v>13725.49</v>
      </c>
      <c r="R35" s="89">
        <f t="shared" si="0"/>
        <v>71274.509999999995</v>
      </c>
      <c r="T35" s="122"/>
    </row>
    <row r="36" spans="2:82" ht="30" customHeight="1" x14ac:dyDescent="0.35">
      <c r="B36" s="118">
        <v>26</v>
      </c>
      <c r="C36" s="85" t="s">
        <v>522</v>
      </c>
      <c r="D36" s="85" t="s">
        <v>523</v>
      </c>
      <c r="E36" s="85" t="s">
        <v>524</v>
      </c>
      <c r="F36" s="86" t="s">
        <v>200</v>
      </c>
      <c r="G36" s="87" t="s">
        <v>24</v>
      </c>
      <c r="H36" s="91">
        <v>45505</v>
      </c>
      <c r="I36" s="91">
        <v>45658</v>
      </c>
      <c r="J36" s="89">
        <v>200000</v>
      </c>
      <c r="K36" s="89">
        <v>0</v>
      </c>
      <c r="L36" s="89">
        <v>200000</v>
      </c>
      <c r="M36" s="89">
        <v>5740</v>
      </c>
      <c r="N36" s="89">
        <v>35248.21</v>
      </c>
      <c r="O36" s="89">
        <v>5883.16</v>
      </c>
      <c r="P36" s="89">
        <v>2490.46</v>
      </c>
      <c r="Q36" s="89">
        <v>49361.83</v>
      </c>
      <c r="R36" s="89">
        <v>150638.17000000001</v>
      </c>
      <c r="T36" s="124"/>
    </row>
    <row r="37" spans="2:82" s="83" customFormat="1" ht="30" customHeight="1" x14ac:dyDescent="0.35">
      <c r="B37" s="118">
        <v>27</v>
      </c>
      <c r="C37" s="85" t="s">
        <v>220</v>
      </c>
      <c r="D37" s="85" t="s">
        <v>471</v>
      </c>
      <c r="E37" s="85" t="s">
        <v>221</v>
      </c>
      <c r="F37" s="86" t="s">
        <v>200</v>
      </c>
      <c r="G37" s="87" t="s">
        <v>24</v>
      </c>
      <c r="H37" s="88">
        <v>45536</v>
      </c>
      <c r="I37" s="88">
        <v>45717</v>
      </c>
      <c r="J37" s="89">
        <v>130000</v>
      </c>
      <c r="K37" s="89">
        <v>0</v>
      </c>
      <c r="L37" s="89">
        <v>130000</v>
      </c>
      <c r="M37" s="89">
        <v>3731</v>
      </c>
      <c r="N37" s="89">
        <v>19162.12</v>
      </c>
      <c r="O37" s="89">
        <v>3952</v>
      </c>
      <c r="P37" s="89">
        <v>1075</v>
      </c>
      <c r="Q37" s="89">
        <f t="shared" si="1"/>
        <v>27920.12</v>
      </c>
      <c r="R37" s="89">
        <f t="shared" si="0"/>
        <v>102079.88</v>
      </c>
      <c r="S37" s="59"/>
      <c r="T37" s="122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118">
        <v>28</v>
      </c>
      <c r="C38" s="85" t="s">
        <v>222</v>
      </c>
      <c r="D38" s="85" t="s">
        <v>470</v>
      </c>
      <c r="E38" s="85" t="s">
        <v>470</v>
      </c>
      <c r="F38" s="86" t="s">
        <v>200</v>
      </c>
      <c r="G38" s="87" t="s">
        <v>21</v>
      </c>
      <c r="H38" s="88">
        <v>45536</v>
      </c>
      <c r="I38" s="88">
        <v>45717</v>
      </c>
      <c r="J38" s="89">
        <v>130000</v>
      </c>
      <c r="K38" s="89">
        <v>0</v>
      </c>
      <c r="L38" s="89">
        <v>130000</v>
      </c>
      <c r="M38" s="89">
        <v>3731</v>
      </c>
      <c r="N38" s="89">
        <v>18733.25</v>
      </c>
      <c r="O38" s="89">
        <v>3952</v>
      </c>
      <c r="P38" s="89">
        <v>3543.36</v>
      </c>
      <c r="Q38" s="89">
        <v>29959.61</v>
      </c>
      <c r="R38" s="89">
        <v>100040.39</v>
      </c>
      <c r="S38" s="59"/>
      <c r="T38" s="122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18">
        <v>29</v>
      </c>
      <c r="C39" s="85" t="s">
        <v>225</v>
      </c>
      <c r="D39" s="85" t="s">
        <v>469</v>
      </c>
      <c r="E39" s="85" t="s">
        <v>437</v>
      </c>
      <c r="F39" s="86" t="s">
        <v>200</v>
      </c>
      <c r="G39" s="87" t="s">
        <v>24</v>
      </c>
      <c r="H39" s="88">
        <v>45536</v>
      </c>
      <c r="I39" s="88">
        <v>45717</v>
      </c>
      <c r="J39" s="89">
        <v>130000</v>
      </c>
      <c r="K39" s="89">
        <v>0</v>
      </c>
      <c r="L39" s="89">
        <v>130000</v>
      </c>
      <c r="M39" s="89">
        <v>3731</v>
      </c>
      <c r="N39" s="89">
        <v>18733.25</v>
      </c>
      <c r="O39" s="89">
        <v>3952</v>
      </c>
      <c r="P39" s="89">
        <v>1890.46</v>
      </c>
      <c r="Q39" s="89">
        <v>28306.71</v>
      </c>
      <c r="R39" s="89">
        <v>101693.29</v>
      </c>
      <c r="S39" s="59"/>
      <c r="T39" s="122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18">
        <v>30</v>
      </c>
      <c r="C40" s="85" t="s">
        <v>226</v>
      </c>
      <c r="D40" s="85" t="s">
        <v>470</v>
      </c>
      <c r="E40" s="85" t="s">
        <v>227</v>
      </c>
      <c r="F40" s="86" t="s">
        <v>200</v>
      </c>
      <c r="G40" s="87" t="s">
        <v>24</v>
      </c>
      <c r="H40" s="88">
        <v>45536</v>
      </c>
      <c r="I40" s="88">
        <v>45717</v>
      </c>
      <c r="J40" s="89">
        <v>70000</v>
      </c>
      <c r="K40" s="89">
        <v>0</v>
      </c>
      <c r="L40" s="89">
        <v>70000</v>
      </c>
      <c r="M40" s="89">
        <v>2009</v>
      </c>
      <c r="N40" s="89">
        <v>5368.48</v>
      </c>
      <c r="O40" s="89">
        <v>2128</v>
      </c>
      <c r="P40" s="89">
        <v>675</v>
      </c>
      <c r="Q40" s="89">
        <f t="shared" si="1"/>
        <v>10180.48</v>
      </c>
      <c r="R40" s="89">
        <f t="shared" si="0"/>
        <v>59819.520000000004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18">
        <v>31</v>
      </c>
      <c r="C41" s="85" t="s">
        <v>228</v>
      </c>
      <c r="D41" s="85" t="s">
        <v>471</v>
      </c>
      <c r="E41" s="85" t="s">
        <v>417</v>
      </c>
      <c r="F41" s="86" t="s">
        <v>200</v>
      </c>
      <c r="G41" s="87" t="s">
        <v>24</v>
      </c>
      <c r="H41" s="88">
        <v>45536</v>
      </c>
      <c r="I41" s="88">
        <v>45717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125</v>
      </c>
      <c r="Q41" s="89">
        <f t="shared" si="1"/>
        <v>5134.24</v>
      </c>
      <c r="R41" s="89">
        <f t="shared" si="0"/>
        <v>45865.760000000002</v>
      </c>
      <c r="S41" s="59"/>
      <c r="T41" s="122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18">
        <v>32</v>
      </c>
      <c r="C42" s="85" t="s">
        <v>229</v>
      </c>
      <c r="D42" s="85" t="s">
        <v>471</v>
      </c>
      <c r="E42" s="85" t="s">
        <v>366</v>
      </c>
      <c r="F42" s="86" t="s">
        <v>200</v>
      </c>
      <c r="G42" s="87" t="s">
        <v>24</v>
      </c>
      <c r="H42" s="88">
        <v>45536</v>
      </c>
      <c r="I42" s="88">
        <v>45717</v>
      </c>
      <c r="J42" s="89">
        <v>51000</v>
      </c>
      <c r="K42" s="89">
        <v>0</v>
      </c>
      <c r="L42" s="89">
        <v>51000</v>
      </c>
      <c r="M42" s="89">
        <v>1463.7</v>
      </c>
      <c r="N42" s="89">
        <v>1995.14</v>
      </c>
      <c r="O42" s="89">
        <v>1550.4</v>
      </c>
      <c r="P42" s="89">
        <v>600</v>
      </c>
      <c r="Q42" s="89">
        <f t="shared" si="1"/>
        <v>5609.24</v>
      </c>
      <c r="R42" s="89">
        <f t="shared" si="0"/>
        <v>45390.76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18">
        <v>33</v>
      </c>
      <c r="C43" s="85" t="s">
        <v>388</v>
      </c>
      <c r="D43" s="85" t="s">
        <v>469</v>
      </c>
      <c r="E43" s="85" t="s">
        <v>431</v>
      </c>
      <c r="F43" s="86" t="s">
        <v>389</v>
      </c>
      <c r="G43" s="87" t="s">
        <v>24</v>
      </c>
      <c r="H43" s="88">
        <v>45536</v>
      </c>
      <c r="I43" s="88">
        <v>45717</v>
      </c>
      <c r="J43" s="89">
        <v>51000</v>
      </c>
      <c r="K43" s="89">
        <v>0</v>
      </c>
      <c r="L43" s="89">
        <v>51000</v>
      </c>
      <c r="M43" s="89">
        <v>1463.7</v>
      </c>
      <c r="N43" s="89">
        <v>1995.14</v>
      </c>
      <c r="O43" s="89">
        <v>1550.4</v>
      </c>
      <c r="P43" s="89">
        <v>600</v>
      </c>
      <c r="Q43" s="89">
        <f t="shared" si="1"/>
        <v>5609.24</v>
      </c>
      <c r="R43" s="89">
        <f>(L43-Q43)</f>
        <v>45390.76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18">
        <v>34</v>
      </c>
      <c r="C44" s="85" t="s">
        <v>540</v>
      </c>
      <c r="D44" s="85" t="s">
        <v>469</v>
      </c>
      <c r="E44" s="85" t="s">
        <v>224</v>
      </c>
      <c r="F44" s="86" t="s">
        <v>200</v>
      </c>
      <c r="G44" s="87" t="s">
        <v>24</v>
      </c>
      <c r="H44" s="91">
        <v>45566</v>
      </c>
      <c r="I44" s="91">
        <v>45748</v>
      </c>
      <c r="J44" s="119">
        <v>46000</v>
      </c>
      <c r="K44" s="119">
        <v>0</v>
      </c>
      <c r="L44" s="119">
        <v>46000</v>
      </c>
      <c r="M44" s="119">
        <v>1320.2</v>
      </c>
      <c r="N44" s="119">
        <v>1289.46</v>
      </c>
      <c r="O44" s="119">
        <v>1398.4</v>
      </c>
      <c r="P44" s="119">
        <v>600</v>
      </c>
      <c r="Q44" s="119">
        <v>4608.0600000000004</v>
      </c>
      <c r="R44" s="119">
        <v>41391.94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18">
        <v>35</v>
      </c>
      <c r="C45" s="85" t="s">
        <v>236</v>
      </c>
      <c r="D45" s="85" t="s">
        <v>402</v>
      </c>
      <c r="E45" s="85" t="s">
        <v>379</v>
      </c>
      <c r="F45" s="86" t="s">
        <v>200</v>
      </c>
      <c r="G45" s="87" t="s">
        <v>21</v>
      </c>
      <c r="H45" s="91">
        <v>45536</v>
      </c>
      <c r="I45" s="91">
        <v>45717</v>
      </c>
      <c r="J45" s="119">
        <v>175000</v>
      </c>
      <c r="K45" s="119">
        <v>0</v>
      </c>
      <c r="L45" s="119">
        <v>175000</v>
      </c>
      <c r="M45" s="119">
        <v>5022.5</v>
      </c>
      <c r="N45" s="119">
        <v>29747.24</v>
      </c>
      <c r="O45" s="119">
        <v>5320</v>
      </c>
      <c r="P45" s="119">
        <v>5878.2</v>
      </c>
      <c r="Q45" s="119">
        <v>45967.94</v>
      </c>
      <c r="R45" s="119">
        <v>129032.06</v>
      </c>
      <c r="S45" s="59"/>
      <c r="T45" s="125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18">
        <v>36</v>
      </c>
      <c r="C46" s="85" t="s">
        <v>230</v>
      </c>
      <c r="D46" s="85" t="s">
        <v>400</v>
      </c>
      <c r="E46" s="85" t="s">
        <v>231</v>
      </c>
      <c r="F46" s="86" t="s">
        <v>200</v>
      </c>
      <c r="G46" s="87" t="s">
        <v>24</v>
      </c>
      <c r="H46" s="88">
        <v>45536</v>
      </c>
      <c r="I46" s="88">
        <v>45717</v>
      </c>
      <c r="J46" s="89">
        <v>175000</v>
      </c>
      <c r="K46" s="89">
        <v>0</v>
      </c>
      <c r="L46" s="89">
        <v>175000</v>
      </c>
      <c r="M46" s="89">
        <v>5022.5</v>
      </c>
      <c r="N46" s="89">
        <v>29747.24</v>
      </c>
      <c r="O46" s="89">
        <v>5320</v>
      </c>
      <c r="P46" s="89">
        <v>1938.3</v>
      </c>
      <c r="Q46" s="89">
        <v>42028.04</v>
      </c>
      <c r="R46" s="89">
        <v>132971.96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18">
        <v>37</v>
      </c>
      <c r="C47" s="85" t="s">
        <v>232</v>
      </c>
      <c r="D47" s="85" t="s">
        <v>472</v>
      </c>
      <c r="E47" s="85" t="s">
        <v>428</v>
      </c>
      <c r="F47" s="86" t="s">
        <v>200</v>
      </c>
      <c r="G47" s="87" t="s">
        <v>21</v>
      </c>
      <c r="H47" s="88">
        <v>45536</v>
      </c>
      <c r="I47" s="88">
        <v>45717</v>
      </c>
      <c r="J47" s="89">
        <v>130000</v>
      </c>
      <c r="K47" s="89">
        <v>0</v>
      </c>
      <c r="L47" s="89">
        <v>130000</v>
      </c>
      <c r="M47" s="89">
        <v>3731</v>
      </c>
      <c r="N47" s="89">
        <v>18304.39</v>
      </c>
      <c r="O47" s="89">
        <v>3952</v>
      </c>
      <c r="P47" s="89">
        <v>3555.92</v>
      </c>
      <c r="Q47" s="89">
        <v>29543.31</v>
      </c>
      <c r="R47" s="89">
        <v>100456.69</v>
      </c>
      <c r="S47" s="59"/>
      <c r="T47" s="124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18">
        <v>38</v>
      </c>
      <c r="C48" s="85" t="s">
        <v>233</v>
      </c>
      <c r="D48" s="85" t="s">
        <v>473</v>
      </c>
      <c r="E48" s="85" t="s">
        <v>234</v>
      </c>
      <c r="F48" s="86" t="s">
        <v>200</v>
      </c>
      <c r="G48" s="87" t="s">
        <v>24</v>
      </c>
      <c r="H48" s="88">
        <v>45536</v>
      </c>
      <c r="I48" s="88">
        <v>45717</v>
      </c>
      <c r="J48" s="89">
        <v>70000</v>
      </c>
      <c r="K48" s="89">
        <v>0</v>
      </c>
      <c r="L48" s="89">
        <v>70000</v>
      </c>
      <c r="M48" s="89">
        <v>2009</v>
      </c>
      <c r="N48" s="89">
        <v>5368.48</v>
      </c>
      <c r="O48" s="89">
        <v>2128</v>
      </c>
      <c r="P48" s="89">
        <v>605</v>
      </c>
      <c r="Q48" s="89">
        <f t="shared" si="1"/>
        <v>10110.48</v>
      </c>
      <c r="R48" s="89">
        <f t="shared" si="0"/>
        <v>59889.520000000004</v>
      </c>
      <c r="S48" s="59"/>
      <c r="T48" s="124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18">
        <v>39</v>
      </c>
      <c r="C49" s="85" t="s">
        <v>235</v>
      </c>
      <c r="D49" s="85" t="s">
        <v>400</v>
      </c>
      <c r="E49" s="85" t="s">
        <v>496</v>
      </c>
      <c r="F49" s="86" t="s">
        <v>200</v>
      </c>
      <c r="G49" s="87" t="s">
        <v>24</v>
      </c>
      <c r="H49" s="88">
        <v>45536</v>
      </c>
      <c r="I49" s="88">
        <v>45717</v>
      </c>
      <c r="J49" s="89">
        <v>65000</v>
      </c>
      <c r="K49" s="89">
        <v>0</v>
      </c>
      <c r="L49" s="89">
        <v>65000</v>
      </c>
      <c r="M49" s="89">
        <v>1865.5</v>
      </c>
      <c r="N49" s="89">
        <v>4427.58</v>
      </c>
      <c r="O49" s="89">
        <v>1976</v>
      </c>
      <c r="P49" s="89">
        <v>125</v>
      </c>
      <c r="Q49" s="89">
        <v>8394.08</v>
      </c>
      <c r="R49" s="89">
        <v>56605.919999999998</v>
      </c>
      <c r="S49" s="59"/>
      <c r="T49" s="122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18">
        <v>40</v>
      </c>
      <c r="C50" s="85" t="s">
        <v>237</v>
      </c>
      <c r="D50" s="85" t="s">
        <v>532</v>
      </c>
      <c r="E50" s="85" t="s">
        <v>367</v>
      </c>
      <c r="F50" s="86" t="s">
        <v>200</v>
      </c>
      <c r="G50" s="87" t="s">
        <v>21</v>
      </c>
      <c r="H50" s="88">
        <v>45536</v>
      </c>
      <c r="I50" s="88">
        <v>45901</v>
      </c>
      <c r="J50" s="89">
        <v>130000</v>
      </c>
      <c r="K50" s="89">
        <v>0</v>
      </c>
      <c r="L50" s="89">
        <v>130000</v>
      </c>
      <c r="M50" s="89">
        <v>3731</v>
      </c>
      <c r="N50" s="89">
        <v>18733.25</v>
      </c>
      <c r="O50" s="89">
        <v>3952</v>
      </c>
      <c r="P50" s="89">
        <v>6940.76</v>
      </c>
      <c r="Q50" s="89">
        <v>33357.01</v>
      </c>
      <c r="R50" s="89">
        <v>96642.99</v>
      </c>
      <c r="S50" s="59"/>
      <c r="T50" s="124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18">
        <v>41</v>
      </c>
      <c r="C51" s="85" t="s">
        <v>238</v>
      </c>
      <c r="D51" s="85" t="s">
        <v>474</v>
      </c>
      <c r="E51" s="85" t="s">
        <v>368</v>
      </c>
      <c r="F51" s="86" t="s">
        <v>200</v>
      </c>
      <c r="G51" s="87" t="s">
        <v>24</v>
      </c>
      <c r="H51" s="88">
        <v>45536</v>
      </c>
      <c r="I51" s="88">
        <v>45717</v>
      </c>
      <c r="J51" s="89">
        <v>130000</v>
      </c>
      <c r="K51" s="89">
        <v>0</v>
      </c>
      <c r="L51" s="89">
        <v>130000</v>
      </c>
      <c r="M51" s="89">
        <v>3731</v>
      </c>
      <c r="N51" s="89">
        <v>19162.12</v>
      </c>
      <c r="O51" s="89">
        <v>3952</v>
      </c>
      <c r="P51" s="89">
        <v>735.4</v>
      </c>
      <c r="Q51" s="89">
        <f t="shared" si="1"/>
        <v>27580.52</v>
      </c>
      <c r="R51" s="89">
        <f t="shared" si="0"/>
        <v>102419.48</v>
      </c>
      <c r="S51" s="59"/>
      <c r="T51" s="122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18">
        <v>42</v>
      </c>
      <c r="C52" s="85" t="s">
        <v>376</v>
      </c>
      <c r="D52" s="85" t="s">
        <v>457</v>
      </c>
      <c r="E52" s="85" t="s">
        <v>418</v>
      </c>
      <c r="F52" s="86" t="s">
        <v>200</v>
      </c>
      <c r="G52" s="87" t="s">
        <v>21</v>
      </c>
      <c r="H52" s="88">
        <v>45536</v>
      </c>
      <c r="I52" s="88">
        <v>45717</v>
      </c>
      <c r="J52" s="89">
        <v>51000</v>
      </c>
      <c r="K52" s="89">
        <v>0</v>
      </c>
      <c r="L52" s="89">
        <v>51000</v>
      </c>
      <c r="M52" s="89">
        <v>1463.7</v>
      </c>
      <c r="N52" s="89">
        <v>1995.14</v>
      </c>
      <c r="O52" s="89">
        <v>1550.4</v>
      </c>
      <c r="P52" s="89">
        <v>1227.9000000000001</v>
      </c>
      <c r="Q52" s="89">
        <v>6237.14</v>
      </c>
      <c r="R52" s="89">
        <v>44762.86</v>
      </c>
      <c r="S52" s="59"/>
      <c r="T52" s="122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18">
        <v>43</v>
      </c>
      <c r="C53" s="85" t="s">
        <v>241</v>
      </c>
      <c r="D53" s="85" t="s">
        <v>457</v>
      </c>
      <c r="E53" s="85" t="s">
        <v>418</v>
      </c>
      <c r="F53" s="86" t="s">
        <v>200</v>
      </c>
      <c r="G53" s="87" t="s">
        <v>21</v>
      </c>
      <c r="H53" s="88">
        <v>45536</v>
      </c>
      <c r="I53" s="88">
        <v>45717</v>
      </c>
      <c r="J53" s="89">
        <v>51000</v>
      </c>
      <c r="K53" s="89">
        <v>0</v>
      </c>
      <c r="L53" s="89">
        <v>51000</v>
      </c>
      <c r="M53" s="89">
        <v>1463.7</v>
      </c>
      <c r="N53" s="89">
        <v>1995.14</v>
      </c>
      <c r="O53" s="89">
        <v>1550.4</v>
      </c>
      <c r="P53" s="89">
        <v>977.9</v>
      </c>
      <c r="Q53" s="89">
        <f t="shared" si="1"/>
        <v>5987.1399999999994</v>
      </c>
      <c r="R53" s="89">
        <f t="shared" si="0"/>
        <v>45012.86</v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18">
        <v>44</v>
      </c>
      <c r="C54" s="85" t="s">
        <v>243</v>
      </c>
      <c r="D54" s="85" t="s">
        <v>474</v>
      </c>
      <c r="E54" s="85" t="s">
        <v>244</v>
      </c>
      <c r="F54" s="86" t="s">
        <v>200</v>
      </c>
      <c r="G54" s="87" t="s">
        <v>21</v>
      </c>
      <c r="H54" s="88">
        <v>45536</v>
      </c>
      <c r="I54" s="88">
        <v>45717</v>
      </c>
      <c r="J54" s="89">
        <v>70000</v>
      </c>
      <c r="K54" s="89">
        <v>0</v>
      </c>
      <c r="L54" s="89">
        <v>70000</v>
      </c>
      <c r="M54" s="89">
        <v>2009</v>
      </c>
      <c r="N54" s="89">
        <v>5368.48</v>
      </c>
      <c r="O54" s="89">
        <v>2128</v>
      </c>
      <c r="P54" s="89">
        <v>125</v>
      </c>
      <c r="Q54" s="89">
        <f t="shared" si="1"/>
        <v>9630.48</v>
      </c>
      <c r="R54" s="89">
        <f t="shared" si="0"/>
        <v>60369.520000000004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18">
        <v>45</v>
      </c>
      <c r="C55" s="85" t="s">
        <v>552</v>
      </c>
      <c r="D55" s="85" t="s">
        <v>474</v>
      </c>
      <c r="E55" s="85" t="s">
        <v>553</v>
      </c>
      <c r="F55" s="86" t="s">
        <v>200</v>
      </c>
      <c r="G55" s="87" t="s">
        <v>21</v>
      </c>
      <c r="H55" s="91">
        <v>45627</v>
      </c>
      <c r="I55" s="91">
        <v>45778</v>
      </c>
      <c r="J55" s="119">
        <v>49300</v>
      </c>
      <c r="K55" s="119">
        <v>0</v>
      </c>
      <c r="L55" s="119">
        <v>49300</v>
      </c>
      <c r="M55" s="119">
        <v>1414.91</v>
      </c>
      <c r="N55" s="119">
        <v>1755.21</v>
      </c>
      <c r="O55" s="119">
        <v>1498.72</v>
      </c>
      <c r="P55" s="119">
        <v>25</v>
      </c>
      <c r="Q55" s="119">
        <f>SUM(M55:P55)</f>
        <v>4693.84</v>
      </c>
      <c r="R55" s="119">
        <f>(L55-Q55)</f>
        <v>44606.16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18">
        <v>46</v>
      </c>
      <c r="C56" s="85" t="s">
        <v>245</v>
      </c>
      <c r="D56" s="85" t="s">
        <v>475</v>
      </c>
      <c r="E56" s="85" t="s">
        <v>246</v>
      </c>
      <c r="F56" s="86" t="s">
        <v>200</v>
      </c>
      <c r="G56" s="87" t="s">
        <v>21</v>
      </c>
      <c r="H56" s="88">
        <v>45536</v>
      </c>
      <c r="I56" s="88">
        <v>45717</v>
      </c>
      <c r="J56" s="89">
        <v>80000</v>
      </c>
      <c r="K56" s="89">
        <v>0</v>
      </c>
      <c r="L56" s="89">
        <v>80000</v>
      </c>
      <c r="M56" s="89">
        <v>2296</v>
      </c>
      <c r="N56" s="89">
        <v>7400.87</v>
      </c>
      <c r="O56" s="89">
        <v>2432</v>
      </c>
      <c r="P56" s="89">
        <v>515</v>
      </c>
      <c r="Q56" s="89">
        <f t="shared" si="1"/>
        <v>12643.869999999999</v>
      </c>
      <c r="R56" s="89">
        <f t="shared" si="0"/>
        <v>67356.13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18">
        <v>47</v>
      </c>
      <c r="C57" s="85" t="s">
        <v>247</v>
      </c>
      <c r="D57" s="85" t="s">
        <v>475</v>
      </c>
      <c r="E57" s="85" t="s">
        <v>125</v>
      </c>
      <c r="F57" s="86" t="s">
        <v>200</v>
      </c>
      <c r="G57" s="87" t="s">
        <v>21</v>
      </c>
      <c r="H57" s="88">
        <v>45536</v>
      </c>
      <c r="I57" s="88">
        <v>45717</v>
      </c>
      <c r="J57" s="89">
        <v>65000</v>
      </c>
      <c r="K57" s="89">
        <v>0</v>
      </c>
      <c r="L57" s="89">
        <v>65000</v>
      </c>
      <c r="M57" s="89">
        <v>1865.5</v>
      </c>
      <c r="N57" s="89">
        <v>4427.58</v>
      </c>
      <c r="O57" s="89">
        <v>1976</v>
      </c>
      <c r="P57" s="89">
        <v>395</v>
      </c>
      <c r="Q57" s="89">
        <f t="shared" si="1"/>
        <v>8664.08</v>
      </c>
      <c r="R57" s="89">
        <f t="shared" si="0"/>
        <v>56335.92</v>
      </c>
      <c r="S57" s="59"/>
      <c r="T57" s="122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18">
        <v>48</v>
      </c>
      <c r="C58" s="85" t="s">
        <v>365</v>
      </c>
      <c r="D58" s="85" t="s">
        <v>475</v>
      </c>
      <c r="E58" s="85" t="s">
        <v>125</v>
      </c>
      <c r="F58" s="86" t="s">
        <v>200</v>
      </c>
      <c r="G58" s="87" t="s">
        <v>24</v>
      </c>
      <c r="H58" s="88">
        <v>45536</v>
      </c>
      <c r="I58" s="88">
        <v>45717</v>
      </c>
      <c r="J58" s="89">
        <v>65000</v>
      </c>
      <c r="K58" s="89">
        <v>0</v>
      </c>
      <c r="L58" s="89">
        <v>65000</v>
      </c>
      <c r="M58" s="89">
        <v>1865.5</v>
      </c>
      <c r="N58" s="89">
        <v>4427.58</v>
      </c>
      <c r="O58" s="89">
        <v>1976</v>
      </c>
      <c r="P58" s="89">
        <v>695</v>
      </c>
      <c r="Q58" s="89">
        <v>8964.08</v>
      </c>
      <c r="R58" s="89">
        <v>56035.92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18">
        <v>49</v>
      </c>
      <c r="C59" s="85" t="s">
        <v>248</v>
      </c>
      <c r="D59" s="85" t="s">
        <v>476</v>
      </c>
      <c r="E59" s="85" t="s">
        <v>507</v>
      </c>
      <c r="F59" s="86" t="s">
        <v>200</v>
      </c>
      <c r="G59" s="87" t="s">
        <v>21</v>
      </c>
      <c r="H59" s="88">
        <v>45536</v>
      </c>
      <c r="I59" s="88">
        <v>45717</v>
      </c>
      <c r="J59" s="89">
        <v>51000</v>
      </c>
      <c r="K59" s="89">
        <v>0</v>
      </c>
      <c r="L59" s="89">
        <v>51000</v>
      </c>
      <c r="M59" s="89">
        <v>1463.7</v>
      </c>
      <c r="N59" s="89">
        <v>1995.14</v>
      </c>
      <c r="O59" s="89">
        <v>1550.4</v>
      </c>
      <c r="P59" s="89">
        <v>525</v>
      </c>
      <c r="Q59" s="89">
        <f t="shared" si="1"/>
        <v>5534.24</v>
      </c>
      <c r="R59" s="89">
        <f t="shared" si="0"/>
        <v>45465.760000000002</v>
      </c>
      <c r="S59" s="59"/>
      <c r="T59" s="122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18">
        <v>50</v>
      </c>
      <c r="C60" s="85" t="s">
        <v>250</v>
      </c>
      <c r="D60" s="85" t="s">
        <v>476</v>
      </c>
      <c r="E60" s="85" t="s">
        <v>426</v>
      </c>
      <c r="F60" s="86" t="s">
        <v>200</v>
      </c>
      <c r="G60" s="87" t="s">
        <v>24</v>
      </c>
      <c r="H60" s="88">
        <v>45536</v>
      </c>
      <c r="I60" s="88">
        <v>45717</v>
      </c>
      <c r="J60" s="89">
        <v>51000</v>
      </c>
      <c r="K60" s="89">
        <v>0</v>
      </c>
      <c r="L60" s="89">
        <v>51000</v>
      </c>
      <c r="M60" s="89">
        <v>1463.7</v>
      </c>
      <c r="N60" s="89">
        <v>1995.14</v>
      </c>
      <c r="O60" s="89">
        <v>1550.4</v>
      </c>
      <c r="P60" s="89">
        <v>125</v>
      </c>
      <c r="Q60" s="89">
        <f t="shared" si="1"/>
        <v>5134.24</v>
      </c>
      <c r="R60" s="89">
        <f t="shared" si="0"/>
        <v>45865.760000000002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18">
        <v>51</v>
      </c>
      <c r="C61" s="85" t="s">
        <v>251</v>
      </c>
      <c r="D61" s="85" t="s">
        <v>477</v>
      </c>
      <c r="E61" s="85" t="s">
        <v>438</v>
      </c>
      <c r="F61" s="86" t="s">
        <v>200</v>
      </c>
      <c r="G61" s="87" t="s">
        <v>21</v>
      </c>
      <c r="H61" s="88">
        <v>45536</v>
      </c>
      <c r="I61" s="88">
        <v>45717</v>
      </c>
      <c r="J61" s="89">
        <v>130000</v>
      </c>
      <c r="K61" s="89">
        <v>0</v>
      </c>
      <c r="L61" s="89">
        <v>130000</v>
      </c>
      <c r="M61" s="89">
        <v>3731</v>
      </c>
      <c r="N61" s="89">
        <v>18304.39</v>
      </c>
      <c r="O61" s="89">
        <v>3952</v>
      </c>
      <c r="P61" s="89">
        <v>3555.92</v>
      </c>
      <c r="Q61" s="89">
        <f t="shared" si="1"/>
        <v>29543.309999999998</v>
      </c>
      <c r="R61" s="89">
        <f t="shared" si="0"/>
        <v>100456.69</v>
      </c>
      <c r="S61" s="59"/>
      <c r="T61" s="124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18">
        <v>52</v>
      </c>
      <c r="C62" s="85" t="s">
        <v>252</v>
      </c>
      <c r="D62" s="85" t="s">
        <v>480</v>
      </c>
      <c r="E62" s="85" t="s">
        <v>412</v>
      </c>
      <c r="F62" s="86" t="s">
        <v>200</v>
      </c>
      <c r="G62" s="87" t="s">
        <v>21</v>
      </c>
      <c r="H62" s="88">
        <v>45536</v>
      </c>
      <c r="I62" s="88">
        <v>45717</v>
      </c>
      <c r="J62" s="89">
        <v>130000</v>
      </c>
      <c r="K62" s="89">
        <v>0</v>
      </c>
      <c r="L62" s="89">
        <v>130000</v>
      </c>
      <c r="M62" s="89">
        <v>3731</v>
      </c>
      <c r="N62" s="89">
        <v>19162.12</v>
      </c>
      <c r="O62" s="89">
        <v>3952</v>
      </c>
      <c r="P62" s="89">
        <v>825</v>
      </c>
      <c r="Q62" s="89">
        <v>27670.12</v>
      </c>
      <c r="R62" s="89">
        <v>102329.88</v>
      </c>
      <c r="S62" s="59"/>
      <c r="T62" s="124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18">
        <v>53</v>
      </c>
      <c r="C63" s="85" t="s">
        <v>253</v>
      </c>
      <c r="D63" s="85" t="s">
        <v>481</v>
      </c>
      <c r="E63" s="85" t="s">
        <v>369</v>
      </c>
      <c r="F63" s="86" t="s">
        <v>200</v>
      </c>
      <c r="G63" s="87" t="s">
        <v>24</v>
      </c>
      <c r="H63" s="88">
        <v>45536</v>
      </c>
      <c r="I63" s="88">
        <v>45717</v>
      </c>
      <c r="J63" s="89">
        <v>65000</v>
      </c>
      <c r="K63" s="89">
        <v>0</v>
      </c>
      <c r="L63" s="89">
        <v>65000</v>
      </c>
      <c r="M63" s="89">
        <v>1865.5</v>
      </c>
      <c r="N63" s="89">
        <v>4427.58</v>
      </c>
      <c r="O63" s="89">
        <v>1976</v>
      </c>
      <c r="P63" s="89">
        <v>125</v>
      </c>
      <c r="Q63" s="89">
        <f t="shared" si="1"/>
        <v>8394.08</v>
      </c>
      <c r="R63" s="89">
        <f t="shared" si="0"/>
        <v>56605.919999999998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18">
        <v>54</v>
      </c>
      <c r="C64" s="85" t="s">
        <v>377</v>
      </c>
      <c r="D64" s="85" t="s">
        <v>478</v>
      </c>
      <c r="E64" s="85" t="s">
        <v>370</v>
      </c>
      <c r="F64" s="86" t="s">
        <v>200</v>
      </c>
      <c r="G64" s="87" t="s">
        <v>21</v>
      </c>
      <c r="H64" s="88">
        <v>45536</v>
      </c>
      <c r="I64" s="88">
        <v>45717</v>
      </c>
      <c r="J64" s="89">
        <v>130000</v>
      </c>
      <c r="K64" s="89">
        <v>0</v>
      </c>
      <c r="L64" s="89">
        <v>130000</v>
      </c>
      <c r="M64" s="89">
        <v>3731</v>
      </c>
      <c r="N64" s="89">
        <v>19162.12</v>
      </c>
      <c r="O64" s="89">
        <v>3952</v>
      </c>
      <c r="P64" s="89">
        <v>1436.7</v>
      </c>
      <c r="Q64" s="89">
        <f t="shared" si="1"/>
        <v>28281.82</v>
      </c>
      <c r="R64" s="89">
        <f t="shared" si="0"/>
        <v>101718.18</v>
      </c>
      <c r="S64" s="59"/>
      <c r="T64" s="122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2:82" s="83" customFormat="1" ht="30" customHeight="1" x14ac:dyDescent="0.35">
      <c r="B65" s="118">
        <v>55</v>
      </c>
      <c r="C65" s="85" t="s">
        <v>148</v>
      </c>
      <c r="D65" s="85" t="s">
        <v>481</v>
      </c>
      <c r="E65" s="85" t="s">
        <v>429</v>
      </c>
      <c r="F65" s="86" t="s">
        <v>200</v>
      </c>
      <c r="G65" s="87" t="s">
        <v>21</v>
      </c>
      <c r="H65" s="88">
        <v>45536</v>
      </c>
      <c r="I65" s="88">
        <v>45717</v>
      </c>
      <c r="J65" s="89">
        <v>105000</v>
      </c>
      <c r="K65" s="89">
        <v>0</v>
      </c>
      <c r="L65" s="89">
        <v>105000</v>
      </c>
      <c r="M65" s="89">
        <v>3013.5</v>
      </c>
      <c r="N65" s="89">
        <v>13281.49</v>
      </c>
      <c r="O65" s="89">
        <v>3192</v>
      </c>
      <c r="P65" s="89">
        <v>1625</v>
      </c>
      <c r="Q65" s="89">
        <f>SUM(M65:P65)</f>
        <v>21111.989999999998</v>
      </c>
      <c r="R65" s="89">
        <f>(L65-Q65)</f>
        <v>83888.010000000009</v>
      </c>
      <c r="S65" s="59"/>
      <c r="T65" s="122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2:82" s="83" customFormat="1" ht="30" customHeight="1" x14ac:dyDescent="0.35">
      <c r="B66" s="118">
        <v>56</v>
      </c>
      <c r="C66" s="85" t="s">
        <v>394</v>
      </c>
      <c r="D66" s="85" t="s">
        <v>481</v>
      </c>
      <c r="E66" s="85" t="s">
        <v>369</v>
      </c>
      <c r="F66" s="86" t="s">
        <v>200</v>
      </c>
      <c r="G66" s="87" t="s">
        <v>21</v>
      </c>
      <c r="H66" s="88">
        <v>45536</v>
      </c>
      <c r="I66" s="88">
        <v>45717</v>
      </c>
      <c r="J66" s="89">
        <v>65000</v>
      </c>
      <c r="K66" s="89">
        <v>0</v>
      </c>
      <c r="L66" s="89">
        <v>65000</v>
      </c>
      <c r="M66" s="89">
        <v>1865.5</v>
      </c>
      <c r="N66" s="89">
        <v>4427.58</v>
      </c>
      <c r="O66" s="89">
        <v>1976</v>
      </c>
      <c r="P66" s="89">
        <v>125</v>
      </c>
      <c r="Q66" s="89">
        <f>SUM(M66:P66)</f>
        <v>8394.08</v>
      </c>
      <c r="R66" s="89">
        <f>(L66-Q66)</f>
        <v>56605.919999999998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2:82" s="83" customFormat="1" ht="30" customHeight="1" x14ac:dyDescent="0.35">
      <c r="B67" s="118">
        <v>57</v>
      </c>
      <c r="C67" s="85" t="s">
        <v>380</v>
      </c>
      <c r="D67" s="85" t="s">
        <v>481</v>
      </c>
      <c r="E67" s="85" t="s">
        <v>369</v>
      </c>
      <c r="F67" s="86" t="s">
        <v>200</v>
      </c>
      <c r="G67" s="87" t="s">
        <v>24</v>
      </c>
      <c r="H67" s="88">
        <v>45536</v>
      </c>
      <c r="I67" s="88">
        <v>45717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997.9</v>
      </c>
      <c r="Q67" s="89">
        <f>SUM(M67:P67)</f>
        <v>9266.98</v>
      </c>
      <c r="R67" s="89">
        <f>(L67-Q67)</f>
        <v>55733.020000000004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2:82" s="83" customFormat="1" ht="30" customHeight="1" x14ac:dyDescent="0.35">
      <c r="B68" s="118">
        <v>58</v>
      </c>
      <c r="C68" s="85" t="s">
        <v>254</v>
      </c>
      <c r="D68" s="85" t="s">
        <v>481</v>
      </c>
      <c r="E68" s="85" t="s">
        <v>369</v>
      </c>
      <c r="F68" s="86" t="s">
        <v>200</v>
      </c>
      <c r="G68" s="87" t="s">
        <v>24</v>
      </c>
      <c r="H68" s="88">
        <v>45536</v>
      </c>
      <c r="I68" s="88">
        <v>45717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695</v>
      </c>
      <c r="Q68" s="89">
        <f t="shared" si="1"/>
        <v>8964.08</v>
      </c>
      <c r="R68" s="89">
        <f t="shared" si="0"/>
        <v>56035.92</v>
      </c>
      <c r="S68" s="59"/>
      <c r="T68" s="122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2:82" s="83" customFormat="1" ht="30" customHeight="1" x14ac:dyDescent="0.35">
      <c r="B69" s="118">
        <v>59</v>
      </c>
      <c r="C69" s="85" t="s">
        <v>255</v>
      </c>
      <c r="D69" s="85" t="s">
        <v>478</v>
      </c>
      <c r="E69" s="85" t="s">
        <v>479</v>
      </c>
      <c r="F69" s="86" t="s">
        <v>200</v>
      </c>
      <c r="G69" s="87" t="s">
        <v>21</v>
      </c>
      <c r="H69" s="88">
        <v>45536</v>
      </c>
      <c r="I69" s="88">
        <v>45717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125</v>
      </c>
      <c r="Q69" s="89">
        <f t="shared" si="1"/>
        <v>8394.08</v>
      </c>
      <c r="R69" s="89">
        <f t="shared" si="0"/>
        <v>56605.919999999998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2:82" s="83" customFormat="1" ht="30" customHeight="1" x14ac:dyDescent="0.35">
      <c r="B70" s="118">
        <v>60</v>
      </c>
      <c r="C70" s="85" t="s">
        <v>361</v>
      </c>
      <c r="D70" s="85" t="s">
        <v>481</v>
      </c>
      <c r="E70" s="85" t="s">
        <v>369</v>
      </c>
      <c r="F70" s="86" t="s">
        <v>200</v>
      </c>
      <c r="G70" s="87" t="s">
        <v>21</v>
      </c>
      <c r="H70" s="88">
        <v>45536</v>
      </c>
      <c r="I70" s="88">
        <v>45717</v>
      </c>
      <c r="J70" s="89">
        <v>65000</v>
      </c>
      <c r="K70" s="89">
        <v>0</v>
      </c>
      <c r="L70" s="89">
        <v>65000</v>
      </c>
      <c r="M70" s="89">
        <v>1865.5</v>
      </c>
      <c r="N70" s="89">
        <v>4427.58</v>
      </c>
      <c r="O70" s="89">
        <v>1976</v>
      </c>
      <c r="P70" s="89">
        <v>665</v>
      </c>
      <c r="Q70" s="89">
        <f t="shared" ref="Q70:Q73" si="2">SUM(M70:P70)</f>
        <v>8934.08</v>
      </c>
      <c r="R70" s="89">
        <f t="shared" ref="R70:R73" si="3">(L70-Q70)</f>
        <v>56065.919999999998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2:82" s="83" customFormat="1" ht="30" customHeight="1" x14ac:dyDescent="0.35">
      <c r="B71" s="118">
        <v>61</v>
      </c>
      <c r="C71" s="85" t="s">
        <v>385</v>
      </c>
      <c r="D71" s="85" t="s">
        <v>481</v>
      </c>
      <c r="E71" s="85" t="s">
        <v>369</v>
      </c>
      <c r="F71" s="86" t="s">
        <v>200</v>
      </c>
      <c r="G71" s="87" t="s">
        <v>21</v>
      </c>
      <c r="H71" s="88">
        <v>45536</v>
      </c>
      <c r="I71" s="88">
        <v>45717</v>
      </c>
      <c r="J71" s="89">
        <v>65000</v>
      </c>
      <c r="K71" s="89">
        <v>0</v>
      </c>
      <c r="L71" s="89">
        <v>65000</v>
      </c>
      <c r="M71" s="89">
        <v>1865.5</v>
      </c>
      <c r="N71" s="89">
        <v>4427.58</v>
      </c>
      <c r="O71" s="89">
        <v>1976</v>
      </c>
      <c r="P71" s="89">
        <v>125</v>
      </c>
      <c r="Q71" s="89">
        <f t="shared" si="2"/>
        <v>8394.08</v>
      </c>
      <c r="R71" s="89">
        <f t="shared" si="3"/>
        <v>56605.919999999998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2:82" s="83" customFormat="1" ht="30" customHeight="1" x14ac:dyDescent="0.35">
      <c r="B72" s="118">
        <v>62</v>
      </c>
      <c r="C72" s="85" t="s">
        <v>386</v>
      </c>
      <c r="D72" s="85" t="s">
        <v>481</v>
      </c>
      <c r="E72" s="85" t="s">
        <v>369</v>
      </c>
      <c r="F72" s="86" t="s">
        <v>200</v>
      </c>
      <c r="G72" s="87" t="s">
        <v>21</v>
      </c>
      <c r="H72" s="88">
        <v>45536</v>
      </c>
      <c r="I72" s="88">
        <v>45717</v>
      </c>
      <c r="J72" s="89">
        <v>65000</v>
      </c>
      <c r="K72" s="89">
        <v>0</v>
      </c>
      <c r="L72" s="89">
        <v>65000</v>
      </c>
      <c r="M72" s="89">
        <v>1865.5</v>
      </c>
      <c r="N72" s="89">
        <v>4427.58</v>
      </c>
      <c r="O72" s="89">
        <v>1976</v>
      </c>
      <c r="P72" s="89">
        <v>16436.7</v>
      </c>
      <c r="Q72" s="89">
        <v>24705.78</v>
      </c>
      <c r="R72" s="89">
        <v>40294.22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2:82" s="83" customFormat="1" ht="30" customHeight="1" x14ac:dyDescent="0.35">
      <c r="B73" s="118">
        <v>63</v>
      </c>
      <c r="C73" s="85" t="s">
        <v>387</v>
      </c>
      <c r="D73" s="85" t="s">
        <v>481</v>
      </c>
      <c r="E73" s="85" t="s">
        <v>369</v>
      </c>
      <c r="F73" s="86" t="s">
        <v>200</v>
      </c>
      <c r="G73" s="87" t="s">
        <v>21</v>
      </c>
      <c r="H73" s="88">
        <v>45383</v>
      </c>
      <c r="I73" s="88">
        <v>45566</v>
      </c>
      <c r="J73" s="89">
        <v>65000</v>
      </c>
      <c r="K73" s="89">
        <v>0</v>
      </c>
      <c r="L73" s="89">
        <v>65000</v>
      </c>
      <c r="M73" s="89">
        <v>1865.5</v>
      </c>
      <c r="N73" s="89">
        <v>4084.48</v>
      </c>
      <c r="O73" s="89">
        <v>1976</v>
      </c>
      <c r="P73" s="89">
        <v>2380.46</v>
      </c>
      <c r="Q73" s="89">
        <f t="shared" si="2"/>
        <v>10306.439999999999</v>
      </c>
      <c r="R73" s="89">
        <f t="shared" si="3"/>
        <v>54693.56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2:82" s="83" customFormat="1" ht="30" customHeight="1" x14ac:dyDescent="0.35">
      <c r="B74" s="118">
        <v>64</v>
      </c>
      <c r="C74" s="85" t="s">
        <v>525</v>
      </c>
      <c r="D74" s="85" t="s">
        <v>481</v>
      </c>
      <c r="E74" s="85" t="s">
        <v>369</v>
      </c>
      <c r="F74" s="86" t="s">
        <v>200</v>
      </c>
      <c r="G74" s="87" t="s">
        <v>24</v>
      </c>
      <c r="H74" s="91">
        <v>45505</v>
      </c>
      <c r="I74" s="91">
        <v>45658</v>
      </c>
      <c r="J74" s="89">
        <v>65000</v>
      </c>
      <c r="K74" s="89">
        <v>0</v>
      </c>
      <c r="L74" s="89">
        <v>65000</v>
      </c>
      <c r="M74" s="89">
        <v>1865.5</v>
      </c>
      <c r="N74" s="89">
        <v>4427.58</v>
      </c>
      <c r="O74" s="89">
        <v>1976</v>
      </c>
      <c r="P74" s="89">
        <v>595</v>
      </c>
      <c r="Q74" s="89">
        <f>SUM(M74:P74)</f>
        <v>8864.08</v>
      </c>
      <c r="R74" s="89">
        <f>(L74-Q74)</f>
        <v>56135.92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2:82" s="83" customFormat="1" ht="30" customHeight="1" x14ac:dyDescent="0.35">
      <c r="B75" s="118">
        <v>65</v>
      </c>
      <c r="C75" s="85" t="s">
        <v>541</v>
      </c>
      <c r="D75" s="85" t="s">
        <v>481</v>
      </c>
      <c r="E75" s="85" t="s">
        <v>369</v>
      </c>
      <c r="F75" s="86" t="s">
        <v>200</v>
      </c>
      <c r="G75" s="87" t="s">
        <v>21</v>
      </c>
      <c r="H75" s="91">
        <v>45566</v>
      </c>
      <c r="I75" s="91">
        <v>45748</v>
      </c>
      <c r="J75" s="119">
        <v>65000</v>
      </c>
      <c r="K75" s="119">
        <v>0</v>
      </c>
      <c r="L75" s="119">
        <v>65000</v>
      </c>
      <c r="M75" s="119">
        <v>1865.5</v>
      </c>
      <c r="N75" s="119">
        <v>4427.58</v>
      </c>
      <c r="O75" s="119">
        <v>1976</v>
      </c>
      <c r="P75" s="119">
        <v>545</v>
      </c>
      <c r="Q75" s="119">
        <f>SUM(M75:P75)</f>
        <v>8814.08</v>
      </c>
      <c r="R75" s="119">
        <f>(L75-Q75)</f>
        <v>56185.919999999998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2:82" s="83" customFormat="1" ht="30" customHeight="1" x14ac:dyDescent="0.35">
      <c r="B76" s="118">
        <v>66</v>
      </c>
      <c r="C76" s="85" t="s">
        <v>256</v>
      </c>
      <c r="D76" s="85" t="s">
        <v>482</v>
      </c>
      <c r="E76" s="85" t="s">
        <v>439</v>
      </c>
      <c r="F76" s="86" t="s">
        <v>200</v>
      </c>
      <c r="G76" s="87" t="s">
        <v>21</v>
      </c>
      <c r="H76" s="88">
        <v>45536</v>
      </c>
      <c r="I76" s="88">
        <v>45717</v>
      </c>
      <c r="J76" s="89">
        <v>70000</v>
      </c>
      <c r="K76" s="89">
        <v>0</v>
      </c>
      <c r="L76" s="89">
        <v>70000</v>
      </c>
      <c r="M76" s="89">
        <v>2009</v>
      </c>
      <c r="N76" s="89">
        <v>5368.48</v>
      </c>
      <c r="O76" s="89">
        <v>2128</v>
      </c>
      <c r="P76" s="89">
        <v>1387.9</v>
      </c>
      <c r="Q76" s="89">
        <f t="shared" si="1"/>
        <v>10893.38</v>
      </c>
      <c r="R76" s="89">
        <f t="shared" si="0"/>
        <v>59106.62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2:82" s="83" customFormat="1" ht="30" customHeight="1" x14ac:dyDescent="0.35">
      <c r="B77" s="118">
        <v>67</v>
      </c>
      <c r="C77" s="85" t="s">
        <v>258</v>
      </c>
      <c r="D77" s="85" t="s">
        <v>482</v>
      </c>
      <c r="E77" s="85" t="s">
        <v>440</v>
      </c>
      <c r="F77" s="86" t="s">
        <v>200</v>
      </c>
      <c r="G77" s="87" t="s">
        <v>21</v>
      </c>
      <c r="H77" s="88">
        <v>45536</v>
      </c>
      <c r="I77" s="88">
        <v>45717</v>
      </c>
      <c r="J77" s="89">
        <v>130000</v>
      </c>
      <c r="K77" s="89">
        <v>0</v>
      </c>
      <c r="L77" s="89">
        <v>130000</v>
      </c>
      <c r="M77" s="89">
        <v>3731</v>
      </c>
      <c r="N77" s="89">
        <v>19162.12</v>
      </c>
      <c r="O77" s="89">
        <v>3952</v>
      </c>
      <c r="P77" s="89">
        <v>19735.599999999999</v>
      </c>
      <c r="Q77" s="89">
        <f t="shared" si="1"/>
        <v>46580.72</v>
      </c>
      <c r="R77" s="89">
        <f t="shared" si="0"/>
        <v>83419.28</v>
      </c>
      <c r="S77" s="59"/>
      <c r="T77" s="122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2:82" s="83" customFormat="1" ht="30" customHeight="1" x14ac:dyDescent="0.35">
      <c r="B78" s="118">
        <v>68</v>
      </c>
      <c r="C78" s="85" t="s">
        <v>259</v>
      </c>
      <c r="D78" s="85" t="s">
        <v>482</v>
      </c>
      <c r="E78" s="85" t="s">
        <v>439</v>
      </c>
      <c r="F78" s="86" t="s">
        <v>200</v>
      </c>
      <c r="G78" s="87" t="s">
        <v>24</v>
      </c>
      <c r="H78" s="88">
        <v>45536</v>
      </c>
      <c r="I78" s="88">
        <v>45717</v>
      </c>
      <c r="J78" s="89">
        <v>70000</v>
      </c>
      <c r="K78" s="89">
        <v>0</v>
      </c>
      <c r="L78" s="89">
        <v>70000</v>
      </c>
      <c r="M78" s="89">
        <v>2009</v>
      </c>
      <c r="N78" s="89">
        <v>5368.48</v>
      </c>
      <c r="O78" s="89">
        <v>2128</v>
      </c>
      <c r="P78" s="89">
        <v>125</v>
      </c>
      <c r="Q78" s="89">
        <f t="shared" si="1"/>
        <v>9630.48</v>
      </c>
      <c r="R78" s="89">
        <f t="shared" si="0"/>
        <v>60369.520000000004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2:82" s="83" customFormat="1" ht="30" customHeight="1" x14ac:dyDescent="0.35">
      <c r="B79" s="118">
        <v>69</v>
      </c>
      <c r="C79" s="85" t="s">
        <v>260</v>
      </c>
      <c r="D79" s="85" t="s">
        <v>482</v>
      </c>
      <c r="E79" s="85" t="s">
        <v>439</v>
      </c>
      <c r="F79" s="86" t="s">
        <v>200</v>
      </c>
      <c r="G79" s="87" t="s">
        <v>21</v>
      </c>
      <c r="H79" s="88">
        <v>45536</v>
      </c>
      <c r="I79" s="88">
        <v>45717</v>
      </c>
      <c r="J79" s="89">
        <v>70000</v>
      </c>
      <c r="K79" s="89">
        <v>0</v>
      </c>
      <c r="L79" s="89">
        <v>70000</v>
      </c>
      <c r="M79" s="89">
        <v>2009</v>
      </c>
      <c r="N79" s="89">
        <v>5368.48</v>
      </c>
      <c r="O79" s="89">
        <v>2128</v>
      </c>
      <c r="P79" s="89">
        <v>125</v>
      </c>
      <c r="Q79" s="89">
        <f t="shared" si="1"/>
        <v>9630.48</v>
      </c>
      <c r="R79" s="89">
        <f t="shared" si="0"/>
        <v>60369.520000000004</v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</row>
    <row r="80" spans="2:82" s="83" customFormat="1" ht="30" customHeight="1" x14ac:dyDescent="0.35">
      <c r="B80" s="118">
        <v>70</v>
      </c>
      <c r="C80" s="85" t="s">
        <v>261</v>
      </c>
      <c r="D80" s="85" t="s">
        <v>482</v>
      </c>
      <c r="E80" s="85" t="s">
        <v>439</v>
      </c>
      <c r="F80" s="86" t="s">
        <v>200</v>
      </c>
      <c r="G80" s="87" t="s">
        <v>24</v>
      </c>
      <c r="H80" s="88">
        <v>45536</v>
      </c>
      <c r="I80" s="88">
        <v>45717</v>
      </c>
      <c r="J80" s="89">
        <v>70000</v>
      </c>
      <c r="K80" s="89">
        <v>0</v>
      </c>
      <c r="L80" s="89">
        <v>70000</v>
      </c>
      <c r="M80" s="89">
        <v>2009</v>
      </c>
      <c r="N80" s="89">
        <v>5368.48</v>
      </c>
      <c r="O80" s="89">
        <v>2128</v>
      </c>
      <c r="P80" s="89">
        <v>1087.9000000000001</v>
      </c>
      <c r="Q80" s="89">
        <f t="shared" si="1"/>
        <v>10593.38</v>
      </c>
      <c r="R80" s="89">
        <f t="shared" si="0"/>
        <v>59406.62</v>
      </c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</row>
    <row r="81" spans="1:82" s="83" customFormat="1" ht="30" customHeight="1" x14ac:dyDescent="0.35">
      <c r="B81" s="118">
        <v>71</v>
      </c>
      <c r="C81" s="85" t="s">
        <v>262</v>
      </c>
      <c r="D81" s="85" t="s">
        <v>263</v>
      </c>
      <c r="E81" s="85" t="s">
        <v>430</v>
      </c>
      <c r="F81" s="86" t="s">
        <v>200</v>
      </c>
      <c r="G81" s="87" t="s">
        <v>24</v>
      </c>
      <c r="H81" s="88">
        <v>45536</v>
      </c>
      <c r="I81" s="88">
        <v>45717</v>
      </c>
      <c r="J81" s="89">
        <v>130000</v>
      </c>
      <c r="K81" s="89">
        <v>0</v>
      </c>
      <c r="L81" s="89">
        <v>130000</v>
      </c>
      <c r="M81" s="89">
        <v>3731</v>
      </c>
      <c r="N81" s="89">
        <v>19162.12</v>
      </c>
      <c r="O81" s="89">
        <v>3952</v>
      </c>
      <c r="P81" s="89">
        <v>125</v>
      </c>
      <c r="Q81" s="89">
        <v>26970.12</v>
      </c>
      <c r="R81" s="89">
        <f t="shared" si="0"/>
        <v>103029.88</v>
      </c>
      <c r="S81" s="59"/>
      <c r="T81" s="124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</row>
    <row r="82" spans="1:82" s="83" customFormat="1" ht="19" customHeight="1" thickBot="1" x14ac:dyDescent="0.4">
      <c r="B82" s="142" t="s">
        <v>176</v>
      </c>
      <c r="C82" s="143"/>
      <c r="D82" s="143"/>
      <c r="E82" s="143"/>
      <c r="F82" s="143"/>
      <c r="G82" s="143"/>
      <c r="H82" s="143"/>
      <c r="I82" s="144"/>
      <c r="J82" s="90">
        <f>SUBTOTAL(109,Table3[SUELDO BRUTO (RD$)])</f>
        <v>6539600</v>
      </c>
      <c r="K82" s="90">
        <f>SUBTOTAL(109,Table3[OTROS ING.])</f>
        <v>0</v>
      </c>
      <c r="L82" s="90">
        <f>SUBTOTAL(109,Table3[TOTALl ING.])</f>
        <v>6539600</v>
      </c>
      <c r="M82" s="90">
        <f t="shared" ref="M82:N82" si="4">SUM(M11:M81)</f>
        <v>187686.52000000002</v>
      </c>
      <c r="N82" s="90">
        <f t="shared" si="4"/>
        <v>757769.8399999995</v>
      </c>
      <c r="O82" s="90">
        <f>SUM(O11:O81)</f>
        <v>198606.99999999994</v>
      </c>
      <c r="P82" s="90">
        <f>SUM(P11:P81)</f>
        <v>127133.07999999996</v>
      </c>
      <c r="Q82" s="90">
        <f>SUM(Q11:Q81)</f>
        <v>1271196.4400000002</v>
      </c>
      <c r="R82" s="90">
        <f>SUM(R11:R81)</f>
        <v>5268403.5599999959</v>
      </c>
      <c r="S82" s="59"/>
      <c r="T82" s="122"/>
      <c r="U82" s="59"/>
    </row>
    <row r="83" spans="1:82" s="83" customFormat="1" x14ac:dyDescent="0.3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</row>
    <row r="84" spans="1:82" s="83" customFormat="1" x14ac:dyDescent="0.35">
      <c r="A84" s="59"/>
      <c r="B84" s="59"/>
      <c r="C84" s="59"/>
      <c r="D84" s="84" t="s">
        <v>177</v>
      </c>
      <c r="E84" s="59"/>
      <c r="F84" s="84"/>
      <c r="G84" s="130" t="s">
        <v>178</v>
      </c>
      <c r="H84" s="130"/>
      <c r="I84" s="130"/>
      <c r="J84" s="130"/>
      <c r="K84" s="59"/>
      <c r="L84" s="58"/>
      <c r="M84" s="59"/>
      <c r="N84" s="130" t="s">
        <v>178</v>
      </c>
      <c r="O84" s="130"/>
      <c r="P84" s="59"/>
      <c r="Q84" s="59"/>
      <c r="R84" s="59"/>
      <c r="S84" s="59"/>
      <c r="T84" s="59"/>
      <c r="U84" s="59"/>
    </row>
    <row r="85" spans="1:82" s="83" customFormat="1" x14ac:dyDescent="0.35">
      <c r="A85" s="59"/>
      <c r="B85" s="59"/>
      <c r="C85" s="59"/>
      <c r="D85" s="84"/>
      <c r="E85" s="59"/>
      <c r="F85" s="84"/>
      <c r="G85" s="84"/>
      <c r="H85" s="84"/>
      <c r="I85" s="84"/>
      <c r="J85" s="84"/>
      <c r="K85" s="59"/>
      <c r="L85" s="58"/>
      <c r="M85" s="59"/>
      <c r="N85" s="84"/>
      <c r="O85" s="84"/>
      <c r="P85" s="59"/>
      <c r="Q85" s="59"/>
      <c r="R85" s="59"/>
      <c r="S85" s="59"/>
      <c r="T85" s="59"/>
      <c r="U85" s="59"/>
    </row>
    <row r="86" spans="1:82" s="83" customFormat="1" x14ac:dyDescent="0.35">
      <c r="A86" s="59"/>
      <c r="B86" s="59"/>
      <c r="C86" s="59"/>
      <c r="D86" s="84"/>
      <c r="E86" s="59"/>
      <c r="F86" s="84"/>
      <c r="G86" s="84"/>
      <c r="H86" s="84"/>
      <c r="I86" s="84"/>
      <c r="J86" s="84"/>
      <c r="K86" s="59"/>
      <c r="L86" s="58"/>
      <c r="M86" s="59"/>
      <c r="N86" s="84"/>
      <c r="O86" s="84"/>
      <c r="P86" s="59"/>
      <c r="Q86" s="59"/>
      <c r="R86" s="59"/>
      <c r="S86" s="59"/>
      <c r="T86" s="59"/>
      <c r="U86" s="59"/>
    </row>
    <row r="87" spans="1:82" s="83" customFormat="1" x14ac:dyDescent="0.35">
      <c r="A87" s="59"/>
      <c r="B87" s="59"/>
      <c r="C87" s="59"/>
      <c r="D87" s="84" t="s">
        <v>483</v>
      </c>
      <c r="E87" s="59"/>
      <c r="F87" s="84"/>
      <c r="G87" s="59"/>
      <c r="H87" s="59"/>
      <c r="I87" s="59"/>
      <c r="J87" s="84"/>
      <c r="K87" s="59"/>
      <c r="L87" s="59"/>
      <c r="M87" s="59"/>
      <c r="N87" s="59"/>
      <c r="O87" s="130"/>
      <c r="P87" s="130"/>
      <c r="Q87" s="59"/>
      <c r="R87" s="59"/>
      <c r="S87" s="59"/>
      <c r="T87" s="59"/>
      <c r="U87" s="59"/>
    </row>
    <row r="88" spans="1:82" s="83" customFormat="1" x14ac:dyDescent="0.35">
      <c r="A88" s="59"/>
      <c r="B88" s="59"/>
      <c r="C88" s="59"/>
      <c r="D88" s="84" t="s">
        <v>341</v>
      </c>
      <c r="E88" s="59"/>
      <c r="F88" s="145" t="s">
        <v>349</v>
      </c>
      <c r="G88" s="145"/>
      <c r="H88" s="145"/>
      <c r="I88" s="145"/>
      <c r="J88" s="145"/>
      <c r="K88" s="145"/>
      <c r="L88" s="59"/>
      <c r="M88" s="145" t="s">
        <v>194</v>
      </c>
      <c r="N88" s="145"/>
      <c r="O88" s="145"/>
      <c r="P88" s="145"/>
      <c r="Q88" s="59"/>
      <c r="R88" s="59"/>
      <c r="S88" s="59"/>
      <c r="T88" s="59"/>
      <c r="U88" s="59"/>
    </row>
    <row r="89" spans="1:82" s="83" customFormat="1" x14ac:dyDescent="0.35">
      <c r="A89" s="59"/>
      <c r="B89" s="59"/>
      <c r="C89" s="59"/>
      <c r="D89" s="59"/>
      <c r="E89" s="59"/>
      <c r="F89" s="84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</row>
    <row r="90" spans="1:82" x14ac:dyDescent="0.35">
      <c r="F90" s="84"/>
      <c r="J90" s="58"/>
    </row>
    <row r="91" spans="1:82" x14ac:dyDescent="0.35">
      <c r="D91" s="84"/>
      <c r="F91" s="84"/>
      <c r="O91" s="130"/>
      <c r="P91" s="130"/>
    </row>
    <row r="92" spans="1:82" x14ac:dyDescent="0.35">
      <c r="C92" s="59" t="s">
        <v>169</v>
      </c>
    </row>
  </sheetData>
  <mergeCells count="9">
    <mergeCell ref="A8:R8"/>
    <mergeCell ref="B9:R9"/>
    <mergeCell ref="O91:P91"/>
    <mergeCell ref="B82:I82"/>
    <mergeCell ref="G84:J84"/>
    <mergeCell ref="N84:O84"/>
    <mergeCell ref="O87:P87"/>
    <mergeCell ref="F88:K88"/>
    <mergeCell ref="M88:P88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5" min="1" max="18" man="1"/>
    <brk id="72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264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265</v>
      </c>
      <c r="C2" s="26" t="s">
        <v>18</v>
      </c>
      <c r="D2" s="26" t="s">
        <v>266</v>
      </c>
      <c r="E2" s="26" t="s">
        <v>20</v>
      </c>
      <c r="F2" s="27" t="s">
        <v>21</v>
      </c>
      <c r="G2" s="26" t="s">
        <v>267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267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267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267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267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267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267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268</v>
      </c>
      <c r="E9" s="19" t="s">
        <v>35</v>
      </c>
      <c r="F9" s="20" t="s">
        <v>21</v>
      </c>
      <c r="G9" s="19" t="s">
        <v>267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267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267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267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267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267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267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269</v>
      </c>
      <c r="D16" s="19" t="s">
        <v>270</v>
      </c>
      <c r="E16" s="19" t="s">
        <v>271</v>
      </c>
      <c r="F16" s="20" t="s">
        <v>24</v>
      </c>
      <c r="G16" s="19" t="s">
        <v>267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272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267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267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267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267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273</v>
      </c>
      <c r="C21" s="19" t="s">
        <v>55</v>
      </c>
      <c r="D21" s="19" t="s">
        <v>274</v>
      </c>
      <c r="E21" s="19" t="s">
        <v>32</v>
      </c>
      <c r="F21" s="20" t="s">
        <v>21</v>
      </c>
      <c r="G21" s="19" t="s">
        <v>267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267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275</v>
      </c>
      <c r="C23" s="19" t="s">
        <v>61</v>
      </c>
      <c r="D23" s="19" t="s">
        <v>276</v>
      </c>
      <c r="E23" s="19" t="s">
        <v>32</v>
      </c>
      <c r="F23" s="20" t="s">
        <v>24</v>
      </c>
      <c r="G23" s="19" t="s">
        <v>267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267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267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267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267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267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220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267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267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267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267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267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267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267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267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267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277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267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267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267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267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267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267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267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267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267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267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267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267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267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267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267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267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267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267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267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267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267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267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267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267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267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267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267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267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267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267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267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267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267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267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267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267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278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267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267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267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267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279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267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267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267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280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267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267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267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267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267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267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267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267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267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267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267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267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262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267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267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267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281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282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283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282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284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282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285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282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286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282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287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282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288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282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289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282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290</v>
      </c>
      <c r="D104" s="19" t="s">
        <v>291</v>
      </c>
      <c r="E104" s="19" t="s">
        <v>200</v>
      </c>
      <c r="F104" s="20" t="s">
        <v>24</v>
      </c>
      <c r="G104" s="19" t="s">
        <v>292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290</v>
      </c>
      <c r="D105" s="19" t="s">
        <v>293</v>
      </c>
      <c r="E105" s="19" t="s">
        <v>200</v>
      </c>
      <c r="F105" s="20" t="s">
        <v>24</v>
      </c>
      <c r="G105" s="19" t="s">
        <v>292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294</v>
      </c>
      <c r="C106" s="19" t="s">
        <v>290</v>
      </c>
      <c r="D106" s="19" t="s">
        <v>295</v>
      </c>
      <c r="E106" s="19" t="s">
        <v>200</v>
      </c>
      <c r="F106" s="20" t="s">
        <v>21</v>
      </c>
      <c r="G106" s="19" t="s">
        <v>292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296</v>
      </c>
      <c r="E107" s="19" t="s">
        <v>200</v>
      </c>
      <c r="F107" s="20" t="s">
        <v>24</v>
      </c>
      <c r="G107" s="19" t="s">
        <v>292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297</v>
      </c>
      <c r="C108" s="19" t="s">
        <v>51</v>
      </c>
      <c r="D108" s="19" t="s">
        <v>298</v>
      </c>
      <c r="E108" s="19" t="s">
        <v>200</v>
      </c>
      <c r="F108" s="20" t="s">
        <v>21</v>
      </c>
      <c r="G108" s="19" t="s">
        <v>292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299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292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211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292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300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292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213</v>
      </c>
      <c r="C112" s="19" t="s">
        <v>61</v>
      </c>
      <c r="D112" s="19" t="s">
        <v>301</v>
      </c>
      <c r="E112" s="19" t="s">
        <v>200</v>
      </c>
      <c r="F112" s="20" t="s">
        <v>21</v>
      </c>
      <c r="G112" s="19" t="s">
        <v>292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216</v>
      </c>
      <c r="C113" s="19" t="s">
        <v>61</v>
      </c>
      <c r="D113" s="19" t="s">
        <v>302</v>
      </c>
      <c r="E113" s="19" t="s">
        <v>200</v>
      </c>
      <c r="F113" s="20" t="s">
        <v>21</v>
      </c>
      <c r="G113" s="19" t="s">
        <v>292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218</v>
      </c>
      <c r="C114" s="19" t="s">
        <v>61</v>
      </c>
      <c r="D114" s="19" t="s">
        <v>303</v>
      </c>
      <c r="E114" s="19" t="s">
        <v>200</v>
      </c>
      <c r="F114" s="20" t="s">
        <v>21</v>
      </c>
      <c r="G114" s="19" t="s">
        <v>292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215</v>
      </c>
      <c r="C115" s="19" t="s">
        <v>61</v>
      </c>
      <c r="D115" s="19" t="s">
        <v>304</v>
      </c>
      <c r="E115" s="19" t="s">
        <v>200</v>
      </c>
      <c r="F115" s="20" t="s">
        <v>24</v>
      </c>
      <c r="G115" s="19" t="s">
        <v>292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219</v>
      </c>
      <c r="C116" s="19" t="s">
        <v>72</v>
      </c>
      <c r="D116" s="19" t="s">
        <v>305</v>
      </c>
      <c r="E116" s="19" t="s">
        <v>200</v>
      </c>
      <c r="F116" s="20" t="s">
        <v>24</v>
      </c>
      <c r="G116" s="19" t="s">
        <v>292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222</v>
      </c>
      <c r="C117" s="19" t="s">
        <v>72</v>
      </c>
      <c r="D117" s="19" t="s">
        <v>306</v>
      </c>
      <c r="E117" s="19" t="s">
        <v>200</v>
      </c>
      <c r="F117" s="20" t="s">
        <v>21</v>
      </c>
      <c r="G117" s="19" t="s">
        <v>292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225</v>
      </c>
      <c r="C118" s="19" t="s">
        <v>72</v>
      </c>
      <c r="D118" s="19" t="s">
        <v>307</v>
      </c>
      <c r="E118" s="19" t="s">
        <v>200</v>
      </c>
      <c r="F118" s="20" t="s">
        <v>24</v>
      </c>
      <c r="G118" s="19" t="s">
        <v>292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308</v>
      </c>
      <c r="C119" s="19" t="s">
        <v>72</v>
      </c>
      <c r="D119" s="19" t="s">
        <v>309</v>
      </c>
      <c r="E119" s="19" t="s">
        <v>200</v>
      </c>
      <c r="F119" s="20" t="s">
        <v>24</v>
      </c>
      <c r="G119" s="19" t="s">
        <v>292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223</v>
      </c>
      <c r="C120" s="19" t="s">
        <v>72</v>
      </c>
      <c r="D120" s="19" t="s">
        <v>224</v>
      </c>
      <c r="E120" s="19" t="s">
        <v>200</v>
      </c>
      <c r="F120" s="20" t="s">
        <v>24</v>
      </c>
      <c r="G120" s="19" t="s">
        <v>292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310</v>
      </c>
      <c r="C121" s="19" t="s">
        <v>72</v>
      </c>
      <c r="D121" s="19" t="s">
        <v>311</v>
      </c>
      <c r="E121" s="19" t="s">
        <v>200</v>
      </c>
      <c r="F121" s="20" t="s">
        <v>24</v>
      </c>
      <c r="G121" s="19" t="s">
        <v>292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312</v>
      </c>
      <c r="C122" s="19" t="s">
        <v>313</v>
      </c>
      <c r="D122" s="19" t="s">
        <v>231</v>
      </c>
      <c r="E122" s="19" t="s">
        <v>200</v>
      </c>
      <c r="F122" s="20" t="s">
        <v>24</v>
      </c>
      <c r="G122" s="19" t="s">
        <v>292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314</v>
      </c>
      <c r="C123" s="19" t="s">
        <v>313</v>
      </c>
      <c r="D123" s="19" t="s">
        <v>315</v>
      </c>
      <c r="E123" s="19" t="s">
        <v>200</v>
      </c>
      <c r="F123" s="20" t="s">
        <v>21</v>
      </c>
      <c r="G123" s="19" t="s">
        <v>292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316</v>
      </c>
      <c r="C124" s="19" t="s">
        <v>313</v>
      </c>
      <c r="D124" s="19" t="s">
        <v>317</v>
      </c>
      <c r="E124" s="19" t="s">
        <v>200</v>
      </c>
      <c r="F124" s="20" t="s">
        <v>24</v>
      </c>
      <c r="G124" s="19" t="s">
        <v>292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236</v>
      </c>
      <c r="C125" s="19" t="s">
        <v>318</v>
      </c>
      <c r="D125" s="19" t="s">
        <v>319</v>
      </c>
      <c r="E125" s="19" t="s">
        <v>200</v>
      </c>
      <c r="F125" s="20" t="s">
        <v>21</v>
      </c>
      <c r="G125" s="19" t="s">
        <v>292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237</v>
      </c>
      <c r="C126" s="19" t="s">
        <v>84</v>
      </c>
      <c r="D126" s="19" t="s">
        <v>320</v>
      </c>
      <c r="E126" s="19" t="s">
        <v>200</v>
      </c>
      <c r="F126" s="20" t="s">
        <v>21</v>
      </c>
      <c r="G126" s="19" t="s">
        <v>292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238</v>
      </c>
      <c r="C127" s="19" t="s">
        <v>84</v>
      </c>
      <c r="D127" s="19" t="s">
        <v>321</v>
      </c>
      <c r="E127" s="19" t="s">
        <v>200</v>
      </c>
      <c r="F127" s="20" t="s">
        <v>24</v>
      </c>
      <c r="G127" s="19" t="s">
        <v>292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239</v>
      </c>
      <c r="C128" s="19" t="s">
        <v>84</v>
      </c>
      <c r="D128" s="19" t="s">
        <v>240</v>
      </c>
      <c r="E128" s="19" t="s">
        <v>200</v>
      </c>
      <c r="F128" s="20" t="s">
        <v>21</v>
      </c>
      <c r="G128" s="19" t="s">
        <v>292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242</v>
      </c>
      <c r="C129" s="19" t="s">
        <v>84</v>
      </c>
      <c r="D129" s="19" t="s">
        <v>322</v>
      </c>
      <c r="E129" s="19" t="s">
        <v>200</v>
      </c>
      <c r="F129" s="20" t="s">
        <v>21</v>
      </c>
      <c r="G129" s="19" t="s">
        <v>292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241</v>
      </c>
      <c r="C130" s="19" t="s">
        <v>84</v>
      </c>
      <c r="D130" s="19" t="s">
        <v>240</v>
      </c>
      <c r="E130" s="19" t="s">
        <v>200</v>
      </c>
      <c r="F130" s="20" t="s">
        <v>21</v>
      </c>
      <c r="G130" s="19" t="s">
        <v>292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243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292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245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292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323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292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247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292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251</v>
      </c>
      <c r="C135" s="19" t="s">
        <v>137</v>
      </c>
      <c r="D135" s="19" t="s">
        <v>324</v>
      </c>
      <c r="E135" s="19" t="s">
        <v>200</v>
      </c>
      <c r="F135" s="20" t="s">
        <v>21</v>
      </c>
      <c r="G135" s="19" t="s">
        <v>292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252</v>
      </c>
      <c r="C136" s="19" t="s">
        <v>152</v>
      </c>
      <c r="D136" s="19" t="s">
        <v>325</v>
      </c>
      <c r="E136" s="19" t="s">
        <v>200</v>
      </c>
      <c r="F136" s="20" t="s">
        <v>21</v>
      </c>
      <c r="G136" s="19" t="s">
        <v>292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253</v>
      </c>
      <c r="C137" s="19" t="s">
        <v>152</v>
      </c>
      <c r="D137" s="19" t="s">
        <v>325</v>
      </c>
      <c r="E137" s="19" t="s">
        <v>200</v>
      </c>
      <c r="F137" s="20" t="s">
        <v>24</v>
      </c>
      <c r="G137" s="19" t="s">
        <v>292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326</v>
      </c>
      <c r="C138" s="19" t="s">
        <v>152</v>
      </c>
      <c r="D138" s="19" t="s">
        <v>325</v>
      </c>
      <c r="E138" s="19" t="s">
        <v>200</v>
      </c>
      <c r="F138" s="20" t="s">
        <v>21</v>
      </c>
      <c r="G138" s="19" t="s">
        <v>292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327</v>
      </c>
      <c r="C139" s="19" t="s">
        <v>152</v>
      </c>
      <c r="D139" s="19" t="s">
        <v>325</v>
      </c>
      <c r="E139" s="19" t="s">
        <v>200</v>
      </c>
      <c r="F139" s="20" t="s">
        <v>21</v>
      </c>
      <c r="G139" s="19" t="s">
        <v>292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254</v>
      </c>
      <c r="C140" s="19" t="s">
        <v>152</v>
      </c>
      <c r="D140" s="19" t="s">
        <v>325</v>
      </c>
      <c r="E140" s="19" t="s">
        <v>200</v>
      </c>
      <c r="F140" s="20" t="s">
        <v>24</v>
      </c>
      <c r="G140" s="19" t="s">
        <v>292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255</v>
      </c>
      <c r="C141" s="19" t="s">
        <v>152</v>
      </c>
      <c r="D141" s="19" t="s">
        <v>325</v>
      </c>
      <c r="E141" s="19" t="s">
        <v>200</v>
      </c>
      <c r="F141" s="20" t="s">
        <v>21</v>
      </c>
      <c r="G141" s="19" t="s">
        <v>292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328</v>
      </c>
      <c r="C142" s="19" t="s">
        <v>152</v>
      </c>
      <c r="D142" s="19" t="s">
        <v>325</v>
      </c>
      <c r="E142" s="19" t="s">
        <v>200</v>
      </c>
      <c r="F142" s="20" t="s">
        <v>21</v>
      </c>
      <c r="G142" s="19" t="s">
        <v>292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258</v>
      </c>
      <c r="C143" s="19" t="s">
        <v>154</v>
      </c>
      <c r="D143" s="19" t="s">
        <v>329</v>
      </c>
      <c r="E143" s="19" t="s">
        <v>200</v>
      </c>
      <c r="F143" s="20" t="s">
        <v>21</v>
      </c>
      <c r="G143" s="19" t="s">
        <v>292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330</v>
      </c>
      <c r="C144" s="19" t="s">
        <v>154</v>
      </c>
      <c r="D144" s="19" t="s">
        <v>331</v>
      </c>
      <c r="E144" s="19" t="s">
        <v>200</v>
      </c>
      <c r="F144" s="20" t="s">
        <v>21</v>
      </c>
      <c r="G144" s="19" t="s">
        <v>292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256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292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257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292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259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292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260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292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261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292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248</v>
      </c>
      <c r="C150" s="19" t="s">
        <v>116</v>
      </c>
      <c r="D150" s="19" t="s">
        <v>332</v>
      </c>
      <c r="E150" s="19" t="s">
        <v>200</v>
      </c>
      <c r="F150" s="20" t="s">
        <v>21</v>
      </c>
      <c r="G150" s="19" t="s">
        <v>292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249</v>
      </c>
      <c r="C151" s="19" t="s">
        <v>116</v>
      </c>
      <c r="D151" s="19" t="s">
        <v>332</v>
      </c>
      <c r="E151" s="19" t="s">
        <v>200</v>
      </c>
      <c r="F151" s="20" t="s">
        <v>24</v>
      </c>
      <c r="G151" s="19" t="s">
        <v>292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333</v>
      </c>
      <c r="C152" s="19" t="s">
        <v>55</v>
      </c>
      <c r="D152" s="19" t="s">
        <v>334</v>
      </c>
      <c r="E152" s="19" t="s">
        <v>200</v>
      </c>
      <c r="F152" s="20" t="s">
        <v>21</v>
      </c>
      <c r="G152" s="19" t="s">
        <v>335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336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336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336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336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336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336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336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336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336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336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Dciembre   2024</vt:lpstr>
      <vt:lpstr>Nomina Vigilancia Diciembr 2024</vt:lpstr>
      <vt:lpstr>Nomina Interinato Diciembre 202</vt:lpstr>
      <vt:lpstr>Nomina Temporales Diciembre  24</vt:lpstr>
      <vt:lpstr>Base de Datos</vt:lpstr>
      <vt:lpstr>'Nomina Fijos Dciembre   2024'!Área_de_impresión</vt:lpstr>
      <vt:lpstr>'Nomina Temporales Diciembre  24'!Área_de_impresión</vt:lpstr>
      <vt:lpstr>'Nomina Vigilancia Diciembr 2024'!Área_de_impresión</vt:lpstr>
      <vt:lpstr>'Nomina Fijos Dciembre   2024'!BaseDeDatos</vt:lpstr>
      <vt:lpstr>BaseDeDatos</vt:lpstr>
      <vt:lpstr>'Nomina Fijos Dciembre   2024'!Títulos_a_imprimir</vt:lpstr>
      <vt:lpstr>'Nomina Temporales Diciembre  24'!Títulos_a_imprimir</vt:lpstr>
      <vt:lpstr>'Nomina Vigilancia Diciembr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2024-09-27T14:17:07Z</cp:lastPrinted>
  <dcterms:created xsi:type="dcterms:W3CDTF">2017-10-11T04:49:31Z</dcterms:created>
  <dcterms:modified xsi:type="dcterms:W3CDTF">2024-12-18T16:23:26Z</dcterms:modified>
  <cp:category/>
  <cp:contentStatus/>
</cp:coreProperties>
</file>