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Septiembre 2022/"/>
    </mc:Choice>
  </mc:AlternateContent>
  <xr:revisionPtr revIDLastSave="528" documentId="8_{9BF0FFFC-8D79-424B-B9AF-C8302FD209CE}" xr6:coauthVersionLast="47" xr6:coauthVersionMax="47" xr10:uidLastSave="{D1DD3E8F-08F4-403D-86A0-6F1A022DEB85}"/>
  <bookViews>
    <workbookView xWindow="-120" yWindow="-120" windowWidth="20730" windowHeight="11160" firstSheet="2" activeTab="3" xr2:uid="{00000000-000D-0000-FFFF-FFFF00000000}"/>
  </bookViews>
  <sheets>
    <sheet name="Nomina Fijos Septiembre " sheetId="19" r:id="rId1"/>
    <sheet name="Nomina Vigilancia Septiembre" sheetId="11" r:id="rId2"/>
    <sheet name="Nomina Interinato Septiembre " sheetId="15" r:id="rId3"/>
    <sheet name="Nomina Temporales Septiembre 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Septiembre '!$B$14:$R$76</definedName>
    <definedName name="_xlnm.Print_Area" localSheetId="0">'Nomina Fijos Septiembre '!$A$1:$P$118</definedName>
    <definedName name="_xlnm.Print_Area" localSheetId="3">'Nomina Temporales Septiembre '!$B$1:$R$82</definedName>
    <definedName name="_xlnm.Print_Area" localSheetId="1">'Nomina Vigilancia Septiembre'!$B$1:$P$28</definedName>
    <definedName name="_xlnm.Database" localSheetId="3">[1]!Table1[#All]</definedName>
    <definedName name="_xlnm.Database">Table1[#All]</definedName>
    <definedName name="_xlnm.Print_Titles" localSheetId="0">'Nomina Fijos Septiembre '!$1:$9</definedName>
    <definedName name="_xlnm.Print_Titles" localSheetId="3">'Nomina Temporales Septiembre '!$1:$13</definedName>
    <definedName name="_xlnm.Print_Titles" localSheetId="1">'Nomina Vigilancia Septiembre'!$1:$11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20" l="1"/>
  <c r="R15" i="20" s="1"/>
  <c r="J32" i="19"/>
  <c r="L32" i="19"/>
  <c r="J101" i="19"/>
  <c r="L101" i="19"/>
  <c r="J18" i="19"/>
  <c r="L18" i="19"/>
  <c r="J13" i="19"/>
  <c r="L13" i="19"/>
  <c r="H109" i="19"/>
  <c r="K109" i="19"/>
  <c r="M109" i="19"/>
  <c r="G109" i="19"/>
  <c r="J108" i="19"/>
  <c r="L108" i="19"/>
  <c r="J107" i="19"/>
  <c r="L107" i="19"/>
  <c r="L52" i="20"/>
  <c r="L76" i="20" s="1"/>
  <c r="Q52" i="20"/>
  <c r="Q69" i="20"/>
  <c r="M76" i="20"/>
  <c r="N76" i="20"/>
  <c r="O76" i="20"/>
  <c r="P76" i="20"/>
  <c r="Q41" i="20"/>
  <c r="R41" i="20" s="1"/>
  <c r="Q21" i="20"/>
  <c r="R21" i="20" s="1"/>
  <c r="J54" i="19"/>
  <c r="L54" i="19"/>
  <c r="J106" i="19"/>
  <c r="L106" i="19"/>
  <c r="J105" i="19"/>
  <c r="L105" i="19"/>
  <c r="J104" i="19"/>
  <c r="L104" i="19"/>
  <c r="J23" i="19"/>
  <c r="L23" i="19"/>
  <c r="K76" i="20"/>
  <c r="J76" i="20"/>
  <c r="N32" i="19" l="1"/>
  <c r="O32" i="19" s="1"/>
  <c r="N101" i="19"/>
  <c r="O101" i="19" s="1"/>
  <c r="N18" i="19"/>
  <c r="O18" i="19" s="1"/>
  <c r="N13" i="19"/>
  <c r="O13" i="19" s="1"/>
  <c r="N107" i="19"/>
  <c r="O107" i="19" s="1"/>
  <c r="N108" i="19"/>
  <c r="O108" i="19" s="1"/>
  <c r="N106" i="19"/>
  <c r="O106" i="19" s="1"/>
  <c r="N105" i="19"/>
  <c r="O105" i="19" s="1"/>
  <c r="N54" i="19"/>
  <c r="O54" i="19" s="1"/>
  <c r="N104" i="19"/>
  <c r="O104" i="19" s="1"/>
  <c r="N23" i="19"/>
  <c r="O23" i="19" s="1"/>
  <c r="J44" i="19"/>
  <c r="L44" i="19"/>
  <c r="Q75" i="20"/>
  <c r="Q74" i="20"/>
  <c r="R74" i="20" s="1"/>
  <c r="Q73" i="20"/>
  <c r="R73" i="20" s="1"/>
  <c r="Q72" i="20"/>
  <c r="R72" i="20" s="1"/>
  <c r="Q71" i="20"/>
  <c r="R71" i="20" s="1"/>
  <c r="Q70" i="20"/>
  <c r="R70" i="20" s="1"/>
  <c r="R69" i="20"/>
  <c r="Q68" i="20"/>
  <c r="R68" i="20" s="1"/>
  <c r="Q67" i="20"/>
  <c r="R67" i="20" s="1"/>
  <c r="Q66" i="20"/>
  <c r="R66" i="20" s="1"/>
  <c r="Q65" i="20"/>
  <c r="R65" i="20" s="1"/>
  <c r="Q64" i="20"/>
  <c r="R64" i="20" s="1"/>
  <c r="Q63" i="20"/>
  <c r="R63" i="20" s="1"/>
  <c r="Q62" i="20"/>
  <c r="R62" i="20" s="1"/>
  <c r="Q61" i="20"/>
  <c r="R61" i="20" s="1"/>
  <c r="Q60" i="20"/>
  <c r="R60" i="20" s="1"/>
  <c r="Q59" i="20"/>
  <c r="R59" i="20" s="1"/>
  <c r="Q58" i="20"/>
  <c r="R58" i="20" s="1"/>
  <c r="Q57" i="20"/>
  <c r="R57" i="20" s="1"/>
  <c r="Q56" i="20"/>
  <c r="R56" i="20" s="1"/>
  <c r="Q55" i="20"/>
  <c r="R55" i="20" s="1"/>
  <c r="Q54" i="20"/>
  <c r="R54" i="20" s="1"/>
  <c r="Q53" i="20"/>
  <c r="R53" i="20" s="1"/>
  <c r="R52" i="20"/>
  <c r="Q51" i="20"/>
  <c r="R51" i="20" s="1"/>
  <c r="Q50" i="20"/>
  <c r="R50" i="20" s="1"/>
  <c r="Q49" i="20"/>
  <c r="R49" i="20" s="1"/>
  <c r="Q48" i="20"/>
  <c r="R48" i="20" s="1"/>
  <c r="Q47" i="20"/>
  <c r="R47" i="20" s="1"/>
  <c r="Q46" i="20"/>
  <c r="R46" i="20" s="1"/>
  <c r="Q45" i="20"/>
  <c r="R45" i="20" s="1"/>
  <c r="Q44" i="20"/>
  <c r="R44" i="20" s="1"/>
  <c r="Q43" i="20"/>
  <c r="R43" i="20" s="1"/>
  <c r="Q42" i="20"/>
  <c r="R42" i="20" s="1"/>
  <c r="Q40" i="20"/>
  <c r="R40" i="20" s="1"/>
  <c r="Q39" i="20"/>
  <c r="R39" i="20" s="1"/>
  <c r="Q38" i="20"/>
  <c r="R38" i="20" s="1"/>
  <c r="Q37" i="20"/>
  <c r="R37" i="20" s="1"/>
  <c r="Q36" i="20"/>
  <c r="R36" i="20" s="1"/>
  <c r="Q35" i="20"/>
  <c r="R35" i="20" s="1"/>
  <c r="Q34" i="20"/>
  <c r="R34" i="20" s="1"/>
  <c r="Q33" i="20"/>
  <c r="R33" i="20" s="1"/>
  <c r="Q32" i="20"/>
  <c r="R32" i="20" s="1"/>
  <c r="Q31" i="20"/>
  <c r="R31" i="20" s="1"/>
  <c r="Q30" i="20"/>
  <c r="R30" i="20" s="1"/>
  <c r="Q29" i="20"/>
  <c r="R29" i="20" s="1"/>
  <c r="Q28" i="20"/>
  <c r="R28" i="20" s="1"/>
  <c r="Q27" i="20"/>
  <c r="R27" i="20" s="1"/>
  <c r="Q26" i="20"/>
  <c r="R26" i="20" s="1"/>
  <c r="Q25" i="20"/>
  <c r="R25" i="20" s="1"/>
  <c r="Q24" i="20"/>
  <c r="R24" i="20" s="1"/>
  <c r="Q23" i="20"/>
  <c r="R23" i="20" s="1"/>
  <c r="Q22" i="20"/>
  <c r="R22" i="20" s="1"/>
  <c r="Q20" i="20"/>
  <c r="R20" i="20" s="1"/>
  <c r="Q19" i="20"/>
  <c r="R19" i="20" s="1"/>
  <c r="Q18" i="20"/>
  <c r="R18" i="20" s="1"/>
  <c r="Q17" i="20"/>
  <c r="R17" i="20" s="1"/>
  <c r="Q16" i="20"/>
  <c r="L49" i="19"/>
  <c r="J49" i="19"/>
  <c r="L90" i="19"/>
  <c r="J90" i="19"/>
  <c r="L24" i="19"/>
  <c r="J24" i="19"/>
  <c r="L103" i="19"/>
  <c r="J103" i="19"/>
  <c r="L102" i="19"/>
  <c r="J102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J94" i="19"/>
  <c r="N94" i="19" s="1"/>
  <c r="O94" i="19" s="1"/>
  <c r="L93" i="19"/>
  <c r="J93" i="19"/>
  <c r="L92" i="19"/>
  <c r="J92" i="19"/>
  <c r="L91" i="19"/>
  <c r="J91" i="19"/>
  <c r="L89" i="19"/>
  <c r="J89" i="19"/>
  <c r="L88" i="19"/>
  <c r="J88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J81" i="19"/>
  <c r="N81" i="19" s="1"/>
  <c r="O81" i="19" s="1"/>
  <c r="L80" i="19"/>
  <c r="J80" i="19"/>
  <c r="L79" i="19"/>
  <c r="J79" i="19"/>
  <c r="L78" i="19"/>
  <c r="J78" i="19"/>
  <c r="L77" i="19"/>
  <c r="J77" i="19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3" i="19"/>
  <c r="J53" i="19"/>
  <c r="L52" i="19"/>
  <c r="J52" i="19"/>
  <c r="L51" i="19"/>
  <c r="J51" i="19"/>
  <c r="L50" i="19"/>
  <c r="J50" i="19"/>
  <c r="L48" i="19"/>
  <c r="J48" i="19"/>
  <c r="L47" i="19"/>
  <c r="J47" i="19"/>
  <c r="L46" i="19"/>
  <c r="J46" i="19"/>
  <c r="L45" i="19"/>
  <c r="J45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2" i="19"/>
  <c r="J22" i="19"/>
  <c r="L21" i="19"/>
  <c r="L20" i="19"/>
  <c r="J20" i="19"/>
  <c r="J19" i="19"/>
  <c r="N19" i="19" s="1"/>
  <c r="O19" i="19" s="1"/>
  <c r="L17" i="19"/>
  <c r="J17" i="19"/>
  <c r="L16" i="19"/>
  <c r="J16" i="19"/>
  <c r="L15" i="19"/>
  <c r="J15" i="19"/>
  <c r="I14" i="19"/>
  <c r="J14" i="19" s="1"/>
  <c r="I12" i="19"/>
  <c r="J11" i="19"/>
  <c r="N11" i="19" s="1"/>
  <c r="O11" i="19" s="1"/>
  <c r="L10" i="19"/>
  <c r="J10" i="19"/>
  <c r="I109" i="19" l="1"/>
  <c r="R16" i="20"/>
  <c r="Q76" i="20"/>
  <c r="R75" i="20"/>
  <c r="N44" i="19"/>
  <c r="O44" i="19" s="1"/>
  <c r="N24" i="19"/>
  <c r="O24" i="19" s="1"/>
  <c r="N49" i="19"/>
  <c r="O49" i="19" s="1"/>
  <c r="N16" i="19"/>
  <c r="O16" i="19" s="1"/>
  <c r="N74" i="19"/>
  <c r="O74" i="19" s="1"/>
  <c r="N77" i="19"/>
  <c r="O77" i="19" s="1"/>
  <c r="N80" i="19"/>
  <c r="O80" i="19" s="1"/>
  <c r="N95" i="19"/>
  <c r="O95" i="19" s="1"/>
  <c r="N98" i="19"/>
  <c r="O98" i="19" s="1"/>
  <c r="N90" i="19"/>
  <c r="O90" i="19" s="1"/>
  <c r="N38" i="19"/>
  <c r="O38" i="19" s="1"/>
  <c r="N48" i="19"/>
  <c r="O48" i="19" s="1"/>
  <c r="N58" i="19"/>
  <c r="O58" i="19" s="1"/>
  <c r="N61" i="19"/>
  <c r="O61" i="19" s="1"/>
  <c r="N69" i="19"/>
  <c r="O69" i="19" s="1"/>
  <c r="N72" i="19"/>
  <c r="O72" i="19" s="1"/>
  <c r="N78" i="19"/>
  <c r="O78" i="19" s="1"/>
  <c r="N30" i="19"/>
  <c r="O30" i="19" s="1"/>
  <c r="N56" i="19"/>
  <c r="O56" i="19" s="1"/>
  <c r="N59" i="19"/>
  <c r="O59" i="19" s="1"/>
  <c r="N62" i="19"/>
  <c r="N67" i="19"/>
  <c r="O67" i="19" s="1"/>
  <c r="N70" i="19"/>
  <c r="O70" i="19" s="1"/>
  <c r="N73" i="19"/>
  <c r="O73" i="19" s="1"/>
  <c r="O21" i="19"/>
  <c r="N26" i="19"/>
  <c r="O26" i="19" s="1"/>
  <c r="N50" i="19"/>
  <c r="O50" i="19" s="1"/>
  <c r="N97" i="19"/>
  <c r="O97" i="19" s="1"/>
  <c r="N75" i="19"/>
  <c r="O75" i="19" s="1"/>
  <c r="N53" i="19"/>
  <c r="O53" i="19" s="1"/>
  <c r="N52" i="19"/>
  <c r="O52" i="19" s="1"/>
  <c r="N22" i="19"/>
  <c r="O22" i="19" s="1"/>
  <c r="N37" i="19"/>
  <c r="O37" i="19" s="1"/>
  <c r="N40" i="19"/>
  <c r="O40" i="19" s="1"/>
  <c r="N43" i="19"/>
  <c r="O43" i="19" s="1"/>
  <c r="N47" i="19"/>
  <c r="O47" i="19" s="1"/>
  <c r="N99" i="19"/>
  <c r="O99" i="19" s="1"/>
  <c r="N103" i="19"/>
  <c r="O103" i="19" s="1"/>
  <c r="N10" i="19"/>
  <c r="O10" i="19" s="1"/>
  <c r="N25" i="19"/>
  <c r="O25" i="19" s="1"/>
  <c r="N28" i="19"/>
  <c r="O28" i="19" s="1"/>
  <c r="N31" i="19"/>
  <c r="O31" i="19" s="1"/>
  <c r="N35" i="19"/>
  <c r="O35" i="19" s="1"/>
  <c r="N41" i="19"/>
  <c r="O41" i="19" s="1"/>
  <c r="N45" i="19"/>
  <c r="O45" i="19" s="1"/>
  <c r="N55" i="19"/>
  <c r="O55" i="19" s="1"/>
  <c r="N66" i="19"/>
  <c r="O66" i="19" s="1"/>
  <c r="N96" i="19"/>
  <c r="O96" i="19" s="1"/>
  <c r="N64" i="19"/>
  <c r="O64" i="19" s="1"/>
  <c r="N20" i="19"/>
  <c r="O20" i="19" s="1"/>
  <c r="N34" i="19"/>
  <c r="O34" i="19" s="1"/>
  <c r="N36" i="19"/>
  <c r="O36" i="19" s="1"/>
  <c r="N76" i="19"/>
  <c r="O76" i="19" s="1"/>
  <c r="N82" i="19"/>
  <c r="O82" i="19" s="1"/>
  <c r="N85" i="19"/>
  <c r="O85" i="19" s="1"/>
  <c r="N92" i="19"/>
  <c r="O92" i="19" s="1"/>
  <c r="N102" i="19"/>
  <c r="O102" i="19" s="1"/>
  <c r="J12" i="19"/>
  <c r="J109" i="19" s="1"/>
  <c r="N83" i="19"/>
  <c r="O83" i="19" s="1"/>
  <c r="N87" i="19"/>
  <c r="O87" i="19" s="1"/>
  <c r="N89" i="19"/>
  <c r="O89" i="19" s="1"/>
  <c r="N93" i="19"/>
  <c r="O93" i="19" s="1"/>
  <c r="N51" i="19"/>
  <c r="O51" i="19" s="1"/>
  <c r="N63" i="19"/>
  <c r="O63" i="19" s="1"/>
  <c r="N65" i="19"/>
  <c r="O65" i="19" s="1"/>
  <c r="N84" i="19"/>
  <c r="O84" i="19" s="1"/>
  <c r="N86" i="19"/>
  <c r="O86" i="19" s="1"/>
  <c r="O88" i="19"/>
  <c r="N91" i="19"/>
  <c r="O91" i="19" s="1"/>
  <c r="N100" i="19"/>
  <c r="O100" i="19" s="1"/>
  <c r="L14" i="19"/>
  <c r="N15" i="19"/>
  <c r="O15" i="19" s="1"/>
  <c r="N17" i="19"/>
  <c r="O17" i="19" s="1"/>
  <c r="N27" i="19"/>
  <c r="O27" i="19" s="1"/>
  <c r="N42" i="19"/>
  <c r="O42" i="19" s="1"/>
  <c r="N57" i="19"/>
  <c r="O57" i="19" s="1"/>
  <c r="N68" i="19"/>
  <c r="O68" i="19" s="1"/>
  <c r="N79" i="19"/>
  <c r="O79" i="19" s="1"/>
  <c r="N33" i="19"/>
  <c r="O33" i="19" s="1"/>
  <c r="N46" i="19"/>
  <c r="O46" i="19" s="1"/>
  <c r="N60" i="19"/>
  <c r="O60" i="19" s="1"/>
  <c r="N71" i="19"/>
  <c r="O71" i="19" s="1"/>
  <c r="L12" i="19"/>
  <c r="L109" i="19" s="1"/>
  <c r="N29" i="19"/>
  <c r="O29" i="19" s="1"/>
  <c r="N39" i="19"/>
  <c r="R76" i="20" l="1"/>
  <c r="O62" i="19"/>
  <c r="O39" i="19"/>
  <c r="O109" i="19" s="1"/>
  <c r="N12" i="19"/>
  <c r="O12" i="19" s="1"/>
  <c r="N14" i="19"/>
  <c r="O14" i="19" s="1"/>
  <c r="N109" i="19" l="1"/>
  <c r="O17" i="15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I21" i="11" l="1"/>
  <c r="J21" i="11"/>
  <c r="K21" i="11"/>
  <c r="L21" i="11"/>
  <c r="M21" i="11"/>
  <c r="N21" i="11"/>
  <c r="O21" i="11"/>
  <c r="P21" i="11"/>
  <c r="H21" i="1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<sst xmlns="http://schemas.openxmlformats.org/spreadsheetml/2006/main" count="1990" uniqueCount="421">
  <si>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</si>
  <si>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</si>
  <si>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</si>
  <si>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</si>
  <si>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</si>
  <si>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</si>
  <si>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</si>
  <si>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</si>
  <si>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</si>
  <si>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</si>
  <si>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</si>
  <si>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</si>
  <si>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</si>
  <si>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</si>
  <si>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</si>
  <si>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</si>
  <si>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</si>
  <si>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</si>
  <si>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</si>
  <si>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</si>
  <si>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</si>
  <si>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</si>
  <si>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</si>
  <si>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</si>
  <si>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</si>
  <si>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</si>
  <si>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</si>
  <si>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</si>
  <si>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</si>
  <si>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</si>
  <si>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</si>
  <si>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</si>
  <si>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</si>
  <si>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</si>
  <si>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</si>
  <si>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</si>
  <si>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</si>
  <si>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</si>
  <si>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</si>
  <si>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</si>
  <si>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</si>
  <si>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</si>
  <si>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</si>
  <si>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</si>
  <si>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</si>
  <si>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</si>
  <si>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</si>
  <si>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</si>
  <si>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</si>
  <si>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</si>
  <si>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</si>
  <si>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</si>
  <si>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</si>
  <si>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</si>
  <si>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</si>
  <si>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</si>
  <si>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</si>
  <si>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</si>
  <si>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</si>
  <si>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</si>
  <si>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</si>
  <si>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</si>
  <si>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</si>
  <si>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</si>
  <si>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</si>
  <si>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</si>
  <si>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</si>
  <si>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</si>
  <si>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</si>
  <si>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</si>
  <si>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</si>
  <si>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</si>
  <si>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</si>
  <si>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</si>
  <si>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</si>
  <si>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</si>
  <si>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</si>
  <si>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</si>
  <si>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</si>
  <si>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</si>
  <si>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</si>
  <si>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</si>
  <si>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</si>
  <si>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</si>
  <si>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</si>
  <si>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</si>
  <si>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</si>
  <si>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</si>
  <si>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</si>
  <si>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</si>
  <si>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</si>
  <si>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</si>
  <si>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</si>
  <si>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</si>
  <si>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</si>
  <si>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</si>
  <si>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</si>
  <si>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</si>
  <si>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</si>
  <si>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</si>
  <si>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</si>
  <si>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</si>
  <si>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</si>
  <si>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</si>
  <si>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</si>
  <si>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</si>
  <si>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</si>
  <si>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</si>
  <si>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</si>
  <si>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</si>
  <si>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</si>
  <si>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</si>
  <si>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</si>
  <si>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</si>
  <si>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</si>
  <si>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</si>
  <si>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</si>
  <si>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</si>
  <si>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</si>
  <si>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</si>
  <si>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</si>
  <si>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</si>
  <si>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</si>
  <si>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</si>
  <si>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</si>
  <si>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</si>
  <si>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</si>
  <si>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</si>
  <si>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</si>
  <si>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</si>
  <si>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</si>
  <si>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</si>
  <si>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</si>
  <si>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</si>
  <si>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</si>
  <si>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</si>
  <si>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</si>
  <si>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</si>
  <si>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</si>
  <si>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</si>
  <si>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</si>
  <si>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</si>
  <si>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</si>
  <si>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</si>
  <si>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</si>
  <si>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</si>
  <si>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</si>
  <si>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</si>
  <si>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</si>
  <si>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</si>
  <si>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</si>
  <si>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</si>
  <si>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</si>
  <si>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</si>
  <si>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</si>
  <si>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</si>
  <si>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</si>
  <si>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</si>
  <si>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</si>
  <si>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</si>
  <si>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</si>
  <si>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</si>
  <si>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</si>
  <si>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</si>
  <si>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</si>
  <si>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</si>
  <si>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</si>
  <si>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</si>
  <si>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</si>
  <si>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</si>
  <si>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</si>
  <si>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</si>
  <si>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</si>
  <si>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</si>
  <si>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</si>
  <si>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</si>
  <si>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</si>
  <si>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</si>
  <si>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</si>
  <si>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</si>
  <si>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</si>
  <si>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</si>
  <si>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</si>
  <si>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</si>
  <si>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</si>
  <si>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</si>
  <si>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</si>
  <si>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</si>
  <si>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</si>
  <si>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</si>
  <si>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</si>
  <si>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</si>
  <si>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</si>
  <si>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</si>
  <si>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</si>
  <si>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</si>
  <si>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</si>
  <si>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</si>
  <si>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</si>
  <si>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</si>
  <si>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</si>
  <si>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</si>
  <si>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</si>
  <si>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</si>
  <si>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</si>
  <si>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</si>
  <si>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</si>
  <si>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</si>
  <si>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</si>
  <si>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</si>
  <si>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</si>
  <si>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</si>
  <si>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</si>
  <si>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</si>
  <si>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</si>
  <si>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</si>
  <si>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</si>
  <si>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</si>
  <si>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</si>
  <si>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</si>
  <si>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</si>
  <si>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</si>
  <si>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</si>
  <si>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</si>
  <si>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</si>
  <si>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</si>
  <si>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</si>
  <si>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</si>
  <si>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</si>
  <si>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</si>
  <si>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</si>
  <si>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</si>
  <si>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</si>
  <si>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</si>
  <si>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</si>
  <si>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</si>
  <si>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</si>
  <si>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</si>
  <si>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</si>
  <si>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</si>
  <si>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</si>
  <si>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</si>
  <si>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</si>
  <si>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</si>
  <si>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</si>
  <si>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</si>
  <si>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</si>
  <si>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</si>
  <si>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</si>
  <si>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</si>
  <si>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</si>
  <si>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</si>
  <si>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</si>
  <si>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</si>
  <si>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</si>
  <si>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</si>
  <si>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</si>
  <si>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</si>
  <si>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</si>
  <si>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</si>
  <si>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</si>
  <si>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</si>
  <si>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</si>
  <si>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</si>
  <si>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</si>
  <si>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</si>
  <si>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</si>
  <si>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</si>
  <si>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</si>
  <si>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</si>
  <si>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</si>
  <si>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</si>
  <si>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</si>
  <si>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</si>
  <si>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</si>
  <si>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</si>
  <si>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</si>
  <si>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</si>
  <si>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</si>
  <si>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</si>
  <si>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</si>
  <si>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</si>
  <si>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</si>
  <si>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</si>
  <si>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</si>
  <si>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</si>
  <si>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</si>
  <si>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</si>
  <si>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</si>
  <si>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</si>
  <si>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</si>
  <si>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</si>
  <si>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</si>
  <si>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</si>
  <si>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</si>
  <si>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</si>
  <si>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</si>
  <si>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</si>
  <si>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</si>
  <si>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</si>
  <si>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AUXILIAR COMUNICACIONES</t>
  </si>
  <si>
    <t>DISEÑADOR GRAFICO</t>
  </si>
  <si>
    <t>ADMINISTRADOR (A) DE COMUNIDA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</si>
  <si>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</si>
  <si>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</si>
  <si>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</si>
  <si>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</si>
  <si>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</si>
  <si>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</si>
  <si>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</si>
  <si>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</si>
  <si>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</si>
  <si>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</si>
  <si>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</si>
  <si>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</si>
  <si>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</si>
  <si>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</si>
  <si>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</si>
  <si>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</si>
  <si>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</si>
  <si>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</si>
  <si>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</si>
  <si>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</si>
  <si>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</si>
  <si>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</si>
  <si>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</si>
  <si>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</si>
  <si>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</si>
  <si>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</si>
  <si>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</si>
  <si>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</si>
  <si>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</si>
  <si>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</si>
  <si>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</si>
  <si>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</si>
  <si>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</si>
  <si>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</si>
  <si>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</si>
  <si>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</si>
  <si>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</si>
  <si>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</si>
  <si>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</si>
  <si>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</si>
  <si>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</si>
  <si>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</si>
  <si>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</si>
  <si>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</si>
  <si>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</si>
  <si>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</si>
  <si>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</si>
  <si>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</si>
  <si>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</si>
  <si>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</si>
  <si>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</si>
  <si>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</si>
  <si>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</si>
  <si>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</si>
  <si>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</si>
  <si>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</si>
  <si>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</si>
  <si>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</si>
  <si>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</si>
  <si>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</si>
  <si>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</si>
  <si>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</si>
  <si>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</si>
  <si>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</si>
  <si>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</si>
  <si>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</si>
  <si>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</si>
  <si>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</si>
  <si>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</si>
  <si>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</si>
  <si>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</si>
  <si>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</si>
  <si>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</si>
  <si>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</si>
  <si>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</si>
  <si>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</si>
  <si>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</si>
  <si>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</si>
  <si>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</si>
  <si>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</si>
  <si>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</si>
  <si>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</si>
  <si>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</si>
  <si>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</si>
  <si>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</si>
  <si>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Responsable de Nómina</t>
  </si>
  <si>
    <t xml:space="preserve">                               Responsable Financiero</t>
  </si>
  <si>
    <t xml:space="preserve">                  Responsable De la Institución</t>
  </si>
  <si>
    <t>DEPARTAMENTE DESARROLLO INSTITUCIONAL</t>
  </si>
  <si>
    <t>ANYARA MABELIZA CUEVAS PEREZ</t>
  </si>
  <si>
    <t>AUXILIAR ADMINISTRATIVA II</t>
  </si>
  <si>
    <t>YONATHAN SEGURA RUIZ</t>
  </si>
  <si>
    <t xml:space="preserve">MARIA INES PEREZ MENDEZ DE LEON </t>
  </si>
  <si>
    <t>GLADYS ALTAGRACIAS ULERIO CRUZ</t>
  </si>
  <si>
    <t>ESTATUS SIMPLIFICADO</t>
  </si>
  <si>
    <t>FEMENINA</t>
  </si>
  <si>
    <t>MICHEL MARLENY JAVIER</t>
  </si>
  <si>
    <t>DIRECCION GNERAL</t>
  </si>
  <si>
    <t>WILMER TERRERO SEPULVEDA</t>
  </si>
  <si>
    <t>1/22022</t>
  </si>
  <si>
    <t>ONEIEL VALDEZ ALEJO</t>
  </si>
  <si>
    <t>SOPORTE DE MESA DE YUDA</t>
  </si>
  <si>
    <t>17/0/2022</t>
  </si>
  <si>
    <t>ANALISTA DE  COMISION DE ETICA PUBLICA</t>
  </si>
  <si>
    <t>CONCEPTO PAGO SUELDO 000001 - FIJOS CORRESPONDIENTE AL MES SEPTIEMBRE  2022</t>
  </si>
  <si>
    <t xml:space="preserve">RAMON ALTAGRACIA VASQUEZ LOPEZ </t>
  </si>
  <si>
    <t xml:space="preserve">FEMENINO </t>
  </si>
  <si>
    <t>OFICNA REGIONAL ESTE</t>
  </si>
  <si>
    <t>CONCEPTO PAGO SUELDO 000007 - PERSONAL DE VIGILANCIA CORRESPONDIENTE AL  MES SEPTIEMBRE 2022</t>
  </si>
  <si>
    <t>CONCEPTO PAGO SUELDO 150-18 - INTERINATO CORRESPONDIENTE AL MES SEPTIEMBRE  2022</t>
  </si>
  <si>
    <t>CONCEPTO PAGO SUELDO 000034 - EMPLEADOS TEMPORALES CORRESPONDIENTE AL MES SEPTIEMBRE 2022</t>
  </si>
  <si>
    <t>ENCARGADA DEPARTAMENTO DE PROTOCOLOY EVENTOS</t>
  </si>
  <si>
    <t>ENYOSELINE HERNANDEZ VASQUEZ</t>
  </si>
  <si>
    <t>HELEN CATHERINE HASBUN SAMBOY</t>
  </si>
  <si>
    <t>ENCARGADA DEPARTAMENTO DE COMUNICACIONES</t>
  </si>
  <si>
    <t>NELY GISELLY HAM DIAZ</t>
  </si>
  <si>
    <t xml:space="preserve">DIRECCION GENERAL </t>
  </si>
  <si>
    <t xml:space="preserve">ANALISTA COOPERACION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</si>
</sst>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14" fontId="13" fillId="6" borderId="1" xfId="0" applyNumberFormat="1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4" fontId="16" fillId="8" borderId="10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32823</xdr:colOff>
      <xdr:row>0</xdr:row>
      <xdr:rowOff>418546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5156" y="41854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1653617</xdr:colOff>
      <xdr:row>1</xdr:row>
      <xdr:rowOff>36274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5680" y="510004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1587676</xdr:colOff>
      <xdr:row>1</xdr:row>
      <xdr:rowOff>43745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287" y="206023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712107</xdr:colOff>
      <xdr:row>0</xdr:row>
      <xdr:rowOff>88899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0" y="88899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8" totalsRowShown="0" headerRowDxfId="57" dataDxfId="56" tableBorderDxfId="55">
  <tableColumns count="15">
    <tableColumn id="1" xr3:uid="{B506343D-2ABC-4906-9856-104C6F29C398}" name="NO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ruto (RD$)" dataDxfId="48"/>
    <tableColumn id="8" xr3:uid="{E8EB0B0D-7AF0-42D4-B73B-6D58F21111D9}" name="Otros Ing." dataDxfId="47"/>
    <tableColumn id="9" xr3:uid="{0685ACB9-2F9A-471D-BA27-B0937380C6FD}" name="Total Ing." dataDxfId="46"/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J10+K10+L10+M10</calculatedColumnFormula>
    </tableColumn>
    <tableColumn id="15" xr3:uid="{665AF637-60D9-4E91-9F82-E80C7A5BE36D}" name="Neto" dataDxfId="40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5" totalsRowShown="0" headerRowDxfId="39" dataDxfId="38" tableBorderDxfId="37">
  <autoFilter ref="B14:R75" xr:uid="{C5EB12EF-ACB4-4671-A868-D47EEC5D222F}"/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R180"/>
  <sheetViews>
    <sheetView zoomScale="77" zoomScaleNormal="77" zoomScaleSheetLayoutView="52" workbookViewId="0">
      <selection activeCell="H58" sqref="H58"/>
    </sheetView>
  </sheetViews>
  <sheetFormatPr baseColWidth="10" defaultColWidth="9.140625" defaultRowHeight="12.75" x14ac:dyDescent="0.2"/>
  <cols>
    <col min="1" max="1" width="13.5703125" style="17" bestFit="1" customWidth="1"/>
    <col min="2" max="2" width="30.7109375" style="12" customWidth="1"/>
    <col min="3" max="3" width="29" style="12" bestFit="1" customWidth="1"/>
    <col min="4" max="4" width="29.5703125" style="12" bestFit="1" customWidth="1"/>
    <col min="5" max="5" width="24.7109375" style="18" bestFit="1" customWidth="1"/>
    <col min="6" max="6" width="15.28515625" style="18" bestFit="1" customWidth="1"/>
    <col min="7" max="7" width="20.5703125" style="17" customWidth="1"/>
    <col min="8" max="8" width="16.5703125" style="17" bestFit="1" customWidth="1"/>
    <col min="9" max="9" width="15.85546875" style="17" bestFit="1" customWidth="1"/>
    <col min="10" max="10" width="16" style="17" customWidth="1"/>
    <col min="11" max="12" width="13.28515625" style="17" customWidth="1"/>
    <col min="13" max="13" width="14.140625" style="17" customWidth="1"/>
    <col min="14" max="14" width="14.5703125" style="17" customWidth="1"/>
    <col min="15" max="15" width="15.140625" style="17" customWidth="1"/>
    <col min="16" max="16" width="9.140625" style="12"/>
    <col min="17" max="17" width="9.140625" style="12" customWidth="1"/>
    <col min="18" max="19" width="9.140625" style="12"/>
    <col min="20" max="20" width="1.28515625" style="12" customWidth="1"/>
    <col min="21" max="21" width="9.140625" style="12"/>
    <col min="22" max="22" width="9.42578125" style="12" customWidth="1"/>
    <col min="23" max="16384" width="9.140625" style="12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7" ht="27" customHeight="1" x14ac:dyDescent="0.25">
      <c r="A5" s="159" t="s">
        <v>56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7" ht="20.25" customHeight="1" x14ac:dyDescent="0.25">
      <c r="A6" s="160" t="s">
        <v>407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1:17" s="19" customFormat="1" ht="18" customHeight="1" x14ac:dyDescent="0.2">
      <c r="A7" s="161" t="s">
        <v>91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8" spans="1:17" s="19" customFormat="1" ht="1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s="15" customFormat="1" ht="29.25" customHeight="1" x14ac:dyDescent="0.2">
      <c r="A9" s="141" t="s">
        <v>149</v>
      </c>
      <c r="B9" s="142" t="s">
        <v>44</v>
      </c>
      <c r="C9" s="142" t="s">
        <v>166</v>
      </c>
      <c r="D9" s="142" t="s">
        <v>45</v>
      </c>
      <c r="E9" s="142" t="s">
        <v>46</v>
      </c>
      <c r="F9" s="142" t="s">
        <v>222</v>
      </c>
      <c r="G9" s="143" t="s">
        <v>140</v>
      </c>
      <c r="H9" s="143" t="s">
        <v>0</v>
      </c>
      <c r="I9" s="143" t="s">
        <v>1</v>
      </c>
      <c r="J9" s="143" t="s">
        <v>2</v>
      </c>
      <c r="K9" s="143" t="s">
        <v>3</v>
      </c>
      <c r="L9" s="143" t="s">
        <v>4</v>
      </c>
      <c r="M9" s="143" t="s">
        <v>5</v>
      </c>
      <c r="N9" s="143" t="s">
        <v>6</v>
      </c>
      <c r="O9" s="143" t="s">
        <v>139</v>
      </c>
    </row>
    <row r="10" spans="1:17" s="10" customFormat="1" ht="36.75" customHeight="1" x14ac:dyDescent="0.2">
      <c r="A10" s="138">
        <v>1</v>
      </c>
      <c r="B10" s="94" t="s">
        <v>114</v>
      </c>
      <c r="C10" s="133" t="s">
        <v>53</v>
      </c>
      <c r="D10" s="133" t="s">
        <v>264</v>
      </c>
      <c r="E10" s="133" t="s">
        <v>59</v>
      </c>
      <c r="F10" s="134" t="s">
        <v>223</v>
      </c>
      <c r="G10" s="135">
        <v>85000</v>
      </c>
      <c r="H10" s="132">
        <v>0</v>
      </c>
      <c r="I10" s="96">
        <v>85000</v>
      </c>
      <c r="J10" s="96">
        <f>G10*0.0287</f>
        <v>2439.5</v>
      </c>
      <c r="K10" s="96">
        <v>8576.99</v>
      </c>
      <c r="L10" s="96">
        <f>G10*0.0304</f>
        <v>2584</v>
      </c>
      <c r="M10" s="96">
        <v>25</v>
      </c>
      <c r="N10" s="96">
        <f>J10+K10+L10+M10</f>
        <v>13625.49</v>
      </c>
      <c r="O10" s="120">
        <f>I10-N10</f>
        <v>71374.509999999995</v>
      </c>
    </row>
    <row r="11" spans="1:17" s="10" customFormat="1" ht="36.75" customHeight="1" x14ac:dyDescent="0.2">
      <c r="A11" s="138">
        <v>2</v>
      </c>
      <c r="B11" s="94" t="s">
        <v>179</v>
      </c>
      <c r="C11" s="129" t="s">
        <v>53</v>
      </c>
      <c r="D11" s="129" t="s">
        <v>199</v>
      </c>
      <c r="E11" s="129" t="s">
        <v>59</v>
      </c>
      <c r="F11" s="130" t="s">
        <v>224</v>
      </c>
      <c r="G11" s="131">
        <v>165000</v>
      </c>
      <c r="H11" s="132">
        <v>0</v>
      </c>
      <c r="I11" s="96">
        <v>165000</v>
      </c>
      <c r="J11" s="96">
        <f>G11*0.0287</f>
        <v>4735.5</v>
      </c>
      <c r="K11" s="96">
        <v>27413.040000000001</v>
      </c>
      <c r="L11" s="96">
        <v>4943.8</v>
      </c>
      <c r="M11" s="132">
        <v>25</v>
      </c>
      <c r="N11" s="96">
        <f>J11+K11+L11+M11</f>
        <v>37117.340000000004</v>
      </c>
      <c r="O11" s="120">
        <f>I11-N11</f>
        <v>127882.66</v>
      </c>
    </row>
    <row r="12" spans="1:17" s="10" customFormat="1" ht="36.75" customHeight="1" x14ac:dyDescent="0.2">
      <c r="A12" s="138">
        <v>3</v>
      </c>
      <c r="B12" s="94" t="s">
        <v>287</v>
      </c>
      <c r="C12" s="133" t="s">
        <v>53</v>
      </c>
      <c r="D12" s="133" t="s">
        <v>288</v>
      </c>
      <c r="E12" s="133" t="s">
        <v>59</v>
      </c>
      <c r="F12" s="134" t="s">
        <v>223</v>
      </c>
      <c r="G12" s="135">
        <v>150000</v>
      </c>
      <c r="H12" s="132">
        <v>0</v>
      </c>
      <c r="I12" s="96">
        <f>(G12)</f>
        <v>150000</v>
      </c>
      <c r="J12" s="96">
        <f>(I12*2.87%)</f>
        <v>4305</v>
      </c>
      <c r="K12" s="96">
        <v>23866.62</v>
      </c>
      <c r="L12" s="96">
        <f>(I12*3.04%)</f>
        <v>4560</v>
      </c>
      <c r="M12" s="96">
        <v>25</v>
      </c>
      <c r="N12" s="96">
        <f>(J12+K12+L12+M12)</f>
        <v>32756.62</v>
      </c>
      <c r="O12" s="120">
        <f>(I12-N12)</f>
        <v>117243.38</v>
      </c>
    </row>
    <row r="13" spans="1:17" s="10" customFormat="1" ht="36.75" customHeight="1" x14ac:dyDescent="0.2">
      <c r="A13" s="138">
        <v>4</v>
      </c>
      <c r="B13" s="94" t="s">
        <v>408</v>
      </c>
      <c r="C13" s="133" t="s">
        <v>53</v>
      </c>
      <c r="D13" s="133" t="s">
        <v>32</v>
      </c>
      <c r="E13" s="133" t="s">
        <v>59</v>
      </c>
      <c r="F13" s="134" t="s">
        <v>224</v>
      </c>
      <c r="G13" s="135">
        <v>88000</v>
      </c>
      <c r="H13" s="132">
        <v>0</v>
      </c>
      <c r="I13" s="96">
        <v>88000</v>
      </c>
      <c r="J13" s="96">
        <f>G13*0.0287</f>
        <v>2525.6</v>
      </c>
      <c r="K13" s="96">
        <v>9282.67</v>
      </c>
      <c r="L13" s="96">
        <f>G13*0.0304</f>
        <v>2675.2</v>
      </c>
      <c r="M13" s="96">
        <v>25</v>
      </c>
      <c r="N13" s="96">
        <f>J13+K13+L13+M13</f>
        <v>14508.470000000001</v>
      </c>
      <c r="O13" s="120">
        <f>I13-N13</f>
        <v>73491.53</v>
      </c>
    </row>
    <row r="14" spans="1:17" s="10" customFormat="1" ht="36.75" customHeight="1" x14ac:dyDescent="0.2">
      <c r="A14" s="138">
        <v>5</v>
      </c>
      <c r="B14" s="94" t="s">
        <v>289</v>
      </c>
      <c r="C14" s="129" t="s">
        <v>53</v>
      </c>
      <c r="D14" s="129" t="s">
        <v>356</v>
      </c>
      <c r="E14" s="129" t="s">
        <v>59</v>
      </c>
      <c r="F14" s="130" t="s">
        <v>223</v>
      </c>
      <c r="G14" s="131">
        <v>30000</v>
      </c>
      <c r="H14" s="132">
        <v>0</v>
      </c>
      <c r="I14" s="96">
        <f>(G14)</f>
        <v>30000</v>
      </c>
      <c r="J14" s="96">
        <f>(I14*2.87%)</f>
        <v>861</v>
      </c>
      <c r="K14" s="96">
        <v>0</v>
      </c>
      <c r="L14" s="96">
        <f>(I14*3.04%)</f>
        <v>912</v>
      </c>
      <c r="M14" s="96">
        <v>25</v>
      </c>
      <c r="N14" s="96">
        <f>(J14+K14+L14+M14)</f>
        <v>1798</v>
      </c>
      <c r="O14" s="120">
        <f>(I14-N14)</f>
        <v>28202</v>
      </c>
    </row>
    <row r="15" spans="1:17" s="10" customFormat="1" ht="36.75" customHeight="1" x14ac:dyDescent="0.2">
      <c r="A15" s="138">
        <v>6</v>
      </c>
      <c r="B15" s="94" t="s">
        <v>40</v>
      </c>
      <c r="C15" s="133" t="s">
        <v>53</v>
      </c>
      <c r="D15" s="133" t="s">
        <v>84</v>
      </c>
      <c r="E15" s="133" t="s">
        <v>48</v>
      </c>
      <c r="F15" s="134" t="s">
        <v>223</v>
      </c>
      <c r="G15" s="135">
        <v>110000</v>
      </c>
      <c r="H15" s="132">
        <v>0</v>
      </c>
      <c r="I15" s="96">
        <v>110000</v>
      </c>
      <c r="J15" s="96">
        <f t="shared" ref="J15:J48" si="0">G15*0.0287</f>
        <v>3157</v>
      </c>
      <c r="K15" s="96">
        <v>13782.56</v>
      </c>
      <c r="L15" s="96">
        <f>G15*0.0304</f>
        <v>3344</v>
      </c>
      <c r="M15" s="96">
        <v>7825.24</v>
      </c>
      <c r="N15" s="96">
        <f t="shared" ref="N15:N48" si="1">J15+K15+L15+M15</f>
        <v>28108.799999999996</v>
      </c>
      <c r="O15" s="120">
        <f t="shared" ref="O15:O44" si="2">I15-N15</f>
        <v>81891.200000000012</v>
      </c>
    </row>
    <row r="16" spans="1:17" s="10" customFormat="1" ht="36.75" customHeight="1" x14ac:dyDescent="0.2">
      <c r="A16" s="138">
        <v>7</v>
      </c>
      <c r="B16" s="94" t="s">
        <v>92</v>
      </c>
      <c r="C16" s="129" t="s">
        <v>53</v>
      </c>
      <c r="D16" s="129" t="s">
        <v>265</v>
      </c>
      <c r="E16" s="129" t="s">
        <v>49</v>
      </c>
      <c r="F16" s="130" t="s">
        <v>223</v>
      </c>
      <c r="G16" s="131">
        <v>26000</v>
      </c>
      <c r="H16" s="132">
        <v>0</v>
      </c>
      <c r="I16" s="96">
        <v>26000</v>
      </c>
      <c r="J16" s="96">
        <f t="shared" si="0"/>
        <v>746.2</v>
      </c>
      <c r="K16" s="96">
        <v>0</v>
      </c>
      <c r="L16" s="96">
        <f>G16*0.0304</f>
        <v>790.4</v>
      </c>
      <c r="M16" s="96">
        <v>125</v>
      </c>
      <c r="N16" s="96">
        <f t="shared" si="1"/>
        <v>1661.6</v>
      </c>
      <c r="O16" s="120">
        <f t="shared" si="2"/>
        <v>24338.400000000001</v>
      </c>
    </row>
    <row r="17" spans="1:15" s="10" customFormat="1" ht="36.75" customHeight="1" x14ac:dyDescent="0.2">
      <c r="A17" s="138">
        <v>8</v>
      </c>
      <c r="B17" s="94" t="s">
        <v>146</v>
      </c>
      <c r="C17" s="133" t="s">
        <v>400</v>
      </c>
      <c r="D17" s="133" t="s">
        <v>17</v>
      </c>
      <c r="E17" s="133" t="s">
        <v>51</v>
      </c>
      <c r="F17" s="134" t="s">
        <v>223</v>
      </c>
      <c r="G17" s="135">
        <v>25000</v>
      </c>
      <c r="H17" s="132">
        <v>0</v>
      </c>
      <c r="I17" s="96">
        <v>25000</v>
      </c>
      <c r="J17" s="96">
        <f t="shared" si="0"/>
        <v>717.5</v>
      </c>
      <c r="K17" s="96">
        <v>0</v>
      </c>
      <c r="L17" s="96">
        <f>G17*0.0304</f>
        <v>760</v>
      </c>
      <c r="M17" s="96">
        <v>1375.12</v>
      </c>
      <c r="N17" s="96">
        <f t="shared" si="1"/>
        <v>2852.62</v>
      </c>
      <c r="O17" s="120">
        <f t="shared" si="2"/>
        <v>22147.38</v>
      </c>
    </row>
    <row r="18" spans="1:15" s="10" customFormat="1" ht="36.75" customHeight="1" x14ac:dyDescent="0.2">
      <c r="A18" s="138">
        <v>9</v>
      </c>
      <c r="B18" s="94" t="s">
        <v>182</v>
      </c>
      <c r="C18" s="133" t="s">
        <v>53</v>
      </c>
      <c r="D18" s="133" t="s">
        <v>17</v>
      </c>
      <c r="E18" s="133" t="s">
        <v>51</v>
      </c>
      <c r="F18" s="134" t="s">
        <v>409</v>
      </c>
      <c r="G18" s="135">
        <v>16500</v>
      </c>
      <c r="H18" s="132">
        <v>0</v>
      </c>
      <c r="I18" s="96">
        <v>16500</v>
      </c>
      <c r="J18" s="96">
        <f>G18*0.0287</f>
        <v>473.55</v>
      </c>
      <c r="K18" s="96">
        <v>0</v>
      </c>
      <c r="L18" s="96">
        <f>G18*0.0304</f>
        <v>501.6</v>
      </c>
      <c r="M18" s="96">
        <v>2595.4699999999998</v>
      </c>
      <c r="N18" s="96">
        <f>J18+K18+L18+M18</f>
        <v>3570.62</v>
      </c>
      <c r="O18" s="120">
        <f>I18-N18</f>
        <v>12929.380000000001</v>
      </c>
    </row>
    <row r="19" spans="1:15" s="10" customFormat="1" ht="36.75" customHeight="1" x14ac:dyDescent="0.2">
      <c r="A19" s="138">
        <v>10</v>
      </c>
      <c r="B19" s="94" t="s">
        <v>107</v>
      </c>
      <c r="C19" s="129" t="s">
        <v>52</v>
      </c>
      <c r="D19" s="129" t="s">
        <v>108</v>
      </c>
      <c r="E19" s="129" t="s">
        <v>55</v>
      </c>
      <c r="F19" s="130" t="s">
        <v>223</v>
      </c>
      <c r="G19" s="131">
        <v>185000</v>
      </c>
      <c r="H19" s="132">
        <v>0</v>
      </c>
      <c r="I19" s="96">
        <v>185000</v>
      </c>
      <c r="J19" s="96">
        <f t="shared" si="0"/>
        <v>5309.5</v>
      </c>
      <c r="K19" s="96">
        <v>32269.54</v>
      </c>
      <c r="L19" s="96">
        <v>4943.8</v>
      </c>
      <c r="M19" s="96">
        <v>25</v>
      </c>
      <c r="N19" s="96">
        <f t="shared" si="1"/>
        <v>42547.840000000004</v>
      </c>
      <c r="O19" s="120">
        <f t="shared" si="2"/>
        <v>142452.16</v>
      </c>
    </row>
    <row r="20" spans="1:15" s="10" customFormat="1" ht="36.75" customHeight="1" x14ac:dyDescent="0.2">
      <c r="A20" s="138">
        <v>11</v>
      </c>
      <c r="B20" s="94" t="s">
        <v>116</v>
      </c>
      <c r="C20" s="133" t="s">
        <v>52</v>
      </c>
      <c r="D20" s="133" t="s">
        <v>264</v>
      </c>
      <c r="E20" s="133" t="s">
        <v>59</v>
      </c>
      <c r="F20" s="134" t="s">
        <v>223</v>
      </c>
      <c r="G20" s="135">
        <v>75000</v>
      </c>
      <c r="H20" s="132">
        <v>0</v>
      </c>
      <c r="I20" s="96">
        <v>75000</v>
      </c>
      <c r="J20" s="96">
        <f t="shared" si="0"/>
        <v>2152.5</v>
      </c>
      <c r="K20" s="96">
        <v>6039.35</v>
      </c>
      <c r="L20" s="96">
        <f t="shared" ref="L20:L48" si="3">G20*0.0304</f>
        <v>2280</v>
      </c>
      <c r="M20" s="96">
        <v>1475.12</v>
      </c>
      <c r="N20" s="96">
        <f t="shared" si="1"/>
        <v>11946.970000000001</v>
      </c>
      <c r="O20" s="120">
        <f t="shared" si="2"/>
        <v>63053.03</v>
      </c>
    </row>
    <row r="21" spans="1:15" s="10" customFormat="1" ht="36.75" customHeight="1" x14ac:dyDescent="0.2">
      <c r="A21" s="138">
        <v>12</v>
      </c>
      <c r="B21" s="94" t="s">
        <v>137</v>
      </c>
      <c r="C21" s="129" t="s">
        <v>52</v>
      </c>
      <c r="D21" s="129" t="s">
        <v>16</v>
      </c>
      <c r="E21" s="129" t="s">
        <v>59</v>
      </c>
      <c r="F21" s="130" t="s">
        <v>223</v>
      </c>
      <c r="G21" s="131">
        <v>45000</v>
      </c>
      <c r="H21" s="132">
        <v>0</v>
      </c>
      <c r="I21" s="96">
        <v>45000</v>
      </c>
      <c r="J21" s="96">
        <v>1291.5</v>
      </c>
      <c r="K21" s="96">
        <v>1148.33</v>
      </c>
      <c r="L21" s="96">
        <f t="shared" si="3"/>
        <v>1368</v>
      </c>
      <c r="M21" s="96">
        <v>4722.2</v>
      </c>
      <c r="N21" s="96">
        <v>8530.0300000000007</v>
      </c>
      <c r="O21" s="120">
        <f t="shared" si="2"/>
        <v>36469.97</v>
      </c>
    </row>
    <row r="22" spans="1:15" s="10" customFormat="1" ht="36.75" customHeight="1" x14ac:dyDescent="0.2">
      <c r="A22" s="138">
        <v>13</v>
      </c>
      <c r="B22" s="94" t="s">
        <v>14</v>
      </c>
      <c r="C22" s="133" t="s">
        <v>52</v>
      </c>
      <c r="D22" s="133" t="s">
        <v>10</v>
      </c>
      <c r="E22" s="133" t="s">
        <v>51</v>
      </c>
      <c r="F22" s="134" t="s">
        <v>224</v>
      </c>
      <c r="G22" s="135">
        <v>30000</v>
      </c>
      <c r="H22" s="132">
        <v>0</v>
      </c>
      <c r="I22" s="96">
        <v>30000</v>
      </c>
      <c r="J22" s="96">
        <f t="shared" si="0"/>
        <v>861</v>
      </c>
      <c r="K22" s="96">
        <v>0</v>
      </c>
      <c r="L22" s="96">
        <f t="shared" si="3"/>
        <v>912</v>
      </c>
      <c r="M22" s="96">
        <v>25</v>
      </c>
      <c r="N22" s="96">
        <f t="shared" si="1"/>
        <v>1798</v>
      </c>
      <c r="O22" s="120">
        <f t="shared" si="2"/>
        <v>28202</v>
      </c>
    </row>
    <row r="23" spans="1:15" s="10" customFormat="1" ht="36.75" customHeight="1" x14ac:dyDescent="0.2">
      <c r="A23" s="138">
        <v>14</v>
      </c>
      <c r="B23" s="94" t="s">
        <v>394</v>
      </c>
      <c r="C23" s="133" t="s">
        <v>52</v>
      </c>
      <c r="D23" s="133" t="s">
        <v>10</v>
      </c>
      <c r="E23" s="133" t="s">
        <v>51</v>
      </c>
      <c r="F23" s="134" t="s">
        <v>224</v>
      </c>
      <c r="G23" s="135">
        <v>22000</v>
      </c>
      <c r="H23" s="132">
        <v>0</v>
      </c>
      <c r="I23" s="96">
        <v>22000</v>
      </c>
      <c r="J23" s="96">
        <f>G23*0.0287</f>
        <v>631.4</v>
      </c>
      <c r="K23" s="96">
        <v>0</v>
      </c>
      <c r="L23" s="96">
        <f>G23*0.0304</f>
        <v>668.8</v>
      </c>
      <c r="M23" s="96">
        <v>25</v>
      </c>
      <c r="N23" s="96">
        <f>J23+K23+L23+M23</f>
        <v>1325.1999999999998</v>
      </c>
      <c r="O23" s="120">
        <f>I23-N23</f>
        <v>20674.8</v>
      </c>
    </row>
    <row r="24" spans="1:15" s="10" customFormat="1" ht="36.75" customHeight="1" x14ac:dyDescent="0.2">
      <c r="A24" s="138">
        <v>15</v>
      </c>
      <c r="B24" s="94" t="s">
        <v>291</v>
      </c>
      <c r="C24" s="129" t="s">
        <v>391</v>
      </c>
      <c r="D24" s="129" t="s">
        <v>27</v>
      </c>
      <c r="E24" s="129" t="s">
        <v>49</v>
      </c>
      <c r="F24" s="130" t="s">
        <v>224</v>
      </c>
      <c r="G24" s="131">
        <v>45000</v>
      </c>
      <c r="H24" s="132">
        <v>0</v>
      </c>
      <c r="I24" s="96">
        <v>45000</v>
      </c>
      <c r="J24" s="96">
        <f t="shared" si="0"/>
        <v>1291.5</v>
      </c>
      <c r="K24" s="96">
        <v>1148.33</v>
      </c>
      <c r="L24" s="96">
        <f t="shared" si="3"/>
        <v>1368</v>
      </c>
      <c r="M24" s="96">
        <v>125</v>
      </c>
      <c r="N24" s="96">
        <f t="shared" si="1"/>
        <v>3932.83</v>
      </c>
      <c r="O24" s="120">
        <f t="shared" si="2"/>
        <v>41067.17</v>
      </c>
    </row>
    <row r="25" spans="1:15" s="10" customFormat="1" ht="36.75" customHeight="1" x14ac:dyDescent="0.2">
      <c r="A25" s="138">
        <v>16</v>
      </c>
      <c r="B25" s="94" t="s">
        <v>26</v>
      </c>
      <c r="C25" s="133" t="s">
        <v>176</v>
      </c>
      <c r="D25" s="133" t="s">
        <v>27</v>
      </c>
      <c r="E25" s="133" t="s">
        <v>49</v>
      </c>
      <c r="F25" s="134" t="s">
        <v>223</v>
      </c>
      <c r="G25" s="135">
        <v>70000</v>
      </c>
      <c r="H25" s="132">
        <v>0</v>
      </c>
      <c r="I25" s="96">
        <v>70000</v>
      </c>
      <c r="J25" s="96">
        <f t="shared" si="0"/>
        <v>2009</v>
      </c>
      <c r="K25" s="96">
        <v>5368.48</v>
      </c>
      <c r="L25" s="96">
        <f t="shared" si="3"/>
        <v>2128</v>
      </c>
      <c r="M25" s="132">
        <v>125</v>
      </c>
      <c r="N25" s="96">
        <f t="shared" si="1"/>
        <v>9630.48</v>
      </c>
      <c r="O25" s="120">
        <f t="shared" si="2"/>
        <v>60369.520000000004</v>
      </c>
    </row>
    <row r="26" spans="1:15" s="10" customFormat="1" ht="36.75" customHeight="1" x14ac:dyDescent="0.2">
      <c r="A26" s="138">
        <v>17</v>
      </c>
      <c r="B26" s="94" t="s">
        <v>24</v>
      </c>
      <c r="C26" s="129" t="s">
        <v>176</v>
      </c>
      <c r="D26" s="129" t="s">
        <v>13</v>
      </c>
      <c r="E26" s="129" t="s">
        <v>49</v>
      </c>
      <c r="F26" s="130" t="s">
        <v>223</v>
      </c>
      <c r="G26" s="131">
        <v>35000</v>
      </c>
      <c r="H26" s="132">
        <v>0</v>
      </c>
      <c r="I26" s="96">
        <v>35000</v>
      </c>
      <c r="J26" s="96">
        <f t="shared" si="0"/>
        <v>1004.5</v>
      </c>
      <c r="K26" s="96">
        <v>0</v>
      </c>
      <c r="L26" s="96">
        <f t="shared" si="3"/>
        <v>1064</v>
      </c>
      <c r="M26" s="96">
        <v>1825</v>
      </c>
      <c r="N26" s="96">
        <f t="shared" si="1"/>
        <v>3893.5</v>
      </c>
      <c r="O26" s="120">
        <f t="shared" si="2"/>
        <v>31106.5</v>
      </c>
    </row>
    <row r="27" spans="1:15" s="10" customFormat="1" ht="36.75" customHeight="1" x14ac:dyDescent="0.2">
      <c r="A27" s="138">
        <v>18</v>
      </c>
      <c r="B27" s="94" t="s">
        <v>9</v>
      </c>
      <c r="C27" s="133" t="s">
        <v>178</v>
      </c>
      <c r="D27" s="133" t="s">
        <v>8</v>
      </c>
      <c r="E27" s="133" t="s">
        <v>48</v>
      </c>
      <c r="F27" s="134" t="s">
        <v>223</v>
      </c>
      <c r="G27" s="135">
        <v>45000</v>
      </c>
      <c r="H27" s="132">
        <v>0</v>
      </c>
      <c r="I27" s="96">
        <v>45000</v>
      </c>
      <c r="J27" s="96">
        <f t="shared" si="0"/>
        <v>1291.5</v>
      </c>
      <c r="K27" s="96">
        <v>743.29</v>
      </c>
      <c r="L27" s="96">
        <f t="shared" si="3"/>
        <v>1368</v>
      </c>
      <c r="M27" s="96">
        <v>2825.24</v>
      </c>
      <c r="N27" s="96">
        <f t="shared" si="1"/>
        <v>6228.03</v>
      </c>
      <c r="O27" s="120">
        <f t="shared" si="2"/>
        <v>38771.97</v>
      </c>
    </row>
    <row r="28" spans="1:15" s="10" customFormat="1" ht="36.75" customHeight="1" x14ac:dyDescent="0.2">
      <c r="A28" s="138">
        <v>19</v>
      </c>
      <c r="B28" s="94" t="s">
        <v>54</v>
      </c>
      <c r="C28" s="129" t="s">
        <v>178</v>
      </c>
      <c r="D28" s="129" t="s">
        <v>8</v>
      </c>
      <c r="E28" s="129" t="s">
        <v>49</v>
      </c>
      <c r="F28" s="130" t="s">
        <v>223</v>
      </c>
      <c r="G28" s="131">
        <v>45000</v>
      </c>
      <c r="H28" s="132">
        <v>0</v>
      </c>
      <c r="I28" s="96">
        <v>45000</v>
      </c>
      <c r="J28" s="96">
        <f t="shared" si="0"/>
        <v>1291.5</v>
      </c>
      <c r="K28" s="96">
        <v>945.81</v>
      </c>
      <c r="L28" s="96">
        <f t="shared" si="3"/>
        <v>1368</v>
      </c>
      <c r="M28" s="96">
        <v>1475.12</v>
      </c>
      <c r="N28" s="96">
        <f t="shared" si="1"/>
        <v>5080.43</v>
      </c>
      <c r="O28" s="120">
        <f t="shared" si="2"/>
        <v>39919.57</v>
      </c>
    </row>
    <row r="29" spans="1:15" s="10" customFormat="1" ht="36.75" customHeight="1" x14ac:dyDescent="0.2">
      <c r="A29" s="138">
        <v>20</v>
      </c>
      <c r="B29" s="94" t="s">
        <v>118</v>
      </c>
      <c r="C29" s="133" t="s">
        <v>178</v>
      </c>
      <c r="D29" s="133" t="s">
        <v>100</v>
      </c>
      <c r="E29" s="133" t="s">
        <v>49</v>
      </c>
      <c r="F29" s="134" t="s">
        <v>224</v>
      </c>
      <c r="G29" s="135">
        <v>35000</v>
      </c>
      <c r="H29" s="132">
        <v>0</v>
      </c>
      <c r="I29" s="96">
        <v>35000</v>
      </c>
      <c r="J29" s="96">
        <f t="shared" si="0"/>
        <v>1004.5</v>
      </c>
      <c r="K29" s="96">
        <v>0</v>
      </c>
      <c r="L29" s="96">
        <f t="shared" si="3"/>
        <v>1064</v>
      </c>
      <c r="M29" s="96">
        <v>25</v>
      </c>
      <c r="N29" s="96">
        <f t="shared" si="1"/>
        <v>2093.5</v>
      </c>
      <c r="O29" s="120">
        <f t="shared" si="2"/>
        <v>32906.5</v>
      </c>
    </row>
    <row r="30" spans="1:15" s="10" customFormat="1" ht="36.75" customHeight="1" x14ac:dyDescent="0.2">
      <c r="A30" s="138">
        <v>21</v>
      </c>
      <c r="B30" s="94" t="s">
        <v>235</v>
      </c>
      <c r="C30" s="129" t="s">
        <v>178</v>
      </c>
      <c r="D30" s="129" t="s">
        <v>236</v>
      </c>
      <c r="E30" s="129" t="s">
        <v>49</v>
      </c>
      <c r="F30" s="130" t="s">
        <v>223</v>
      </c>
      <c r="G30" s="131">
        <v>35000</v>
      </c>
      <c r="H30" s="132">
        <v>0</v>
      </c>
      <c r="I30" s="96">
        <v>35000</v>
      </c>
      <c r="J30" s="96">
        <f t="shared" si="0"/>
        <v>1004.5</v>
      </c>
      <c r="K30" s="96">
        <v>0</v>
      </c>
      <c r="L30" s="96">
        <f t="shared" si="3"/>
        <v>1064</v>
      </c>
      <c r="M30" s="96">
        <v>25</v>
      </c>
      <c r="N30" s="96">
        <f t="shared" si="1"/>
        <v>2093.5</v>
      </c>
      <c r="O30" s="120">
        <f t="shared" si="2"/>
        <v>32906.5</v>
      </c>
    </row>
    <row r="31" spans="1:15" s="10" customFormat="1" ht="36.75" customHeight="1" x14ac:dyDescent="0.2">
      <c r="A31" s="138">
        <v>22</v>
      </c>
      <c r="B31" s="94" t="s">
        <v>113</v>
      </c>
      <c r="C31" s="133" t="s">
        <v>177</v>
      </c>
      <c r="D31" s="133" t="s">
        <v>414</v>
      </c>
      <c r="E31" s="133" t="s">
        <v>59</v>
      </c>
      <c r="F31" s="134" t="s">
        <v>223</v>
      </c>
      <c r="G31" s="135">
        <v>75000</v>
      </c>
      <c r="H31" s="132">
        <v>0</v>
      </c>
      <c r="I31" s="96">
        <v>75000</v>
      </c>
      <c r="J31" s="96">
        <f t="shared" si="0"/>
        <v>2152.5</v>
      </c>
      <c r="K31" s="96">
        <v>6309.38</v>
      </c>
      <c r="L31" s="96">
        <f t="shared" si="3"/>
        <v>2280</v>
      </c>
      <c r="M31" s="96">
        <v>25</v>
      </c>
      <c r="N31" s="96">
        <f t="shared" si="1"/>
        <v>10766.880000000001</v>
      </c>
      <c r="O31" s="120">
        <f t="shared" si="2"/>
        <v>64233.119999999995</v>
      </c>
    </row>
    <row r="32" spans="1:15" s="10" customFormat="1" ht="36.75" customHeight="1" x14ac:dyDescent="0.2">
      <c r="A32" s="138">
        <v>23</v>
      </c>
      <c r="B32" s="94" t="s">
        <v>416</v>
      </c>
      <c r="C32" s="133" t="s">
        <v>364</v>
      </c>
      <c r="D32" s="133" t="s">
        <v>417</v>
      </c>
      <c r="E32" s="133" t="s">
        <v>48</v>
      </c>
      <c r="F32" s="134" t="s">
        <v>223</v>
      </c>
      <c r="G32" s="135">
        <v>150000</v>
      </c>
      <c r="H32" s="132">
        <v>0</v>
      </c>
      <c r="I32" s="96">
        <v>150000</v>
      </c>
      <c r="J32" s="96">
        <f>G32*0.0287</f>
        <v>4305</v>
      </c>
      <c r="K32" s="96">
        <v>23866.62</v>
      </c>
      <c r="L32" s="96">
        <f>G32*0.0304</f>
        <v>4560</v>
      </c>
      <c r="M32" s="96">
        <v>25</v>
      </c>
      <c r="N32" s="96">
        <f>J32+K32+L32+M32</f>
        <v>32756.62</v>
      </c>
      <c r="O32" s="120">
        <f>I32-N32</f>
        <v>117243.38</v>
      </c>
    </row>
    <row r="33" spans="1:15" s="10" customFormat="1" ht="36.75" customHeight="1" x14ac:dyDescent="0.2">
      <c r="A33" s="138">
        <v>24</v>
      </c>
      <c r="B33" s="94" t="s">
        <v>20</v>
      </c>
      <c r="C33" s="129" t="s">
        <v>177</v>
      </c>
      <c r="D33" s="129" t="s">
        <v>67</v>
      </c>
      <c r="E33" s="129" t="s">
        <v>48</v>
      </c>
      <c r="F33" s="130" t="s">
        <v>223</v>
      </c>
      <c r="G33" s="131">
        <v>60000</v>
      </c>
      <c r="H33" s="132">
        <v>0</v>
      </c>
      <c r="I33" s="96">
        <v>60000</v>
      </c>
      <c r="J33" s="96">
        <f t="shared" si="0"/>
        <v>1722</v>
      </c>
      <c r="K33" s="96">
        <v>3486.68</v>
      </c>
      <c r="L33" s="96">
        <f t="shared" si="3"/>
        <v>1824</v>
      </c>
      <c r="M33" s="96">
        <v>2279</v>
      </c>
      <c r="N33" s="96">
        <f t="shared" si="1"/>
        <v>9311.68</v>
      </c>
      <c r="O33" s="120">
        <f t="shared" si="2"/>
        <v>50688.32</v>
      </c>
    </row>
    <row r="34" spans="1:15" s="10" customFormat="1" ht="36.75" customHeight="1" x14ac:dyDescent="0.2">
      <c r="A34" s="138">
        <v>25</v>
      </c>
      <c r="B34" s="94" t="s">
        <v>69</v>
      </c>
      <c r="C34" s="133" t="s">
        <v>177</v>
      </c>
      <c r="D34" s="133" t="s">
        <v>70</v>
      </c>
      <c r="E34" s="133" t="s">
        <v>49</v>
      </c>
      <c r="F34" s="134" t="s">
        <v>224</v>
      </c>
      <c r="G34" s="135">
        <v>55000</v>
      </c>
      <c r="H34" s="132">
        <v>0</v>
      </c>
      <c r="I34" s="96">
        <v>55000</v>
      </c>
      <c r="J34" s="96">
        <f t="shared" si="0"/>
        <v>1578.5</v>
      </c>
      <c r="K34" s="96">
        <v>2559.6799999999998</v>
      </c>
      <c r="L34" s="96">
        <f t="shared" si="3"/>
        <v>1672</v>
      </c>
      <c r="M34" s="96">
        <v>125</v>
      </c>
      <c r="N34" s="96">
        <f t="shared" si="1"/>
        <v>5935.18</v>
      </c>
      <c r="O34" s="120">
        <f t="shared" si="2"/>
        <v>49064.82</v>
      </c>
    </row>
    <row r="35" spans="1:15" s="10" customFormat="1" ht="36.75" customHeight="1" x14ac:dyDescent="0.2">
      <c r="A35" s="138">
        <v>26</v>
      </c>
      <c r="B35" s="94" t="s">
        <v>86</v>
      </c>
      <c r="C35" s="129" t="s">
        <v>177</v>
      </c>
      <c r="D35" s="129" t="s">
        <v>89</v>
      </c>
      <c r="E35" s="129" t="s">
        <v>48</v>
      </c>
      <c r="F35" s="130" t="s">
        <v>224</v>
      </c>
      <c r="G35" s="131">
        <v>45000</v>
      </c>
      <c r="H35" s="132">
        <v>0</v>
      </c>
      <c r="I35" s="96">
        <v>45000</v>
      </c>
      <c r="J35" s="96">
        <f t="shared" si="0"/>
        <v>1291.5</v>
      </c>
      <c r="K35" s="96">
        <v>1148.33</v>
      </c>
      <c r="L35" s="96">
        <f t="shared" si="3"/>
        <v>1368</v>
      </c>
      <c r="M35" s="96">
        <v>125</v>
      </c>
      <c r="N35" s="96">
        <f t="shared" si="1"/>
        <v>3932.83</v>
      </c>
      <c r="O35" s="120">
        <f t="shared" si="2"/>
        <v>41067.17</v>
      </c>
    </row>
    <row r="36" spans="1:15" s="10" customFormat="1" ht="36.75" customHeight="1" x14ac:dyDescent="0.2">
      <c r="A36" s="138">
        <v>27</v>
      </c>
      <c r="B36" s="94" t="s">
        <v>96</v>
      </c>
      <c r="C36" s="133" t="s">
        <v>177</v>
      </c>
      <c r="D36" s="133" t="s">
        <v>97</v>
      </c>
      <c r="E36" s="133" t="s">
        <v>49</v>
      </c>
      <c r="F36" s="134" t="s">
        <v>224</v>
      </c>
      <c r="G36" s="135">
        <v>36000</v>
      </c>
      <c r="H36" s="132">
        <v>0</v>
      </c>
      <c r="I36" s="96">
        <v>36000</v>
      </c>
      <c r="J36" s="96">
        <f t="shared" si="0"/>
        <v>1033.2</v>
      </c>
      <c r="K36" s="96">
        <v>0</v>
      </c>
      <c r="L36" s="96">
        <f t="shared" si="3"/>
        <v>1094.4000000000001</v>
      </c>
      <c r="M36" s="96">
        <v>125</v>
      </c>
      <c r="N36" s="96">
        <f t="shared" si="1"/>
        <v>2252.6000000000004</v>
      </c>
      <c r="O36" s="120">
        <f t="shared" si="2"/>
        <v>33747.4</v>
      </c>
    </row>
    <row r="37" spans="1:15" s="10" customFormat="1" ht="36.75" customHeight="1" x14ac:dyDescent="0.2">
      <c r="A37" s="138">
        <v>28</v>
      </c>
      <c r="B37" s="94" t="s">
        <v>103</v>
      </c>
      <c r="C37" s="129" t="s">
        <v>177</v>
      </c>
      <c r="D37" s="129" t="s">
        <v>13</v>
      </c>
      <c r="E37" s="129" t="s">
        <v>49</v>
      </c>
      <c r="F37" s="130" t="s">
        <v>224</v>
      </c>
      <c r="G37" s="131">
        <v>35000</v>
      </c>
      <c r="H37" s="132">
        <v>0</v>
      </c>
      <c r="I37" s="96">
        <v>35000</v>
      </c>
      <c r="J37" s="96">
        <f t="shared" si="0"/>
        <v>1004.5</v>
      </c>
      <c r="K37" s="96">
        <v>0</v>
      </c>
      <c r="L37" s="96">
        <f t="shared" si="3"/>
        <v>1064</v>
      </c>
      <c r="M37" s="96">
        <v>25</v>
      </c>
      <c r="N37" s="96">
        <f t="shared" si="1"/>
        <v>2093.5</v>
      </c>
      <c r="O37" s="120">
        <f t="shared" si="2"/>
        <v>32906.5</v>
      </c>
    </row>
    <row r="38" spans="1:15" s="10" customFormat="1" ht="36.75" customHeight="1" x14ac:dyDescent="0.2">
      <c r="A38" s="138">
        <v>29</v>
      </c>
      <c r="B38" s="94" t="s">
        <v>262</v>
      </c>
      <c r="C38" s="133" t="s">
        <v>177</v>
      </c>
      <c r="D38" s="133" t="s">
        <v>263</v>
      </c>
      <c r="E38" s="133" t="s">
        <v>49</v>
      </c>
      <c r="F38" s="134" t="s">
        <v>223</v>
      </c>
      <c r="G38" s="135">
        <v>45000</v>
      </c>
      <c r="H38" s="132">
        <v>0</v>
      </c>
      <c r="I38" s="96">
        <v>45000</v>
      </c>
      <c r="J38" s="96">
        <f t="shared" si="0"/>
        <v>1291.5</v>
      </c>
      <c r="K38" s="96">
        <v>1148.33</v>
      </c>
      <c r="L38" s="96">
        <f t="shared" si="3"/>
        <v>1368</v>
      </c>
      <c r="M38" s="96">
        <v>125</v>
      </c>
      <c r="N38" s="96">
        <f t="shared" si="1"/>
        <v>3932.83</v>
      </c>
      <c r="O38" s="120">
        <f t="shared" si="2"/>
        <v>41067.17</v>
      </c>
    </row>
    <row r="39" spans="1:15" s="10" customFormat="1" ht="36.75" customHeight="1" x14ac:dyDescent="0.2">
      <c r="A39" s="138">
        <v>30</v>
      </c>
      <c r="B39" s="94" t="s">
        <v>171</v>
      </c>
      <c r="C39" s="129" t="s">
        <v>226</v>
      </c>
      <c r="D39" s="129" t="s">
        <v>32</v>
      </c>
      <c r="E39" s="129" t="s">
        <v>59</v>
      </c>
      <c r="F39" s="130" t="s">
        <v>224</v>
      </c>
      <c r="G39" s="131">
        <v>100000</v>
      </c>
      <c r="H39" s="132">
        <v>0</v>
      </c>
      <c r="I39" s="96">
        <v>100000</v>
      </c>
      <c r="J39" s="96">
        <f t="shared" si="0"/>
        <v>2870</v>
      </c>
      <c r="K39" s="96">
        <v>12105.37</v>
      </c>
      <c r="L39" s="96">
        <f t="shared" si="3"/>
        <v>3040</v>
      </c>
      <c r="M39" s="96">
        <v>1461</v>
      </c>
      <c r="N39" s="96">
        <f t="shared" si="1"/>
        <v>19476.370000000003</v>
      </c>
      <c r="O39" s="120">
        <f>I39-N39</f>
        <v>80523.63</v>
      </c>
    </row>
    <row r="40" spans="1:15" s="10" customFormat="1" ht="36.75" customHeight="1" x14ac:dyDescent="0.2">
      <c r="A40" s="138">
        <v>31</v>
      </c>
      <c r="B40" s="94" t="s">
        <v>169</v>
      </c>
      <c r="C40" s="133" t="s">
        <v>226</v>
      </c>
      <c r="D40" s="133" t="s">
        <v>98</v>
      </c>
      <c r="E40" s="133" t="s">
        <v>59</v>
      </c>
      <c r="F40" s="134" t="s">
        <v>223</v>
      </c>
      <c r="G40" s="135">
        <v>40000</v>
      </c>
      <c r="H40" s="132">
        <v>0</v>
      </c>
      <c r="I40" s="96">
        <v>40000</v>
      </c>
      <c r="J40" s="96">
        <f t="shared" si="0"/>
        <v>1148</v>
      </c>
      <c r="K40" s="96">
        <v>442.65</v>
      </c>
      <c r="L40" s="96">
        <f t="shared" si="3"/>
        <v>1216</v>
      </c>
      <c r="M40" s="96">
        <v>125</v>
      </c>
      <c r="N40" s="96">
        <f t="shared" si="1"/>
        <v>2931.65</v>
      </c>
      <c r="O40" s="120">
        <f t="shared" si="2"/>
        <v>37068.35</v>
      </c>
    </row>
    <row r="41" spans="1:15" s="10" customFormat="1" ht="36.75" customHeight="1" x14ac:dyDescent="0.2">
      <c r="A41" s="138">
        <v>32</v>
      </c>
      <c r="B41" s="94" t="s">
        <v>168</v>
      </c>
      <c r="C41" s="129" t="s">
        <v>226</v>
      </c>
      <c r="D41" s="129" t="s">
        <v>32</v>
      </c>
      <c r="E41" s="129" t="s">
        <v>59</v>
      </c>
      <c r="F41" s="130" t="s">
        <v>224</v>
      </c>
      <c r="G41" s="131">
        <v>100000</v>
      </c>
      <c r="H41" s="132">
        <v>0</v>
      </c>
      <c r="I41" s="96">
        <v>100000</v>
      </c>
      <c r="J41" s="96">
        <f t="shared" si="0"/>
        <v>2870</v>
      </c>
      <c r="K41" s="96">
        <v>12105.37</v>
      </c>
      <c r="L41" s="96">
        <f t="shared" si="3"/>
        <v>3040</v>
      </c>
      <c r="M41" s="96">
        <v>125</v>
      </c>
      <c r="N41" s="96">
        <f t="shared" si="1"/>
        <v>18140.370000000003</v>
      </c>
      <c r="O41" s="120">
        <f t="shared" si="2"/>
        <v>81859.63</v>
      </c>
    </row>
    <row r="42" spans="1:15" s="10" customFormat="1" ht="36.75" customHeight="1" x14ac:dyDescent="0.2">
      <c r="A42" s="138">
        <v>33</v>
      </c>
      <c r="B42" s="94" t="s">
        <v>237</v>
      </c>
      <c r="C42" s="133" t="s">
        <v>226</v>
      </c>
      <c r="D42" s="133" t="s">
        <v>238</v>
      </c>
      <c r="E42" s="133" t="s">
        <v>49</v>
      </c>
      <c r="F42" s="134" t="s">
        <v>223</v>
      </c>
      <c r="G42" s="135">
        <v>35000</v>
      </c>
      <c r="H42" s="132">
        <v>0</v>
      </c>
      <c r="I42" s="96">
        <v>35000</v>
      </c>
      <c r="J42" s="96">
        <f t="shared" si="0"/>
        <v>1004.5</v>
      </c>
      <c r="K42" s="96">
        <v>0</v>
      </c>
      <c r="L42" s="96">
        <f t="shared" si="3"/>
        <v>1064</v>
      </c>
      <c r="M42" s="96">
        <v>125</v>
      </c>
      <c r="N42" s="96">
        <f t="shared" si="1"/>
        <v>2193.5</v>
      </c>
      <c r="O42" s="120">
        <f t="shared" si="2"/>
        <v>32806.5</v>
      </c>
    </row>
    <row r="43" spans="1:15" s="10" customFormat="1" ht="36.75" customHeight="1" x14ac:dyDescent="0.2">
      <c r="A43" s="138">
        <v>34</v>
      </c>
      <c r="B43" s="94" t="s">
        <v>12</v>
      </c>
      <c r="C43" s="129" t="s">
        <v>165</v>
      </c>
      <c r="D43" s="129" t="s">
        <v>239</v>
      </c>
      <c r="E43" s="129" t="s">
        <v>48</v>
      </c>
      <c r="F43" s="130" t="s">
        <v>223</v>
      </c>
      <c r="G43" s="131">
        <v>80000</v>
      </c>
      <c r="H43" s="132">
        <v>0</v>
      </c>
      <c r="I43" s="96">
        <v>80000</v>
      </c>
      <c r="J43" s="96">
        <f t="shared" si="0"/>
        <v>2296</v>
      </c>
      <c r="K43" s="96">
        <v>7063.34</v>
      </c>
      <c r="L43" s="96">
        <f t="shared" si="3"/>
        <v>2432</v>
      </c>
      <c r="M43" s="96">
        <v>2193.12</v>
      </c>
      <c r="N43" s="96">
        <f t="shared" si="1"/>
        <v>13984.46</v>
      </c>
      <c r="O43" s="120">
        <f t="shared" si="2"/>
        <v>66015.540000000008</v>
      </c>
    </row>
    <row r="44" spans="1:15" s="10" customFormat="1" ht="36.75" customHeight="1" x14ac:dyDescent="0.2">
      <c r="A44" s="138">
        <v>35</v>
      </c>
      <c r="B44" s="94" t="s">
        <v>392</v>
      </c>
      <c r="C44" s="133" t="s">
        <v>165</v>
      </c>
      <c r="D44" s="133" t="s">
        <v>393</v>
      </c>
      <c r="E44" s="133" t="s">
        <v>49</v>
      </c>
      <c r="F44" s="134" t="s">
        <v>223</v>
      </c>
      <c r="G44" s="135">
        <v>35000</v>
      </c>
      <c r="H44" s="132">
        <v>0</v>
      </c>
      <c r="I44" s="96">
        <v>35000</v>
      </c>
      <c r="J44" s="96">
        <f t="shared" si="0"/>
        <v>1004.5</v>
      </c>
      <c r="K44" s="96">
        <v>0</v>
      </c>
      <c r="L44" s="96">
        <f t="shared" si="3"/>
        <v>1064</v>
      </c>
      <c r="M44" s="96">
        <v>125</v>
      </c>
      <c r="N44" s="96">
        <f t="shared" si="1"/>
        <v>2193.5</v>
      </c>
      <c r="O44" s="120">
        <f t="shared" si="2"/>
        <v>32806.5</v>
      </c>
    </row>
    <row r="45" spans="1:15" s="10" customFormat="1" ht="36.75" customHeight="1" x14ac:dyDescent="0.2">
      <c r="A45" s="138">
        <v>36</v>
      </c>
      <c r="B45" s="129" t="s">
        <v>71</v>
      </c>
      <c r="C45" s="129" t="s">
        <v>164</v>
      </c>
      <c r="D45" s="129" t="s">
        <v>209</v>
      </c>
      <c r="E45" s="129" t="s">
        <v>49</v>
      </c>
      <c r="F45" s="130" t="s">
        <v>224</v>
      </c>
      <c r="G45" s="131">
        <v>36000</v>
      </c>
      <c r="H45" s="132">
        <v>0</v>
      </c>
      <c r="I45" s="96">
        <v>36000</v>
      </c>
      <c r="J45" s="96">
        <f t="shared" si="0"/>
        <v>1033.2</v>
      </c>
      <c r="K45" s="96">
        <v>0</v>
      </c>
      <c r="L45" s="96">
        <f t="shared" si="3"/>
        <v>1094.4000000000001</v>
      </c>
      <c r="M45" s="132">
        <v>125</v>
      </c>
      <c r="N45" s="96">
        <f t="shared" si="1"/>
        <v>2252.6000000000004</v>
      </c>
      <c r="O45" s="120">
        <f>G45-N45</f>
        <v>33747.4</v>
      </c>
    </row>
    <row r="46" spans="1:15" s="10" customFormat="1" ht="36.75" customHeight="1" x14ac:dyDescent="0.2">
      <c r="A46" s="138">
        <v>37</v>
      </c>
      <c r="B46" s="133" t="s">
        <v>85</v>
      </c>
      <c r="C46" s="133" t="s">
        <v>164</v>
      </c>
      <c r="D46" s="133" t="s">
        <v>255</v>
      </c>
      <c r="E46" s="133" t="s">
        <v>49</v>
      </c>
      <c r="F46" s="134" t="s">
        <v>223</v>
      </c>
      <c r="G46" s="135">
        <v>35000</v>
      </c>
      <c r="H46" s="132">
        <v>0</v>
      </c>
      <c r="I46" s="96">
        <v>35000</v>
      </c>
      <c r="J46" s="96">
        <f t="shared" si="0"/>
        <v>1004.5</v>
      </c>
      <c r="K46" s="96">
        <v>0</v>
      </c>
      <c r="L46" s="96">
        <f t="shared" si="3"/>
        <v>1064</v>
      </c>
      <c r="M46" s="132">
        <v>25</v>
      </c>
      <c r="N46" s="96">
        <f t="shared" si="1"/>
        <v>2093.5</v>
      </c>
      <c r="O46" s="120">
        <f>G46-N46</f>
        <v>32906.5</v>
      </c>
    </row>
    <row r="47" spans="1:15" s="10" customFormat="1" ht="36.75" customHeight="1" x14ac:dyDescent="0.2">
      <c r="A47" s="138">
        <v>38</v>
      </c>
      <c r="B47" s="129" t="s">
        <v>148</v>
      </c>
      <c r="C47" s="129" t="s">
        <v>164</v>
      </c>
      <c r="D47" s="129" t="s">
        <v>13</v>
      </c>
      <c r="E47" s="129" t="s">
        <v>49</v>
      </c>
      <c r="F47" s="130" t="s">
        <v>224</v>
      </c>
      <c r="G47" s="131">
        <v>35000</v>
      </c>
      <c r="H47" s="132">
        <v>0</v>
      </c>
      <c r="I47" s="96">
        <v>35000</v>
      </c>
      <c r="J47" s="96">
        <f t="shared" si="0"/>
        <v>1004.5</v>
      </c>
      <c r="K47" s="96">
        <v>0</v>
      </c>
      <c r="L47" s="96">
        <f t="shared" si="3"/>
        <v>1064</v>
      </c>
      <c r="M47" s="96">
        <v>3663.75</v>
      </c>
      <c r="N47" s="96">
        <f t="shared" si="1"/>
        <v>5732.25</v>
      </c>
      <c r="O47" s="120">
        <f>I47-N47</f>
        <v>29267.75</v>
      </c>
    </row>
    <row r="48" spans="1:15" s="10" customFormat="1" ht="36.75" customHeight="1" x14ac:dyDescent="0.2">
      <c r="A48" s="138">
        <v>39</v>
      </c>
      <c r="B48" s="133" t="s">
        <v>57</v>
      </c>
      <c r="C48" s="133" t="s">
        <v>164</v>
      </c>
      <c r="D48" s="133" t="s">
        <v>13</v>
      </c>
      <c r="E48" s="133" t="s">
        <v>48</v>
      </c>
      <c r="F48" s="134" t="s">
        <v>223</v>
      </c>
      <c r="G48" s="135">
        <v>35000</v>
      </c>
      <c r="H48" s="132">
        <v>0</v>
      </c>
      <c r="I48" s="96">
        <v>35000</v>
      </c>
      <c r="J48" s="96">
        <f t="shared" si="0"/>
        <v>1004.5</v>
      </c>
      <c r="K48" s="96">
        <v>0</v>
      </c>
      <c r="L48" s="96">
        <f t="shared" si="3"/>
        <v>1064</v>
      </c>
      <c r="M48" s="96">
        <v>125</v>
      </c>
      <c r="N48" s="96">
        <f t="shared" si="1"/>
        <v>2193.5</v>
      </c>
      <c r="O48" s="120">
        <f>I48-N48</f>
        <v>32806.5</v>
      </c>
    </row>
    <row r="49" spans="1:15" s="10" customFormat="1" ht="36.75" customHeight="1" x14ac:dyDescent="0.2">
      <c r="A49" s="138">
        <v>40</v>
      </c>
      <c r="B49" s="156" t="s">
        <v>347</v>
      </c>
      <c r="C49" s="97" t="s">
        <v>164</v>
      </c>
      <c r="D49" s="97" t="s">
        <v>13</v>
      </c>
      <c r="E49" s="94" t="s">
        <v>49</v>
      </c>
      <c r="F49" s="95" t="s">
        <v>223</v>
      </c>
      <c r="G49" s="96">
        <v>35000</v>
      </c>
      <c r="H49" s="96">
        <v>0</v>
      </c>
      <c r="I49" s="96">
        <v>35000</v>
      </c>
      <c r="J49" s="96">
        <f>(I49*2.87%)</f>
        <v>1004.5</v>
      </c>
      <c r="K49" s="96">
        <v>0</v>
      </c>
      <c r="L49" s="96">
        <f>(I49*3.04%)</f>
        <v>1064</v>
      </c>
      <c r="M49" s="96">
        <v>125</v>
      </c>
      <c r="N49" s="96">
        <f>SUM(J49:M49)</f>
        <v>2193.5</v>
      </c>
      <c r="O49" s="120">
        <f>(I49-N49)</f>
        <v>32806.5</v>
      </c>
    </row>
    <row r="50" spans="1:15" s="10" customFormat="1" ht="36.75" customHeight="1" x14ac:dyDescent="0.2">
      <c r="A50" s="138">
        <v>41</v>
      </c>
      <c r="B50" s="133" t="s">
        <v>181</v>
      </c>
      <c r="C50" s="133" t="s">
        <v>164</v>
      </c>
      <c r="D50" s="133" t="s">
        <v>215</v>
      </c>
      <c r="E50" s="133" t="s">
        <v>51</v>
      </c>
      <c r="F50" s="134" t="s">
        <v>224</v>
      </c>
      <c r="G50" s="135">
        <v>26000</v>
      </c>
      <c r="H50" s="136">
        <v>0</v>
      </c>
      <c r="I50" s="96">
        <v>26000</v>
      </c>
      <c r="J50" s="96">
        <f t="shared" ref="J50:J89" si="4">G50*0.0287</f>
        <v>746.2</v>
      </c>
      <c r="K50" s="96">
        <v>0</v>
      </c>
      <c r="L50" s="96">
        <f t="shared" ref="L50:L80" si="5">G50*0.0304</f>
        <v>790.4</v>
      </c>
      <c r="M50" s="96">
        <v>125</v>
      </c>
      <c r="N50" s="96">
        <f t="shared" ref="N50:N89" si="6">J50+K50+L50+M50</f>
        <v>1661.6</v>
      </c>
      <c r="O50" s="120">
        <f t="shared" ref="O50:O89" si="7">I50-N50</f>
        <v>24338.400000000001</v>
      </c>
    </row>
    <row r="51" spans="1:15" s="10" customFormat="1" ht="36.75" customHeight="1" x14ac:dyDescent="0.2">
      <c r="A51" s="138">
        <v>42</v>
      </c>
      <c r="B51" s="129" t="s">
        <v>60</v>
      </c>
      <c r="C51" s="129" t="s">
        <v>164</v>
      </c>
      <c r="D51" s="129" t="s">
        <v>240</v>
      </c>
      <c r="E51" s="129" t="s">
        <v>49</v>
      </c>
      <c r="F51" s="130" t="s">
        <v>224</v>
      </c>
      <c r="G51" s="131">
        <v>27000</v>
      </c>
      <c r="H51" s="132">
        <v>0</v>
      </c>
      <c r="I51" s="96">
        <v>27000</v>
      </c>
      <c r="J51" s="96">
        <f t="shared" si="4"/>
        <v>774.9</v>
      </c>
      <c r="K51" s="96">
        <v>0</v>
      </c>
      <c r="L51" s="96">
        <f t="shared" si="5"/>
        <v>820.8</v>
      </c>
      <c r="M51" s="96">
        <v>25</v>
      </c>
      <c r="N51" s="96">
        <f t="shared" si="6"/>
        <v>1620.6999999999998</v>
      </c>
      <c r="O51" s="120">
        <f t="shared" si="7"/>
        <v>25379.3</v>
      </c>
    </row>
    <row r="52" spans="1:15" s="10" customFormat="1" ht="36.75" customHeight="1" x14ac:dyDescent="0.2">
      <c r="A52" s="138">
        <v>43</v>
      </c>
      <c r="B52" s="133" t="s">
        <v>147</v>
      </c>
      <c r="C52" s="133" t="s">
        <v>164</v>
      </c>
      <c r="D52" s="133" t="s">
        <v>94</v>
      </c>
      <c r="E52" s="133" t="s">
        <v>51</v>
      </c>
      <c r="F52" s="134" t="s">
        <v>224</v>
      </c>
      <c r="G52" s="135">
        <v>20500</v>
      </c>
      <c r="H52" s="132">
        <v>0</v>
      </c>
      <c r="I52" s="96">
        <v>20500</v>
      </c>
      <c r="J52" s="96">
        <f t="shared" si="4"/>
        <v>588.35</v>
      </c>
      <c r="K52" s="96">
        <v>0</v>
      </c>
      <c r="L52" s="96">
        <f t="shared" si="5"/>
        <v>623.20000000000005</v>
      </c>
      <c r="M52" s="96">
        <v>25</v>
      </c>
      <c r="N52" s="96">
        <f t="shared" si="6"/>
        <v>1236.5500000000002</v>
      </c>
      <c r="O52" s="120">
        <f t="shared" si="7"/>
        <v>19263.45</v>
      </c>
    </row>
    <row r="53" spans="1:15" s="10" customFormat="1" ht="36.75" customHeight="1" x14ac:dyDescent="0.2">
      <c r="A53" s="138">
        <v>44</v>
      </c>
      <c r="B53" s="129" t="s">
        <v>187</v>
      </c>
      <c r="C53" s="129" t="s">
        <v>164</v>
      </c>
      <c r="D53" s="129" t="s">
        <v>358</v>
      </c>
      <c r="E53" s="129" t="s">
        <v>49</v>
      </c>
      <c r="F53" s="130" t="s">
        <v>223</v>
      </c>
      <c r="G53" s="131">
        <v>26000</v>
      </c>
      <c r="H53" s="132">
        <v>0</v>
      </c>
      <c r="I53" s="96">
        <v>26000</v>
      </c>
      <c r="J53" s="96">
        <f t="shared" si="4"/>
        <v>746.2</v>
      </c>
      <c r="K53" s="96">
        <v>0</v>
      </c>
      <c r="L53" s="96">
        <f t="shared" si="5"/>
        <v>790.4</v>
      </c>
      <c r="M53" s="96">
        <v>125</v>
      </c>
      <c r="N53" s="96">
        <f t="shared" si="6"/>
        <v>1661.6</v>
      </c>
      <c r="O53" s="120">
        <f t="shared" si="7"/>
        <v>24338.400000000001</v>
      </c>
    </row>
    <row r="54" spans="1:15" s="10" customFormat="1" ht="36.75" customHeight="1" x14ac:dyDescent="0.2">
      <c r="A54" s="138">
        <v>45</v>
      </c>
      <c r="B54" s="94" t="s">
        <v>399</v>
      </c>
      <c r="C54" s="133" t="s">
        <v>164</v>
      </c>
      <c r="D54" s="133" t="s">
        <v>358</v>
      </c>
      <c r="E54" s="133" t="s">
        <v>49</v>
      </c>
      <c r="F54" s="134" t="s">
        <v>223</v>
      </c>
      <c r="G54" s="135">
        <v>26000</v>
      </c>
      <c r="H54" s="132">
        <v>0</v>
      </c>
      <c r="I54" s="96">
        <v>26000</v>
      </c>
      <c r="J54" s="96">
        <f>G54*0.0287</f>
        <v>746.2</v>
      </c>
      <c r="K54" s="96">
        <v>0</v>
      </c>
      <c r="L54" s="96">
        <f>G54*0.0304</f>
        <v>790.4</v>
      </c>
      <c r="M54" s="96">
        <v>25</v>
      </c>
      <c r="N54" s="96">
        <f>J54+K54+L54+M54</f>
        <v>1561.6</v>
      </c>
      <c r="O54" s="120">
        <f>I54-N54</f>
        <v>24438.400000000001</v>
      </c>
    </row>
    <row r="55" spans="1:15" s="10" customFormat="1" ht="36.75" customHeight="1" x14ac:dyDescent="0.2">
      <c r="A55" s="138">
        <v>46</v>
      </c>
      <c r="B55" s="133" t="s">
        <v>29</v>
      </c>
      <c r="C55" s="133" t="s">
        <v>164</v>
      </c>
      <c r="D55" s="133" t="s">
        <v>10</v>
      </c>
      <c r="E55" s="133" t="s">
        <v>51</v>
      </c>
      <c r="F55" s="134" t="s">
        <v>224</v>
      </c>
      <c r="G55" s="135">
        <v>22000</v>
      </c>
      <c r="H55" s="132">
        <v>0</v>
      </c>
      <c r="I55" s="96">
        <v>22000</v>
      </c>
      <c r="J55" s="96">
        <f t="shared" si="4"/>
        <v>631.4</v>
      </c>
      <c r="K55" s="96">
        <v>0</v>
      </c>
      <c r="L55" s="96">
        <f t="shared" si="5"/>
        <v>668.8</v>
      </c>
      <c r="M55" s="96">
        <v>125</v>
      </c>
      <c r="N55" s="96">
        <f t="shared" si="6"/>
        <v>1425.1999999999998</v>
      </c>
      <c r="O55" s="120">
        <f t="shared" si="7"/>
        <v>20574.8</v>
      </c>
    </row>
    <row r="56" spans="1:15" s="10" customFormat="1" ht="36.75" customHeight="1" x14ac:dyDescent="0.2">
      <c r="A56" s="138">
        <v>47</v>
      </c>
      <c r="B56" s="129" t="s">
        <v>180</v>
      </c>
      <c r="C56" s="129" t="s">
        <v>164</v>
      </c>
      <c r="D56" s="129" t="s">
        <v>10</v>
      </c>
      <c r="E56" s="129" t="s">
        <v>49</v>
      </c>
      <c r="F56" s="130" t="s">
        <v>224</v>
      </c>
      <c r="G56" s="131">
        <v>22000</v>
      </c>
      <c r="H56" s="132">
        <v>0</v>
      </c>
      <c r="I56" s="96">
        <v>22000</v>
      </c>
      <c r="J56" s="96">
        <f t="shared" si="4"/>
        <v>631.4</v>
      </c>
      <c r="K56" s="96">
        <v>0</v>
      </c>
      <c r="L56" s="96">
        <f t="shared" si="5"/>
        <v>668.8</v>
      </c>
      <c r="M56" s="96">
        <v>1475.12</v>
      </c>
      <c r="N56" s="96">
        <f t="shared" si="6"/>
        <v>2775.3199999999997</v>
      </c>
      <c r="O56" s="120">
        <f t="shared" si="7"/>
        <v>19224.68</v>
      </c>
    </row>
    <row r="57" spans="1:15" s="10" customFormat="1" ht="36.75" customHeight="1" x14ac:dyDescent="0.2">
      <c r="A57" s="138">
        <v>48</v>
      </c>
      <c r="B57" s="133" t="s">
        <v>210</v>
      </c>
      <c r="C57" s="133" t="s">
        <v>164</v>
      </c>
      <c r="D57" s="133" t="s">
        <v>10</v>
      </c>
      <c r="E57" s="133" t="s">
        <v>49</v>
      </c>
      <c r="F57" s="134" t="s">
        <v>224</v>
      </c>
      <c r="G57" s="135">
        <v>20000</v>
      </c>
      <c r="H57" s="132">
        <v>0</v>
      </c>
      <c r="I57" s="96">
        <v>20000</v>
      </c>
      <c r="J57" s="96">
        <f t="shared" si="4"/>
        <v>574</v>
      </c>
      <c r="K57" s="96">
        <v>0</v>
      </c>
      <c r="L57" s="96">
        <f t="shared" si="5"/>
        <v>608</v>
      </c>
      <c r="M57" s="96">
        <v>125</v>
      </c>
      <c r="N57" s="96">
        <f t="shared" si="6"/>
        <v>1307</v>
      </c>
      <c r="O57" s="120">
        <f t="shared" si="7"/>
        <v>18693</v>
      </c>
    </row>
    <row r="58" spans="1:15" s="10" customFormat="1" ht="36.75" customHeight="1" x14ac:dyDescent="0.2">
      <c r="A58" s="138">
        <v>49</v>
      </c>
      <c r="B58" s="129" t="s">
        <v>30</v>
      </c>
      <c r="C58" s="129" t="s">
        <v>164</v>
      </c>
      <c r="D58" s="129" t="s">
        <v>10</v>
      </c>
      <c r="E58" s="129" t="s">
        <v>51</v>
      </c>
      <c r="F58" s="130" t="s">
        <v>224</v>
      </c>
      <c r="G58" s="131">
        <v>22000</v>
      </c>
      <c r="H58" s="137">
        <v>0</v>
      </c>
      <c r="I58" s="96">
        <v>22000</v>
      </c>
      <c r="J58" s="96">
        <f t="shared" si="4"/>
        <v>631.4</v>
      </c>
      <c r="K58" s="96">
        <v>0</v>
      </c>
      <c r="L58" s="96">
        <f t="shared" si="5"/>
        <v>668.8</v>
      </c>
      <c r="M58" s="96">
        <v>125</v>
      </c>
      <c r="N58" s="96">
        <f t="shared" si="6"/>
        <v>1425.1999999999998</v>
      </c>
      <c r="O58" s="120">
        <f t="shared" si="7"/>
        <v>20574.8</v>
      </c>
    </row>
    <row r="59" spans="1:15" s="10" customFormat="1" ht="36.75" customHeight="1" x14ac:dyDescent="0.2">
      <c r="A59" s="138">
        <v>50</v>
      </c>
      <c r="B59" s="133" t="s">
        <v>61</v>
      </c>
      <c r="C59" s="133" t="s">
        <v>164</v>
      </c>
      <c r="D59" s="133" t="s">
        <v>62</v>
      </c>
      <c r="E59" s="133" t="s">
        <v>51</v>
      </c>
      <c r="F59" s="134" t="s">
        <v>224</v>
      </c>
      <c r="G59" s="135">
        <v>22000</v>
      </c>
      <c r="H59" s="132">
        <v>0</v>
      </c>
      <c r="I59" s="96">
        <v>22000</v>
      </c>
      <c r="J59" s="96">
        <f t="shared" si="4"/>
        <v>631.4</v>
      </c>
      <c r="K59" s="96">
        <v>0</v>
      </c>
      <c r="L59" s="96">
        <f t="shared" si="5"/>
        <v>668.8</v>
      </c>
      <c r="M59" s="96">
        <v>2836.9</v>
      </c>
      <c r="N59" s="96">
        <f t="shared" si="6"/>
        <v>4137.1000000000004</v>
      </c>
      <c r="O59" s="120">
        <f t="shared" si="7"/>
        <v>17862.900000000001</v>
      </c>
    </row>
    <row r="60" spans="1:15" s="10" customFormat="1" ht="36.75" customHeight="1" x14ac:dyDescent="0.2">
      <c r="A60" s="138">
        <v>51</v>
      </c>
      <c r="B60" s="129" t="s">
        <v>211</v>
      </c>
      <c r="C60" s="129" t="s">
        <v>164</v>
      </c>
      <c r="D60" s="129" t="s">
        <v>212</v>
      </c>
      <c r="E60" s="129" t="s">
        <v>51</v>
      </c>
      <c r="F60" s="130" t="s">
        <v>224</v>
      </c>
      <c r="G60" s="131">
        <v>20500</v>
      </c>
      <c r="H60" s="132">
        <v>0</v>
      </c>
      <c r="I60" s="96">
        <v>20500</v>
      </c>
      <c r="J60" s="96">
        <f t="shared" si="4"/>
        <v>588.35</v>
      </c>
      <c r="K60" s="96">
        <v>0</v>
      </c>
      <c r="L60" s="96">
        <f t="shared" si="5"/>
        <v>623.20000000000005</v>
      </c>
      <c r="M60" s="96">
        <v>125</v>
      </c>
      <c r="N60" s="96">
        <f t="shared" si="6"/>
        <v>1336.5500000000002</v>
      </c>
      <c r="O60" s="120">
        <f t="shared" si="7"/>
        <v>19163.45</v>
      </c>
    </row>
    <row r="61" spans="1:15" s="10" customFormat="1" ht="36.75" customHeight="1" x14ac:dyDescent="0.2">
      <c r="A61" s="138">
        <v>52</v>
      </c>
      <c r="B61" s="133" t="s">
        <v>206</v>
      </c>
      <c r="C61" s="133" t="s">
        <v>164</v>
      </c>
      <c r="D61" s="133" t="s">
        <v>95</v>
      </c>
      <c r="E61" s="133" t="s">
        <v>49</v>
      </c>
      <c r="F61" s="134" t="s">
        <v>224</v>
      </c>
      <c r="G61" s="135">
        <v>16500</v>
      </c>
      <c r="H61" s="132">
        <v>0</v>
      </c>
      <c r="I61" s="96">
        <v>16500</v>
      </c>
      <c r="J61" s="96">
        <f t="shared" si="4"/>
        <v>473.55</v>
      </c>
      <c r="K61" s="96">
        <v>0</v>
      </c>
      <c r="L61" s="96">
        <f t="shared" si="5"/>
        <v>501.6</v>
      </c>
      <c r="M61" s="96">
        <v>1375.12</v>
      </c>
      <c r="N61" s="96">
        <f t="shared" si="6"/>
        <v>2350.27</v>
      </c>
      <c r="O61" s="120">
        <f t="shared" si="7"/>
        <v>14149.73</v>
      </c>
    </row>
    <row r="62" spans="1:15" s="10" customFormat="1" ht="36.75" customHeight="1" x14ac:dyDescent="0.2">
      <c r="A62" s="138">
        <v>53</v>
      </c>
      <c r="B62" s="129" t="s">
        <v>93</v>
      </c>
      <c r="C62" s="129" t="s">
        <v>164</v>
      </c>
      <c r="D62" s="129" t="s">
        <v>17</v>
      </c>
      <c r="E62" s="129" t="s">
        <v>51</v>
      </c>
      <c r="F62" s="130" t="s">
        <v>223</v>
      </c>
      <c r="G62" s="131">
        <v>16500</v>
      </c>
      <c r="H62" s="132">
        <v>0</v>
      </c>
      <c r="I62" s="96">
        <v>16500</v>
      </c>
      <c r="J62" s="96">
        <f t="shared" si="4"/>
        <v>473.55</v>
      </c>
      <c r="K62" s="96">
        <v>0</v>
      </c>
      <c r="L62" s="96">
        <f t="shared" si="5"/>
        <v>501.6</v>
      </c>
      <c r="M62" s="96">
        <v>125</v>
      </c>
      <c r="N62" s="96">
        <f t="shared" si="6"/>
        <v>1100.1500000000001</v>
      </c>
      <c r="O62" s="120">
        <f t="shared" si="7"/>
        <v>15399.85</v>
      </c>
    </row>
    <row r="63" spans="1:15" s="10" customFormat="1" ht="36.75" customHeight="1" x14ac:dyDescent="0.2">
      <c r="A63" s="138">
        <v>54</v>
      </c>
      <c r="B63" s="133" t="s">
        <v>31</v>
      </c>
      <c r="C63" s="133" t="s">
        <v>164</v>
      </c>
      <c r="D63" s="133" t="s">
        <v>17</v>
      </c>
      <c r="E63" s="133" t="s">
        <v>51</v>
      </c>
      <c r="F63" s="134" t="s">
        <v>223</v>
      </c>
      <c r="G63" s="135">
        <v>16500</v>
      </c>
      <c r="H63" s="132">
        <v>0</v>
      </c>
      <c r="I63" s="96">
        <v>16500</v>
      </c>
      <c r="J63" s="96">
        <f t="shared" si="4"/>
        <v>473.55</v>
      </c>
      <c r="K63" s="96">
        <v>0</v>
      </c>
      <c r="L63" s="96">
        <f t="shared" si="5"/>
        <v>501.6</v>
      </c>
      <c r="M63" s="96">
        <v>1475.12</v>
      </c>
      <c r="N63" s="96">
        <f t="shared" si="6"/>
        <v>2450.27</v>
      </c>
      <c r="O63" s="120">
        <f t="shared" si="7"/>
        <v>14049.73</v>
      </c>
    </row>
    <row r="64" spans="1:15" s="10" customFormat="1" ht="36.75" customHeight="1" x14ac:dyDescent="0.2">
      <c r="A64" s="138">
        <v>55</v>
      </c>
      <c r="B64" s="133" t="s">
        <v>28</v>
      </c>
      <c r="C64" s="133" t="s">
        <v>164</v>
      </c>
      <c r="D64" s="133" t="s">
        <v>17</v>
      </c>
      <c r="E64" s="133" t="s">
        <v>51</v>
      </c>
      <c r="F64" s="134" t="s">
        <v>223</v>
      </c>
      <c r="G64" s="135">
        <v>16500</v>
      </c>
      <c r="H64" s="132">
        <v>0</v>
      </c>
      <c r="I64" s="96">
        <v>16500</v>
      </c>
      <c r="J64" s="96">
        <f t="shared" si="4"/>
        <v>473.55</v>
      </c>
      <c r="K64" s="96">
        <v>0</v>
      </c>
      <c r="L64" s="96">
        <f t="shared" si="5"/>
        <v>501.6</v>
      </c>
      <c r="M64" s="96">
        <v>125</v>
      </c>
      <c r="N64" s="96">
        <f t="shared" si="6"/>
        <v>1100.1500000000001</v>
      </c>
      <c r="O64" s="120">
        <f t="shared" si="7"/>
        <v>15399.85</v>
      </c>
    </row>
    <row r="65" spans="1:15" s="10" customFormat="1" ht="36.75" customHeight="1" x14ac:dyDescent="0.2">
      <c r="A65" s="138">
        <v>56</v>
      </c>
      <c r="B65" s="129" t="s">
        <v>225</v>
      </c>
      <c r="C65" s="129" t="s">
        <v>164</v>
      </c>
      <c r="D65" s="129" t="s">
        <v>17</v>
      </c>
      <c r="E65" s="129" t="s">
        <v>51</v>
      </c>
      <c r="F65" s="130" t="s">
        <v>223</v>
      </c>
      <c r="G65" s="131">
        <v>16500</v>
      </c>
      <c r="H65" s="132">
        <v>0</v>
      </c>
      <c r="I65" s="96">
        <v>16500</v>
      </c>
      <c r="J65" s="96">
        <f t="shared" si="4"/>
        <v>473.55</v>
      </c>
      <c r="K65" s="96">
        <v>0</v>
      </c>
      <c r="L65" s="96">
        <f t="shared" si="5"/>
        <v>501.6</v>
      </c>
      <c r="M65" s="96">
        <v>125</v>
      </c>
      <c r="N65" s="96">
        <f t="shared" si="6"/>
        <v>1100.1500000000001</v>
      </c>
      <c r="O65" s="120">
        <f t="shared" si="7"/>
        <v>15399.85</v>
      </c>
    </row>
    <row r="66" spans="1:15" s="10" customFormat="1" ht="36.75" customHeight="1" x14ac:dyDescent="0.2">
      <c r="A66" s="138">
        <v>57</v>
      </c>
      <c r="B66" s="94" t="s">
        <v>234</v>
      </c>
      <c r="C66" s="133" t="s">
        <v>164</v>
      </c>
      <c r="D66" s="133" t="s">
        <v>17</v>
      </c>
      <c r="E66" s="133" t="s">
        <v>51</v>
      </c>
      <c r="F66" s="134" t="s">
        <v>224</v>
      </c>
      <c r="G66" s="135">
        <v>16500</v>
      </c>
      <c r="H66" s="136">
        <v>0</v>
      </c>
      <c r="I66" s="96">
        <v>16500</v>
      </c>
      <c r="J66" s="96">
        <f t="shared" si="4"/>
        <v>473.55</v>
      </c>
      <c r="K66" s="96">
        <v>0</v>
      </c>
      <c r="L66" s="96">
        <f t="shared" si="5"/>
        <v>501.6</v>
      </c>
      <c r="M66" s="96">
        <v>125</v>
      </c>
      <c r="N66" s="96">
        <f t="shared" si="6"/>
        <v>1100.1500000000001</v>
      </c>
      <c r="O66" s="120">
        <f t="shared" si="7"/>
        <v>15399.85</v>
      </c>
    </row>
    <row r="67" spans="1:15" s="10" customFormat="1" ht="36.75" customHeight="1" x14ac:dyDescent="0.2">
      <c r="A67" s="138">
        <v>58</v>
      </c>
      <c r="B67" s="94" t="s">
        <v>109</v>
      </c>
      <c r="C67" s="129" t="s">
        <v>174</v>
      </c>
      <c r="D67" s="129" t="s">
        <v>188</v>
      </c>
      <c r="E67" s="129" t="s">
        <v>48</v>
      </c>
      <c r="F67" s="130" t="s">
        <v>223</v>
      </c>
      <c r="G67" s="131">
        <v>45000</v>
      </c>
      <c r="H67" s="132">
        <v>0</v>
      </c>
      <c r="I67" s="96">
        <v>45000</v>
      </c>
      <c r="J67" s="96">
        <f t="shared" si="4"/>
        <v>1291.5</v>
      </c>
      <c r="K67" s="96">
        <v>743.29</v>
      </c>
      <c r="L67" s="96">
        <f t="shared" si="5"/>
        <v>1368</v>
      </c>
      <c r="M67" s="96">
        <v>4515.18</v>
      </c>
      <c r="N67" s="96">
        <f t="shared" si="6"/>
        <v>7917.97</v>
      </c>
      <c r="O67" s="120">
        <f t="shared" si="7"/>
        <v>37082.03</v>
      </c>
    </row>
    <row r="68" spans="1:15" s="10" customFormat="1" ht="36.75" customHeight="1" x14ac:dyDescent="0.2">
      <c r="A68" s="138">
        <v>59</v>
      </c>
      <c r="B68" s="94" t="s">
        <v>150</v>
      </c>
      <c r="C68" s="133" t="s">
        <v>174</v>
      </c>
      <c r="D68" s="133" t="s">
        <v>189</v>
      </c>
      <c r="E68" s="133" t="s">
        <v>48</v>
      </c>
      <c r="F68" s="134" t="s">
        <v>223</v>
      </c>
      <c r="G68" s="135">
        <v>50000</v>
      </c>
      <c r="H68" s="96">
        <v>0</v>
      </c>
      <c r="I68" s="96">
        <v>50000</v>
      </c>
      <c r="J68" s="96">
        <f t="shared" si="4"/>
        <v>1435</v>
      </c>
      <c r="K68" s="96">
        <v>1651.48</v>
      </c>
      <c r="L68" s="96">
        <f t="shared" si="5"/>
        <v>1520</v>
      </c>
      <c r="M68" s="96">
        <v>1475.12</v>
      </c>
      <c r="N68" s="96">
        <f t="shared" si="6"/>
        <v>6081.5999999999995</v>
      </c>
      <c r="O68" s="120">
        <f t="shared" si="7"/>
        <v>43918.400000000001</v>
      </c>
    </row>
    <row r="69" spans="1:15" s="10" customFormat="1" ht="36.75" customHeight="1" x14ac:dyDescent="0.2">
      <c r="A69" s="138">
        <v>60</v>
      </c>
      <c r="B69" s="94" t="s">
        <v>213</v>
      </c>
      <c r="C69" s="129" t="s">
        <v>174</v>
      </c>
      <c r="D69" s="129" t="s">
        <v>217</v>
      </c>
      <c r="E69" s="129" t="s">
        <v>59</v>
      </c>
      <c r="F69" s="130" t="s">
        <v>223</v>
      </c>
      <c r="G69" s="131">
        <v>90000</v>
      </c>
      <c r="H69" s="132">
        <v>0</v>
      </c>
      <c r="I69" s="96">
        <v>90000</v>
      </c>
      <c r="J69" s="96">
        <f t="shared" si="4"/>
        <v>2583</v>
      </c>
      <c r="K69" s="96">
        <v>9753.1200000000008</v>
      </c>
      <c r="L69" s="96">
        <f t="shared" si="5"/>
        <v>2736</v>
      </c>
      <c r="M69" s="96">
        <v>5025</v>
      </c>
      <c r="N69" s="96">
        <f t="shared" si="6"/>
        <v>20097.120000000003</v>
      </c>
      <c r="O69" s="120">
        <f t="shared" si="7"/>
        <v>69902.880000000005</v>
      </c>
    </row>
    <row r="70" spans="1:15" s="10" customFormat="1" ht="36.75" customHeight="1" x14ac:dyDescent="0.2">
      <c r="A70" s="138">
        <v>61</v>
      </c>
      <c r="B70" s="94" t="s">
        <v>75</v>
      </c>
      <c r="C70" s="133" t="s">
        <v>174</v>
      </c>
      <c r="D70" s="133" t="s">
        <v>104</v>
      </c>
      <c r="E70" s="133" t="s">
        <v>48</v>
      </c>
      <c r="F70" s="134" t="s">
        <v>223</v>
      </c>
      <c r="G70" s="135">
        <v>70000</v>
      </c>
      <c r="H70" s="132">
        <v>0</v>
      </c>
      <c r="I70" s="96">
        <v>70000</v>
      </c>
      <c r="J70" s="96">
        <f t="shared" si="4"/>
        <v>2009</v>
      </c>
      <c r="K70" s="96">
        <v>4828.43</v>
      </c>
      <c r="L70" s="96">
        <f t="shared" si="5"/>
        <v>2128</v>
      </c>
      <c r="M70" s="96">
        <v>2825.24</v>
      </c>
      <c r="N70" s="96">
        <f t="shared" si="6"/>
        <v>11790.67</v>
      </c>
      <c r="O70" s="120">
        <f t="shared" si="7"/>
        <v>58209.33</v>
      </c>
    </row>
    <row r="71" spans="1:15" s="10" customFormat="1" ht="36.75" customHeight="1" x14ac:dyDescent="0.2">
      <c r="A71" s="138">
        <v>62</v>
      </c>
      <c r="B71" s="94" t="s">
        <v>88</v>
      </c>
      <c r="C71" s="129" t="s">
        <v>174</v>
      </c>
      <c r="D71" s="129" t="s">
        <v>72</v>
      </c>
      <c r="E71" s="129" t="s">
        <v>48</v>
      </c>
      <c r="F71" s="130" t="s">
        <v>223</v>
      </c>
      <c r="G71" s="131">
        <v>50000</v>
      </c>
      <c r="H71" s="132">
        <v>0</v>
      </c>
      <c r="I71" s="96">
        <v>50000</v>
      </c>
      <c r="J71" s="96">
        <f t="shared" si="4"/>
        <v>1435</v>
      </c>
      <c r="K71" s="96">
        <v>1854</v>
      </c>
      <c r="L71" s="96">
        <f t="shared" si="5"/>
        <v>1520</v>
      </c>
      <c r="M71" s="96">
        <v>125</v>
      </c>
      <c r="N71" s="96">
        <f t="shared" si="6"/>
        <v>4934</v>
      </c>
      <c r="O71" s="120">
        <f t="shared" si="7"/>
        <v>45066</v>
      </c>
    </row>
    <row r="72" spans="1:15" s="10" customFormat="1" ht="36.75" customHeight="1" x14ac:dyDescent="0.2">
      <c r="A72" s="138">
        <v>63</v>
      </c>
      <c r="B72" s="94" t="s">
        <v>41</v>
      </c>
      <c r="C72" s="133" t="s">
        <v>174</v>
      </c>
      <c r="D72" s="133" t="s">
        <v>72</v>
      </c>
      <c r="E72" s="133" t="s">
        <v>48</v>
      </c>
      <c r="F72" s="134" t="s">
        <v>223</v>
      </c>
      <c r="G72" s="135">
        <v>50000</v>
      </c>
      <c r="H72" s="132">
        <v>0</v>
      </c>
      <c r="I72" s="96">
        <v>50000</v>
      </c>
      <c r="J72" s="96">
        <f t="shared" si="4"/>
        <v>1435</v>
      </c>
      <c r="K72" s="96">
        <v>1854</v>
      </c>
      <c r="L72" s="96">
        <f t="shared" si="5"/>
        <v>1520</v>
      </c>
      <c r="M72" s="96">
        <v>125</v>
      </c>
      <c r="N72" s="96">
        <f t="shared" si="6"/>
        <v>4934</v>
      </c>
      <c r="O72" s="120">
        <f t="shared" si="7"/>
        <v>45066</v>
      </c>
    </row>
    <row r="73" spans="1:15" s="10" customFormat="1" ht="36.75" customHeight="1" x14ac:dyDescent="0.2">
      <c r="A73" s="138">
        <v>64</v>
      </c>
      <c r="B73" s="94" t="s">
        <v>34</v>
      </c>
      <c r="C73" s="129" t="s">
        <v>174</v>
      </c>
      <c r="D73" s="129" t="s">
        <v>72</v>
      </c>
      <c r="E73" s="129" t="s">
        <v>48</v>
      </c>
      <c r="F73" s="130" t="s">
        <v>224</v>
      </c>
      <c r="G73" s="131">
        <v>50000</v>
      </c>
      <c r="H73" s="132">
        <v>0</v>
      </c>
      <c r="I73" s="96">
        <v>50000</v>
      </c>
      <c r="J73" s="96">
        <f t="shared" si="4"/>
        <v>1435</v>
      </c>
      <c r="K73" s="96">
        <v>1854</v>
      </c>
      <c r="L73" s="96">
        <f t="shared" si="5"/>
        <v>1520</v>
      </c>
      <c r="M73" s="96">
        <v>125</v>
      </c>
      <c r="N73" s="96">
        <f t="shared" si="6"/>
        <v>4934</v>
      </c>
      <c r="O73" s="120">
        <f t="shared" si="7"/>
        <v>45066</v>
      </c>
    </row>
    <row r="74" spans="1:15" s="10" customFormat="1" ht="36.75" customHeight="1" x14ac:dyDescent="0.2">
      <c r="A74" s="138">
        <v>65</v>
      </c>
      <c r="B74" s="94" t="s">
        <v>35</v>
      </c>
      <c r="C74" s="133" t="s">
        <v>174</v>
      </c>
      <c r="D74" s="133" t="s">
        <v>106</v>
      </c>
      <c r="E74" s="133" t="s">
        <v>48</v>
      </c>
      <c r="F74" s="134" t="s">
        <v>224</v>
      </c>
      <c r="G74" s="135">
        <v>45000</v>
      </c>
      <c r="H74" s="132">
        <v>0</v>
      </c>
      <c r="I74" s="96">
        <v>45000</v>
      </c>
      <c r="J74" s="96">
        <f t="shared" si="4"/>
        <v>1291.5</v>
      </c>
      <c r="K74" s="96">
        <v>1148.33</v>
      </c>
      <c r="L74" s="96">
        <f t="shared" si="5"/>
        <v>1368</v>
      </c>
      <c r="M74" s="96">
        <v>125</v>
      </c>
      <c r="N74" s="96">
        <f t="shared" si="6"/>
        <v>3932.83</v>
      </c>
      <c r="O74" s="120">
        <f t="shared" si="7"/>
        <v>41067.17</v>
      </c>
    </row>
    <row r="75" spans="1:15" s="10" customFormat="1" ht="36.75" customHeight="1" x14ac:dyDescent="0.2">
      <c r="A75" s="138">
        <v>66</v>
      </c>
      <c r="B75" s="94" t="s">
        <v>23</v>
      </c>
      <c r="C75" s="129" t="s">
        <v>174</v>
      </c>
      <c r="D75" s="129" t="s">
        <v>106</v>
      </c>
      <c r="E75" s="129" t="s">
        <v>48</v>
      </c>
      <c r="F75" s="130" t="s">
        <v>223</v>
      </c>
      <c r="G75" s="131">
        <v>45000</v>
      </c>
      <c r="H75" s="132">
        <v>0</v>
      </c>
      <c r="I75" s="96">
        <v>45000</v>
      </c>
      <c r="J75" s="96">
        <f t="shared" si="4"/>
        <v>1291.5</v>
      </c>
      <c r="K75" s="96">
        <v>945.81</v>
      </c>
      <c r="L75" s="96">
        <f t="shared" si="5"/>
        <v>1368</v>
      </c>
      <c r="M75" s="96">
        <v>2193.12</v>
      </c>
      <c r="N75" s="96">
        <f t="shared" si="6"/>
        <v>5798.43</v>
      </c>
      <c r="O75" s="120">
        <f t="shared" si="7"/>
        <v>39201.57</v>
      </c>
    </row>
    <row r="76" spans="1:15" s="10" customFormat="1" ht="36.75" customHeight="1" x14ac:dyDescent="0.2">
      <c r="A76" s="138">
        <v>67</v>
      </c>
      <c r="B76" s="94" t="s">
        <v>36</v>
      </c>
      <c r="C76" s="133" t="s">
        <v>174</v>
      </c>
      <c r="D76" s="133" t="s">
        <v>106</v>
      </c>
      <c r="E76" s="133" t="s">
        <v>48</v>
      </c>
      <c r="F76" s="134" t="s">
        <v>224</v>
      </c>
      <c r="G76" s="135">
        <v>45000</v>
      </c>
      <c r="H76" s="132">
        <v>0</v>
      </c>
      <c r="I76" s="96">
        <v>45000</v>
      </c>
      <c r="J76" s="96">
        <f t="shared" si="4"/>
        <v>1291.5</v>
      </c>
      <c r="K76" s="96">
        <v>1148.33</v>
      </c>
      <c r="L76" s="96">
        <f t="shared" si="5"/>
        <v>1368</v>
      </c>
      <c r="M76" s="96">
        <v>25</v>
      </c>
      <c r="N76" s="96">
        <f t="shared" si="6"/>
        <v>3832.83</v>
      </c>
      <c r="O76" s="120">
        <f t="shared" si="7"/>
        <v>41167.17</v>
      </c>
    </row>
    <row r="77" spans="1:15" s="10" customFormat="1" ht="36.75" customHeight="1" x14ac:dyDescent="0.2">
      <c r="A77" s="138">
        <v>68</v>
      </c>
      <c r="B77" s="94" t="s">
        <v>37</v>
      </c>
      <c r="C77" s="129" t="s">
        <v>174</v>
      </c>
      <c r="D77" s="129" t="s">
        <v>106</v>
      </c>
      <c r="E77" s="129" t="s">
        <v>48</v>
      </c>
      <c r="F77" s="130" t="s">
        <v>223</v>
      </c>
      <c r="G77" s="131">
        <v>45000</v>
      </c>
      <c r="H77" s="132">
        <v>0</v>
      </c>
      <c r="I77" s="96">
        <v>45000</v>
      </c>
      <c r="J77" s="96">
        <f t="shared" si="4"/>
        <v>1291.5</v>
      </c>
      <c r="K77" s="96">
        <v>945.81</v>
      </c>
      <c r="L77" s="96">
        <f t="shared" si="5"/>
        <v>1368</v>
      </c>
      <c r="M77" s="96">
        <v>1475.12</v>
      </c>
      <c r="N77" s="96">
        <f t="shared" si="6"/>
        <v>5080.43</v>
      </c>
      <c r="O77" s="120">
        <f t="shared" si="7"/>
        <v>39919.57</v>
      </c>
    </row>
    <row r="78" spans="1:15" s="10" customFormat="1" ht="36.75" customHeight="1" x14ac:dyDescent="0.2">
      <c r="A78" s="138">
        <v>69</v>
      </c>
      <c r="B78" s="94" t="s">
        <v>33</v>
      </c>
      <c r="C78" s="133" t="s">
        <v>174</v>
      </c>
      <c r="D78" s="133" t="s">
        <v>106</v>
      </c>
      <c r="E78" s="133" t="s">
        <v>49</v>
      </c>
      <c r="F78" s="134" t="s">
        <v>224</v>
      </c>
      <c r="G78" s="135">
        <v>45000</v>
      </c>
      <c r="H78" s="132">
        <v>0</v>
      </c>
      <c r="I78" s="96">
        <v>45000</v>
      </c>
      <c r="J78" s="96">
        <f t="shared" si="4"/>
        <v>1291.5</v>
      </c>
      <c r="K78" s="96">
        <v>1148.33</v>
      </c>
      <c r="L78" s="96">
        <f t="shared" si="5"/>
        <v>1368</v>
      </c>
      <c r="M78" s="96">
        <v>125</v>
      </c>
      <c r="N78" s="96">
        <f t="shared" si="6"/>
        <v>3932.83</v>
      </c>
      <c r="O78" s="120">
        <f t="shared" si="7"/>
        <v>41067.17</v>
      </c>
    </row>
    <row r="79" spans="1:15" s="10" customFormat="1" ht="36.75" customHeight="1" x14ac:dyDescent="0.2">
      <c r="A79" s="138">
        <v>70</v>
      </c>
      <c r="B79" s="94" t="s">
        <v>138</v>
      </c>
      <c r="C79" s="129" t="s">
        <v>174</v>
      </c>
      <c r="D79" s="129" t="s">
        <v>106</v>
      </c>
      <c r="E79" s="129" t="s">
        <v>49</v>
      </c>
      <c r="F79" s="130" t="s">
        <v>223</v>
      </c>
      <c r="G79" s="131">
        <v>35000</v>
      </c>
      <c r="H79" s="132">
        <v>0</v>
      </c>
      <c r="I79" s="96">
        <v>35000</v>
      </c>
      <c r="J79" s="96">
        <f t="shared" si="4"/>
        <v>1004.5</v>
      </c>
      <c r="K79" s="96">
        <v>0</v>
      </c>
      <c r="L79" s="96">
        <f t="shared" si="5"/>
        <v>1064</v>
      </c>
      <c r="M79" s="96">
        <v>25</v>
      </c>
      <c r="N79" s="96">
        <f t="shared" si="6"/>
        <v>2093.5</v>
      </c>
      <c r="O79" s="120">
        <f t="shared" si="7"/>
        <v>32906.5</v>
      </c>
    </row>
    <row r="80" spans="1:15" s="10" customFormat="1" ht="36.75" customHeight="1" x14ac:dyDescent="0.2">
      <c r="A80" s="138">
        <v>71</v>
      </c>
      <c r="B80" s="94" t="s">
        <v>11</v>
      </c>
      <c r="C80" s="133" t="s">
        <v>174</v>
      </c>
      <c r="D80" s="133" t="s">
        <v>106</v>
      </c>
      <c r="E80" s="133" t="s">
        <v>49</v>
      </c>
      <c r="F80" s="134" t="s">
        <v>224</v>
      </c>
      <c r="G80" s="135">
        <v>45000</v>
      </c>
      <c r="H80" s="132">
        <v>0</v>
      </c>
      <c r="I80" s="96">
        <v>45000</v>
      </c>
      <c r="J80" s="96">
        <f t="shared" si="4"/>
        <v>1291.5</v>
      </c>
      <c r="K80" s="96">
        <v>1148.33</v>
      </c>
      <c r="L80" s="96">
        <f t="shared" si="5"/>
        <v>1368</v>
      </c>
      <c r="M80" s="96">
        <v>125</v>
      </c>
      <c r="N80" s="96">
        <f t="shared" si="6"/>
        <v>3932.83</v>
      </c>
      <c r="O80" s="120">
        <f t="shared" si="7"/>
        <v>41067.17</v>
      </c>
    </row>
    <row r="81" spans="1:15" s="10" customFormat="1" ht="36.75" customHeight="1" x14ac:dyDescent="0.2">
      <c r="A81" s="138">
        <v>72</v>
      </c>
      <c r="B81" s="94" t="s">
        <v>7</v>
      </c>
      <c r="C81" s="129" t="s">
        <v>195</v>
      </c>
      <c r="D81" s="129" t="s">
        <v>198</v>
      </c>
      <c r="E81" s="129" t="s">
        <v>48</v>
      </c>
      <c r="F81" s="130" t="s">
        <v>224</v>
      </c>
      <c r="G81" s="131">
        <v>150000</v>
      </c>
      <c r="H81" s="132">
        <v>0</v>
      </c>
      <c r="I81" s="96">
        <v>150000</v>
      </c>
      <c r="J81" s="96">
        <f t="shared" si="4"/>
        <v>4305</v>
      </c>
      <c r="K81" s="96">
        <v>23866.62</v>
      </c>
      <c r="L81" s="96">
        <v>4560</v>
      </c>
      <c r="M81" s="96">
        <v>125</v>
      </c>
      <c r="N81" s="96">
        <f t="shared" si="6"/>
        <v>32856.619999999995</v>
      </c>
      <c r="O81" s="120">
        <f t="shared" si="7"/>
        <v>117143.38</v>
      </c>
    </row>
    <row r="82" spans="1:15" s="10" customFormat="1" ht="36.75" customHeight="1" x14ac:dyDescent="0.2">
      <c r="A82" s="138">
        <v>73</v>
      </c>
      <c r="B82" s="94" t="s">
        <v>39</v>
      </c>
      <c r="C82" s="133" t="s">
        <v>195</v>
      </c>
      <c r="D82" s="133" t="s">
        <v>269</v>
      </c>
      <c r="E82" s="133" t="s">
        <v>48</v>
      </c>
      <c r="F82" s="134" t="s">
        <v>224</v>
      </c>
      <c r="G82" s="135">
        <v>80000</v>
      </c>
      <c r="H82" s="132">
        <v>0</v>
      </c>
      <c r="I82" s="96">
        <v>80000</v>
      </c>
      <c r="J82" s="96">
        <f t="shared" si="4"/>
        <v>2296</v>
      </c>
      <c r="K82" s="96">
        <v>7063.34</v>
      </c>
      <c r="L82" s="96">
        <f t="shared" ref="L82:L89" si="8">G82*0.0304</f>
        <v>2432</v>
      </c>
      <c r="M82" s="96">
        <v>1475.12</v>
      </c>
      <c r="N82" s="96">
        <f t="shared" si="6"/>
        <v>13266.46</v>
      </c>
      <c r="O82" s="120">
        <f t="shared" si="7"/>
        <v>66733.540000000008</v>
      </c>
    </row>
    <row r="83" spans="1:15" s="10" customFormat="1" ht="36.75" customHeight="1" x14ac:dyDescent="0.2">
      <c r="A83" s="138">
        <v>74</v>
      </c>
      <c r="B83" s="94" t="s">
        <v>42</v>
      </c>
      <c r="C83" s="129" t="s">
        <v>195</v>
      </c>
      <c r="D83" s="129" t="s">
        <v>269</v>
      </c>
      <c r="E83" s="129" t="s">
        <v>48</v>
      </c>
      <c r="F83" s="130" t="s">
        <v>223</v>
      </c>
      <c r="G83" s="131">
        <v>80000</v>
      </c>
      <c r="H83" s="132">
        <v>0</v>
      </c>
      <c r="I83" s="96">
        <v>80000</v>
      </c>
      <c r="J83" s="96">
        <f t="shared" si="4"/>
        <v>2296</v>
      </c>
      <c r="K83" s="96">
        <v>7400.87</v>
      </c>
      <c r="L83" s="96">
        <f t="shared" si="8"/>
        <v>2432</v>
      </c>
      <c r="M83" s="96">
        <v>843</v>
      </c>
      <c r="N83" s="96">
        <f t="shared" si="6"/>
        <v>12971.869999999999</v>
      </c>
      <c r="O83" s="120">
        <f t="shared" si="7"/>
        <v>67028.13</v>
      </c>
    </row>
    <row r="84" spans="1:15" s="10" customFormat="1" ht="36.75" customHeight="1" x14ac:dyDescent="0.2">
      <c r="A84" s="138">
        <v>75</v>
      </c>
      <c r="B84" s="94" t="s">
        <v>99</v>
      </c>
      <c r="C84" s="133" t="s">
        <v>173</v>
      </c>
      <c r="D84" s="133" t="s">
        <v>98</v>
      </c>
      <c r="E84" s="133" t="s">
        <v>49</v>
      </c>
      <c r="F84" s="134" t="s">
        <v>223</v>
      </c>
      <c r="G84" s="135">
        <v>70000</v>
      </c>
      <c r="H84" s="132">
        <v>0</v>
      </c>
      <c r="I84" s="96">
        <v>70000</v>
      </c>
      <c r="J84" s="96">
        <f t="shared" si="4"/>
        <v>2009</v>
      </c>
      <c r="K84" s="96">
        <v>5368.48</v>
      </c>
      <c r="L84" s="96">
        <f t="shared" si="8"/>
        <v>2128</v>
      </c>
      <c r="M84" s="96">
        <v>125</v>
      </c>
      <c r="N84" s="96">
        <f t="shared" si="6"/>
        <v>9630.48</v>
      </c>
      <c r="O84" s="120">
        <f t="shared" si="7"/>
        <v>60369.520000000004</v>
      </c>
    </row>
    <row r="85" spans="1:15" s="10" customFormat="1" ht="36.75" customHeight="1" x14ac:dyDescent="0.2">
      <c r="A85" s="138">
        <v>76</v>
      </c>
      <c r="B85" s="94" t="s">
        <v>73</v>
      </c>
      <c r="C85" s="129" t="s">
        <v>173</v>
      </c>
      <c r="D85" s="129" t="s">
        <v>74</v>
      </c>
      <c r="E85" s="129" t="s">
        <v>48</v>
      </c>
      <c r="F85" s="130" t="s">
        <v>223</v>
      </c>
      <c r="G85" s="131">
        <v>50000</v>
      </c>
      <c r="H85" s="132">
        <v>0</v>
      </c>
      <c r="I85" s="96">
        <v>50000</v>
      </c>
      <c r="J85" s="96">
        <f t="shared" si="4"/>
        <v>1435</v>
      </c>
      <c r="K85" s="96">
        <v>1854</v>
      </c>
      <c r="L85" s="96">
        <f t="shared" si="8"/>
        <v>1520</v>
      </c>
      <c r="M85" s="96">
        <v>125</v>
      </c>
      <c r="N85" s="96">
        <f t="shared" si="6"/>
        <v>4934</v>
      </c>
      <c r="O85" s="120">
        <f t="shared" si="7"/>
        <v>45066</v>
      </c>
    </row>
    <row r="86" spans="1:15" s="10" customFormat="1" ht="36.75" customHeight="1" x14ac:dyDescent="0.2">
      <c r="A86" s="138">
        <v>77</v>
      </c>
      <c r="B86" s="94" t="s">
        <v>77</v>
      </c>
      <c r="C86" s="129" t="s">
        <v>173</v>
      </c>
      <c r="D86" s="129" t="s">
        <v>74</v>
      </c>
      <c r="E86" s="129" t="s">
        <v>48</v>
      </c>
      <c r="F86" s="130" t="s">
        <v>223</v>
      </c>
      <c r="G86" s="131">
        <v>50000</v>
      </c>
      <c r="H86" s="132">
        <v>0</v>
      </c>
      <c r="I86" s="96">
        <v>50000</v>
      </c>
      <c r="J86" s="96">
        <f t="shared" si="4"/>
        <v>1435</v>
      </c>
      <c r="K86" s="96">
        <v>1854</v>
      </c>
      <c r="L86" s="96">
        <f t="shared" si="8"/>
        <v>1520</v>
      </c>
      <c r="M86" s="96">
        <v>125</v>
      </c>
      <c r="N86" s="96">
        <f t="shared" si="6"/>
        <v>4934</v>
      </c>
      <c r="O86" s="120">
        <f t="shared" si="7"/>
        <v>45066</v>
      </c>
    </row>
    <row r="87" spans="1:15" s="10" customFormat="1" ht="36.75" customHeight="1" x14ac:dyDescent="0.2">
      <c r="A87" s="138">
        <v>78</v>
      </c>
      <c r="B87" s="94" t="s">
        <v>110</v>
      </c>
      <c r="C87" s="129" t="s">
        <v>173</v>
      </c>
      <c r="D87" s="129" t="s">
        <v>74</v>
      </c>
      <c r="E87" s="129" t="s">
        <v>48</v>
      </c>
      <c r="F87" s="130" t="s">
        <v>223</v>
      </c>
      <c r="G87" s="131">
        <v>50000</v>
      </c>
      <c r="H87" s="132">
        <v>0</v>
      </c>
      <c r="I87" s="96">
        <v>50000</v>
      </c>
      <c r="J87" s="96">
        <f t="shared" si="4"/>
        <v>1435</v>
      </c>
      <c r="K87" s="96">
        <v>1854</v>
      </c>
      <c r="L87" s="96">
        <f t="shared" si="8"/>
        <v>1520</v>
      </c>
      <c r="M87" s="96">
        <v>125</v>
      </c>
      <c r="N87" s="96">
        <f t="shared" si="6"/>
        <v>4934</v>
      </c>
      <c r="O87" s="120">
        <f t="shared" si="7"/>
        <v>45066</v>
      </c>
    </row>
    <row r="88" spans="1:15" s="10" customFormat="1" ht="36.75" customHeight="1" x14ac:dyDescent="0.2">
      <c r="A88" s="138">
        <v>79</v>
      </c>
      <c r="B88" s="94" t="s">
        <v>200</v>
      </c>
      <c r="C88" s="133" t="s">
        <v>173</v>
      </c>
      <c r="D88" s="133" t="s">
        <v>117</v>
      </c>
      <c r="E88" s="133" t="s">
        <v>59</v>
      </c>
      <c r="F88" s="134" t="s">
        <v>223</v>
      </c>
      <c r="G88" s="135">
        <v>45000</v>
      </c>
      <c r="H88" s="132">
        <v>0</v>
      </c>
      <c r="I88" s="96">
        <v>45000</v>
      </c>
      <c r="J88" s="96">
        <f t="shared" si="4"/>
        <v>1291.5</v>
      </c>
      <c r="K88" s="96">
        <v>1148.33</v>
      </c>
      <c r="L88" s="96">
        <f t="shared" si="8"/>
        <v>1368</v>
      </c>
      <c r="M88" s="96">
        <v>125</v>
      </c>
      <c r="N88" s="96">
        <v>3932.83</v>
      </c>
      <c r="O88" s="120">
        <f t="shared" si="7"/>
        <v>41067.17</v>
      </c>
    </row>
    <row r="89" spans="1:15" s="10" customFormat="1" ht="36.75" customHeight="1" x14ac:dyDescent="0.2">
      <c r="A89" s="138">
        <v>80</v>
      </c>
      <c r="B89" s="94" t="s">
        <v>241</v>
      </c>
      <c r="C89" s="129" t="s">
        <v>173</v>
      </c>
      <c r="D89" s="129" t="s">
        <v>242</v>
      </c>
      <c r="E89" s="129" t="s">
        <v>49</v>
      </c>
      <c r="F89" s="130" t="s">
        <v>223</v>
      </c>
      <c r="G89" s="131">
        <v>35000</v>
      </c>
      <c r="H89" s="132">
        <v>0</v>
      </c>
      <c r="I89" s="96">
        <v>35000</v>
      </c>
      <c r="J89" s="96">
        <f t="shared" si="4"/>
        <v>1004.5</v>
      </c>
      <c r="K89" s="96">
        <v>0</v>
      </c>
      <c r="L89" s="96">
        <f t="shared" si="8"/>
        <v>1064</v>
      </c>
      <c r="M89" s="96">
        <v>5975.12</v>
      </c>
      <c r="N89" s="96">
        <f t="shared" si="6"/>
        <v>8043.62</v>
      </c>
      <c r="O89" s="120">
        <f t="shared" si="7"/>
        <v>26956.38</v>
      </c>
    </row>
    <row r="90" spans="1:15" s="10" customFormat="1" ht="36.75" customHeight="1" x14ac:dyDescent="0.2">
      <c r="A90" s="138">
        <v>81</v>
      </c>
      <c r="B90" s="97" t="s">
        <v>346</v>
      </c>
      <c r="C90" s="97" t="s">
        <v>194</v>
      </c>
      <c r="D90" s="97" t="s">
        <v>13</v>
      </c>
      <c r="E90" s="94" t="s">
        <v>49</v>
      </c>
      <c r="F90" s="95" t="s">
        <v>223</v>
      </c>
      <c r="G90" s="96">
        <v>35000</v>
      </c>
      <c r="H90" s="96">
        <v>0</v>
      </c>
      <c r="I90" s="96">
        <v>35000</v>
      </c>
      <c r="J90" s="96">
        <f>(I90*2.87%)</f>
        <v>1004.5</v>
      </c>
      <c r="K90" s="96">
        <v>0</v>
      </c>
      <c r="L90" s="96">
        <f>(I90*3.04%)</f>
        <v>1064</v>
      </c>
      <c r="M90" s="96">
        <v>125</v>
      </c>
      <c r="N90" s="96">
        <f>SUM(J90:M90)</f>
        <v>2193.5</v>
      </c>
      <c r="O90" s="120">
        <f>(I90-N90)</f>
        <v>32806.5</v>
      </c>
    </row>
    <row r="91" spans="1:15" s="10" customFormat="1" ht="36.75" customHeight="1" x14ac:dyDescent="0.2">
      <c r="A91" s="138">
        <v>82</v>
      </c>
      <c r="B91" s="94" t="s">
        <v>38</v>
      </c>
      <c r="C91" s="129" t="s">
        <v>175</v>
      </c>
      <c r="D91" s="129" t="s">
        <v>257</v>
      </c>
      <c r="E91" s="129" t="s">
        <v>49</v>
      </c>
      <c r="F91" s="130" t="s">
        <v>223</v>
      </c>
      <c r="G91" s="131">
        <v>110000</v>
      </c>
      <c r="H91" s="132">
        <v>0</v>
      </c>
      <c r="I91" s="96">
        <v>110000</v>
      </c>
      <c r="J91" s="96">
        <f t="shared" ref="J91:J103" si="9">G91*0.0287</f>
        <v>3157</v>
      </c>
      <c r="K91" s="96">
        <v>14457.62</v>
      </c>
      <c r="L91" s="96">
        <f>G91*0.0304</f>
        <v>3344</v>
      </c>
      <c r="M91" s="96">
        <v>1543</v>
      </c>
      <c r="N91" s="96">
        <f t="shared" ref="N91:N103" si="10">J91+K91+L91+M91</f>
        <v>22501.620000000003</v>
      </c>
      <c r="O91" s="120">
        <f t="shared" ref="O91:O103" si="11">I91-N91</f>
        <v>87498.38</v>
      </c>
    </row>
    <row r="92" spans="1:15" s="10" customFormat="1" ht="36.75" customHeight="1" x14ac:dyDescent="0.2">
      <c r="A92" s="138">
        <v>83</v>
      </c>
      <c r="B92" s="94" t="s">
        <v>63</v>
      </c>
      <c r="C92" s="133" t="s">
        <v>175</v>
      </c>
      <c r="D92" s="133" t="s">
        <v>251</v>
      </c>
      <c r="E92" s="133" t="s">
        <v>49</v>
      </c>
      <c r="F92" s="134" t="s">
        <v>224</v>
      </c>
      <c r="G92" s="135">
        <v>65000</v>
      </c>
      <c r="H92" s="132">
        <v>0</v>
      </c>
      <c r="I92" s="96">
        <v>65000</v>
      </c>
      <c r="J92" s="96">
        <f t="shared" si="9"/>
        <v>1865.5</v>
      </c>
      <c r="K92" s="96">
        <v>4157.55</v>
      </c>
      <c r="L92" s="96">
        <f>G92*0.0304</f>
        <v>1976</v>
      </c>
      <c r="M92" s="96">
        <v>1475.12</v>
      </c>
      <c r="N92" s="96">
        <f t="shared" si="10"/>
        <v>9474.17</v>
      </c>
      <c r="O92" s="120">
        <f t="shared" si="11"/>
        <v>55525.83</v>
      </c>
    </row>
    <row r="93" spans="1:15" s="10" customFormat="1" ht="36.75" customHeight="1" x14ac:dyDescent="0.2">
      <c r="A93" s="138">
        <v>84</v>
      </c>
      <c r="B93" s="94" t="s">
        <v>190</v>
      </c>
      <c r="C93" s="129" t="s">
        <v>175</v>
      </c>
      <c r="D93" s="129" t="s">
        <v>251</v>
      </c>
      <c r="E93" s="129" t="s">
        <v>49</v>
      </c>
      <c r="F93" s="130" t="s">
        <v>223</v>
      </c>
      <c r="G93" s="131">
        <v>35000</v>
      </c>
      <c r="H93" s="132">
        <v>0</v>
      </c>
      <c r="I93" s="96">
        <v>35000</v>
      </c>
      <c r="J93" s="96">
        <f t="shared" si="9"/>
        <v>1004.5</v>
      </c>
      <c r="K93" s="96">
        <v>0</v>
      </c>
      <c r="L93" s="96">
        <f>G93*0.0304</f>
        <v>1064</v>
      </c>
      <c r="M93" s="96">
        <v>125</v>
      </c>
      <c r="N93" s="96">
        <f t="shared" si="10"/>
        <v>2193.5</v>
      </c>
      <c r="O93" s="120">
        <f t="shared" si="11"/>
        <v>32806.5</v>
      </c>
    </row>
    <row r="94" spans="1:15" s="10" customFormat="1" ht="36.75" customHeight="1" x14ac:dyDescent="0.2">
      <c r="A94" s="138">
        <v>85</v>
      </c>
      <c r="B94" s="94" t="s">
        <v>19</v>
      </c>
      <c r="C94" s="133" t="s">
        <v>227</v>
      </c>
      <c r="D94" s="133" t="s">
        <v>66</v>
      </c>
      <c r="E94" s="133" t="s">
        <v>48</v>
      </c>
      <c r="F94" s="134" t="s">
        <v>224</v>
      </c>
      <c r="G94" s="135">
        <v>150000</v>
      </c>
      <c r="H94" s="132">
        <v>0</v>
      </c>
      <c r="I94" s="96">
        <v>150000</v>
      </c>
      <c r="J94" s="96">
        <f t="shared" si="9"/>
        <v>4305</v>
      </c>
      <c r="K94" s="96">
        <v>23529.09</v>
      </c>
      <c r="L94" s="96">
        <v>4560</v>
      </c>
      <c r="M94" s="96">
        <v>1475.12</v>
      </c>
      <c r="N94" s="96">
        <f t="shared" si="10"/>
        <v>33869.21</v>
      </c>
      <c r="O94" s="120">
        <f t="shared" si="11"/>
        <v>116130.79000000001</v>
      </c>
    </row>
    <row r="95" spans="1:15" s="10" customFormat="1" ht="36.75" customHeight="1" x14ac:dyDescent="0.2">
      <c r="A95" s="138">
        <v>86</v>
      </c>
      <c r="B95" s="94" t="s">
        <v>87</v>
      </c>
      <c r="C95" s="129" t="s">
        <v>227</v>
      </c>
      <c r="D95" s="129" t="s">
        <v>22</v>
      </c>
      <c r="E95" s="129" t="s">
        <v>49</v>
      </c>
      <c r="F95" s="130" t="s">
        <v>223</v>
      </c>
      <c r="G95" s="131">
        <v>75000</v>
      </c>
      <c r="H95" s="132">
        <v>0</v>
      </c>
      <c r="I95" s="96">
        <v>75000</v>
      </c>
      <c r="J95" s="96">
        <f t="shared" si="9"/>
        <v>2152.5</v>
      </c>
      <c r="K95" s="96">
        <v>6309.38</v>
      </c>
      <c r="L95" s="96">
        <f t="shared" ref="L95:L103" si="12">G95*0.0304</f>
        <v>2280</v>
      </c>
      <c r="M95" s="96">
        <v>125</v>
      </c>
      <c r="N95" s="96">
        <f t="shared" si="10"/>
        <v>10866.880000000001</v>
      </c>
      <c r="O95" s="120">
        <f t="shared" si="11"/>
        <v>64133.119999999995</v>
      </c>
    </row>
    <row r="96" spans="1:15" s="10" customFormat="1" ht="36.75" customHeight="1" x14ac:dyDescent="0.2">
      <c r="A96" s="138">
        <v>87</v>
      </c>
      <c r="B96" s="94" t="s">
        <v>105</v>
      </c>
      <c r="C96" s="133" t="s">
        <v>227</v>
      </c>
      <c r="D96" s="133" t="s">
        <v>13</v>
      </c>
      <c r="E96" s="133" t="s">
        <v>49</v>
      </c>
      <c r="F96" s="134" t="s">
        <v>223</v>
      </c>
      <c r="G96" s="135">
        <v>30000</v>
      </c>
      <c r="H96" s="132">
        <v>0</v>
      </c>
      <c r="I96" s="96">
        <v>30000</v>
      </c>
      <c r="J96" s="96">
        <f t="shared" si="9"/>
        <v>861</v>
      </c>
      <c r="K96" s="96">
        <v>0</v>
      </c>
      <c r="L96" s="96">
        <f t="shared" si="12"/>
        <v>912</v>
      </c>
      <c r="M96" s="96">
        <v>125</v>
      </c>
      <c r="N96" s="96">
        <f t="shared" si="10"/>
        <v>1898</v>
      </c>
      <c r="O96" s="120">
        <f t="shared" si="11"/>
        <v>28102</v>
      </c>
    </row>
    <row r="97" spans="1:15" s="10" customFormat="1" ht="36.75" customHeight="1" x14ac:dyDescent="0.2">
      <c r="A97" s="138">
        <v>88</v>
      </c>
      <c r="B97" s="94" t="s">
        <v>102</v>
      </c>
      <c r="C97" s="129" t="s">
        <v>227</v>
      </c>
      <c r="D97" s="129" t="s">
        <v>13</v>
      </c>
      <c r="E97" s="129" t="s">
        <v>49</v>
      </c>
      <c r="F97" s="130" t="s">
        <v>224</v>
      </c>
      <c r="G97" s="131">
        <v>35000</v>
      </c>
      <c r="H97" s="132">
        <v>0</v>
      </c>
      <c r="I97" s="96">
        <v>35000</v>
      </c>
      <c r="J97" s="96">
        <f t="shared" si="9"/>
        <v>1004.5</v>
      </c>
      <c r="K97" s="96">
        <v>0</v>
      </c>
      <c r="L97" s="96">
        <f t="shared" si="12"/>
        <v>1064</v>
      </c>
      <c r="M97" s="96">
        <v>125</v>
      </c>
      <c r="N97" s="96">
        <f t="shared" si="10"/>
        <v>2193.5</v>
      </c>
      <c r="O97" s="120">
        <f t="shared" si="11"/>
        <v>32806.5</v>
      </c>
    </row>
    <row r="98" spans="1:15" s="10" customFormat="1" ht="36.75" customHeight="1" x14ac:dyDescent="0.2">
      <c r="A98" s="138">
        <v>89</v>
      </c>
      <c r="B98" s="94" t="s">
        <v>15</v>
      </c>
      <c r="C98" s="133" t="s">
        <v>227</v>
      </c>
      <c r="D98" s="133" t="s">
        <v>16</v>
      </c>
      <c r="E98" s="133" t="s">
        <v>48</v>
      </c>
      <c r="F98" s="134" t="s">
        <v>223</v>
      </c>
      <c r="G98" s="135">
        <v>45000</v>
      </c>
      <c r="H98" s="132">
        <v>0</v>
      </c>
      <c r="I98" s="96">
        <v>45000</v>
      </c>
      <c r="J98" s="96">
        <f t="shared" si="9"/>
        <v>1291.5</v>
      </c>
      <c r="K98" s="96">
        <v>1148.33</v>
      </c>
      <c r="L98" s="96">
        <f t="shared" si="12"/>
        <v>1368</v>
      </c>
      <c r="M98" s="96">
        <v>125</v>
      </c>
      <c r="N98" s="96">
        <f t="shared" si="10"/>
        <v>3932.83</v>
      </c>
      <c r="O98" s="120">
        <f t="shared" si="11"/>
        <v>41067.17</v>
      </c>
    </row>
    <row r="99" spans="1:15" s="10" customFormat="1" ht="36.75" customHeight="1" x14ac:dyDescent="0.2">
      <c r="A99" s="138">
        <v>90</v>
      </c>
      <c r="B99" s="94" t="s">
        <v>21</v>
      </c>
      <c r="C99" s="129" t="s">
        <v>227</v>
      </c>
      <c r="D99" s="129" t="s">
        <v>10</v>
      </c>
      <c r="E99" s="129" t="s">
        <v>51</v>
      </c>
      <c r="F99" s="130" t="s">
        <v>224</v>
      </c>
      <c r="G99" s="131">
        <v>22000</v>
      </c>
      <c r="H99" s="132">
        <v>0</v>
      </c>
      <c r="I99" s="96">
        <v>22000</v>
      </c>
      <c r="J99" s="96">
        <f t="shared" si="9"/>
        <v>631.4</v>
      </c>
      <c r="K99" s="96">
        <v>0</v>
      </c>
      <c r="L99" s="96">
        <f t="shared" si="12"/>
        <v>668.8</v>
      </c>
      <c r="M99" s="96">
        <v>125</v>
      </c>
      <c r="N99" s="96">
        <f t="shared" si="10"/>
        <v>1425.1999999999998</v>
      </c>
      <c r="O99" s="120">
        <f t="shared" si="11"/>
        <v>20574.8</v>
      </c>
    </row>
    <row r="100" spans="1:15" s="10" customFormat="1" ht="36.75" customHeight="1" x14ac:dyDescent="0.2">
      <c r="A100" s="138">
        <v>91</v>
      </c>
      <c r="B100" s="94" t="s">
        <v>18</v>
      </c>
      <c r="C100" s="133" t="s">
        <v>227</v>
      </c>
      <c r="D100" s="133" t="s">
        <v>17</v>
      </c>
      <c r="E100" s="133" t="s">
        <v>51</v>
      </c>
      <c r="F100" s="134" t="s">
        <v>223</v>
      </c>
      <c r="G100" s="135">
        <v>16500</v>
      </c>
      <c r="H100" s="132">
        <v>0</v>
      </c>
      <c r="I100" s="96">
        <v>16500</v>
      </c>
      <c r="J100" s="96">
        <f t="shared" si="9"/>
        <v>473.55</v>
      </c>
      <c r="K100" s="96">
        <v>0</v>
      </c>
      <c r="L100" s="96">
        <f t="shared" si="12"/>
        <v>501.6</v>
      </c>
      <c r="M100" s="96">
        <v>125</v>
      </c>
      <c r="N100" s="96">
        <f t="shared" si="10"/>
        <v>1100.1500000000001</v>
      </c>
      <c r="O100" s="120">
        <f t="shared" si="11"/>
        <v>15399.85</v>
      </c>
    </row>
    <row r="101" spans="1:15" s="10" customFormat="1" ht="36.75" customHeight="1" x14ac:dyDescent="0.2">
      <c r="A101" s="138">
        <v>92</v>
      </c>
      <c r="B101" s="94" t="s">
        <v>76</v>
      </c>
      <c r="C101" s="133" t="s">
        <v>410</v>
      </c>
      <c r="D101" s="133" t="s">
        <v>74</v>
      </c>
      <c r="E101" s="133" t="s">
        <v>48</v>
      </c>
      <c r="F101" s="134" t="s">
        <v>223</v>
      </c>
      <c r="G101" s="135">
        <v>50000</v>
      </c>
      <c r="H101" s="132">
        <v>0</v>
      </c>
      <c r="I101" s="96">
        <v>50000</v>
      </c>
      <c r="J101" s="96">
        <f>G101*0.0287</f>
        <v>1435</v>
      </c>
      <c r="K101" s="96">
        <v>1854</v>
      </c>
      <c r="L101" s="96">
        <f>G101*0.0304</f>
        <v>1520</v>
      </c>
      <c r="M101" s="96">
        <v>2843</v>
      </c>
      <c r="N101" s="96">
        <f>J101+K101+L101+M101</f>
        <v>7652</v>
      </c>
      <c r="O101" s="120">
        <f>I101-N101</f>
        <v>42348</v>
      </c>
    </row>
    <row r="102" spans="1:15" s="10" customFormat="1" ht="36.75" customHeight="1" x14ac:dyDescent="0.2">
      <c r="A102" s="138">
        <v>93</v>
      </c>
      <c r="B102" s="94" t="s">
        <v>183</v>
      </c>
      <c r="C102" s="129" t="s">
        <v>185</v>
      </c>
      <c r="D102" s="129" t="s">
        <v>13</v>
      </c>
      <c r="E102" s="129" t="s">
        <v>49</v>
      </c>
      <c r="F102" s="130" t="s">
        <v>223</v>
      </c>
      <c r="G102" s="131">
        <v>35000</v>
      </c>
      <c r="H102" s="132">
        <v>0</v>
      </c>
      <c r="I102" s="96">
        <v>35000</v>
      </c>
      <c r="J102" s="96">
        <f t="shared" si="9"/>
        <v>1004.5</v>
      </c>
      <c r="K102" s="96">
        <v>0</v>
      </c>
      <c r="L102" s="96">
        <f t="shared" si="12"/>
        <v>1064</v>
      </c>
      <c r="M102" s="96">
        <v>25</v>
      </c>
      <c r="N102" s="96">
        <f t="shared" si="10"/>
        <v>2093.5</v>
      </c>
      <c r="O102" s="120">
        <f t="shared" si="11"/>
        <v>32906.5</v>
      </c>
    </row>
    <row r="103" spans="1:15" s="10" customFormat="1" ht="36.75" customHeight="1" x14ac:dyDescent="0.2">
      <c r="A103" s="138">
        <v>94</v>
      </c>
      <c r="B103" s="94" t="s">
        <v>184</v>
      </c>
      <c r="C103" s="133" t="s">
        <v>185</v>
      </c>
      <c r="D103" s="133" t="s">
        <v>13</v>
      </c>
      <c r="E103" s="133" t="s">
        <v>49</v>
      </c>
      <c r="F103" s="134" t="s">
        <v>223</v>
      </c>
      <c r="G103" s="135">
        <v>30000</v>
      </c>
      <c r="H103" s="132">
        <v>0</v>
      </c>
      <c r="I103" s="96">
        <v>30000</v>
      </c>
      <c r="J103" s="96">
        <f t="shared" si="9"/>
        <v>861</v>
      </c>
      <c r="K103" s="96">
        <v>0</v>
      </c>
      <c r="L103" s="96">
        <f t="shared" si="12"/>
        <v>912</v>
      </c>
      <c r="M103" s="96">
        <v>25</v>
      </c>
      <c r="N103" s="96">
        <f t="shared" si="10"/>
        <v>1798</v>
      </c>
      <c r="O103" s="120">
        <f t="shared" si="11"/>
        <v>28202</v>
      </c>
    </row>
    <row r="104" spans="1:15" s="10" customFormat="1" ht="36.75" customHeight="1" x14ac:dyDescent="0.2">
      <c r="A104" s="138">
        <v>95</v>
      </c>
      <c r="B104" s="94" t="s">
        <v>395</v>
      </c>
      <c r="C104" s="133" t="s">
        <v>175</v>
      </c>
      <c r="D104" s="133" t="s">
        <v>393</v>
      </c>
      <c r="E104" s="133" t="s">
        <v>49</v>
      </c>
      <c r="F104" s="134" t="s">
        <v>223</v>
      </c>
      <c r="G104" s="135">
        <v>35000</v>
      </c>
      <c r="H104" s="132">
        <v>0</v>
      </c>
      <c r="I104" s="96">
        <v>35000</v>
      </c>
      <c r="J104" s="96">
        <f>G104*0.0287</f>
        <v>1004.5</v>
      </c>
      <c r="K104" s="96">
        <v>0</v>
      </c>
      <c r="L104" s="96">
        <f>G104*0.0304</f>
        <v>1064</v>
      </c>
      <c r="M104" s="96">
        <v>25</v>
      </c>
      <c r="N104" s="96">
        <f>J104+K104+L104+M104</f>
        <v>2093.5</v>
      </c>
      <c r="O104" s="120">
        <f>I104-N104</f>
        <v>32906.5</v>
      </c>
    </row>
    <row r="105" spans="1:15" s="10" customFormat="1" ht="36.75" customHeight="1" x14ac:dyDescent="0.2">
      <c r="A105" s="138">
        <v>96</v>
      </c>
      <c r="B105" s="157" t="s">
        <v>396</v>
      </c>
      <c r="C105" s="147" t="s">
        <v>164</v>
      </c>
      <c r="D105" s="147" t="s">
        <v>17</v>
      </c>
      <c r="E105" s="147" t="s">
        <v>397</v>
      </c>
      <c r="F105" s="148" t="s">
        <v>398</v>
      </c>
      <c r="G105" s="149">
        <v>16500</v>
      </c>
      <c r="H105" s="139">
        <v>0</v>
      </c>
      <c r="I105" s="127">
        <v>16500</v>
      </c>
      <c r="J105" s="127">
        <f>G105*0.0287</f>
        <v>473.55</v>
      </c>
      <c r="K105" s="127">
        <v>0</v>
      </c>
      <c r="L105" s="127">
        <f>G105*0.0304</f>
        <v>501.6</v>
      </c>
      <c r="M105" s="127">
        <v>25</v>
      </c>
      <c r="N105" s="127">
        <f>J105+K105+L105+M105</f>
        <v>1000.1500000000001</v>
      </c>
      <c r="O105" s="121">
        <f>I105-N105</f>
        <v>15499.85</v>
      </c>
    </row>
    <row r="106" spans="1:15" s="10" customFormat="1" ht="36.75" customHeight="1" x14ac:dyDescent="0.2">
      <c r="A106" s="138">
        <v>97</v>
      </c>
      <c r="B106" s="157" t="s">
        <v>415</v>
      </c>
      <c r="C106" s="147" t="s">
        <v>164</v>
      </c>
      <c r="D106" s="147" t="s">
        <v>17</v>
      </c>
      <c r="E106" s="147" t="s">
        <v>397</v>
      </c>
      <c r="F106" s="148" t="s">
        <v>398</v>
      </c>
      <c r="G106" s="149">
        <v>16500</v>
      </c>
      <c r="H106" s="139">
        <v>0</v>
      </c>
      <c r="I106" s="127">
        <v>16500</v>
      </c>
      <c r="J106" s="127">
        <f>G106*0.0287</f>
        <v>473.55</v>
      </c>
      <c r="K106" s="127">
        <v>0</v>
      </c>
      <c r="L106" s="127">
        <f>G106*0.0304</f>
        <v>501.6</v>
      </c>
      <c r="M106" s="127">
        <v>25</v>
      </c>
      <c r="N106" s="127">
        <f>J106+K106+L106+M106</f>
        <v>1000.1500000000001</v>
      </c>
      <c r="O106" s="121">
        <f>I106-N106</f>
        <v>15499.85</v>
      </c>
    </row>
    <row r="107" spans="1:15" s="10" customFormat="1" ht="36.75" customHeight="1" x14ac:dyDescent="0.2">
      <c r="A107" s="152">
        <v>0</v>
      </c>
      <c r="B107" s="157" t="s">
        <v>359</v>
      </c>
      <c r="C107" s="147" t="s">
        <v>173</v>
      </c>
      <c r="D107" s="147" t="s">
        <v>406</v>
      </c>
      <c r="E107" s="147" t="s">
        <v>357</v>
      </c>
      <c r="F107" s="148" t="s">
        <v>398</v>
      </c>
      <c r="G107" s="149">
        <v>0</v>
      </c>
      <c r="H107" s="139">
        <v>0</v>
      </c>
      <c r="I107" s="127">
        <v>0</v>
      </c>
      <c r="J107" s="127">
        <f>G107*0.0287</f>
        <v>0</v>
      </c>
      <c r="K107" s="127">
        <v>0</v>
      </c>
      <c r="L107" s="127">
        <f>G107*0.0304</f>
        <v>0</v>
      </c>
      <c r="M107" s="127">
        <v>0</v>
      </c>
      <c r="N107" s="127">
        <f>J107+K107+L107+M107</f>
        <v>0</v>
      </c>
      <c r="O107" s="121">
        <f>I107-N107</f>
        <v>0</v>
      </c>
    </row>
    <row r="108" spans="1:15" s="10" customFormat="1" ht="36.75" customHeight="1" x14ac:dyDescent="0.2">
      <c r="A108" s="152">
        <v>0</v>
      </c>
      <c r="B108" s="157" t="s">
        <v>80</v>
      </c>
      <c r="C108" s="147" t="s">
        <v>174</v>
      </c>
      <c r="D108" s="147" t="s">
        <v>106</v>
      </c>
      <c r="E108" s="147" t="s">
        <v>357</v>
      </c>
      <c r="F108" s="148" t="s">
        <v>398</v>
      </c>
      <c r="G108" s="149">
        <v>0</v>
      </c>
      <c r="H108" s="139">
        <v>0</v>
      </c>
      <c r="I108" s="127">
        <v>0</v>
      </c>
      <c r="J108" s="127">
        <f>G108*0.0287</f>
        <v>0</v>
      </c>
      <c r="K108" s="127">
        <v>0</v>
      </c>
      <c r="L108" s="127">
        <f>G108*0.0304</f>
        <v>0</v>
      </c>
      <c r="M108" s="127">
        <v>0</v>
      </c>
      <c r="N108" s="127">
        <f>J108+K108+L108+M108</f>
        <v>0</v>
      </c>
      <c r="O108" s="121">
        <f>I108-N108</f>
        <v>0</v>
      </c>
    </row>
    <row r="109" spans="1:15" s="10" customFormat="1" ht="36.75" customHeight="1" thickBot="1" x14ac:dyDescent="0.3">
      <c r="A109" s="162" t="s">
        <v>65</v>
      </c>
      <c r="B109" s="163"/>
      <c r="C109" s="163"/>
      <c r="D109" s="163"/>
      <c r="E109" s="163"/>
      <c r="F109" s="164"/>
      <c r="G109" s="153">
        <f t="shared" ref="G109:N109" si="13">SUBTOTAL(109,G10:G108)</f>
        <v>4904000</v>
      </c>
      <c r="H109" s="153">
        <f t="shared" si="13"/>
        <v>0</v>
      </c>
      <c r="I109" s="153">
        <f t="shared" si="13"/>
        <v>4904000</v>
      </c>
      <c r="J109" s="153">
        <f t="shared" si="13"/>
        <v>140744.79999999996</v>
      </c>
      <c r="K109" s="153">
        <f t="shared" si="13"/>
        <v>331709.62999999989</v>
      </c>
      <c r="L109" s="153">
        <f t="shared" si="13"/>
        <v>148329.20000000004</v>
      </c>
      <c r="M109" s="153">
        <f t="shared" si="13"/>
        <v>80115.899999999994</v>
      </c>
      <c r="N109" s="153">
        <f t="shared" si="13"/>
        <v>700899.52999999991</v>
      </c>
      <c r="O109" s="153">
        <f>SUBTOTAL(9,O10:O108)</f>
        <v>4203100.4699999979</v>
      </c>
    </row>
    <row r="110" spans="1:15" s="10" customFormat="1" ht="21.75" customHeight="1" x14ac:dyDescent="0.2">
      <c r="A110" s="140"/>
      <c r="B110" s="12"/>
      <c r="C110" s="12"/>
      <c r="D110" s="12"/>
      <c r="E110" s="18"/>
      <c r="F110" s="18"/>
      <c r="G110" s="144"/>
      <c r="H110" s="17"/>
      <c r="I110" s="17"/>
      <c r="J110" s="144"/>
      <c r="K110" s="17"/>
      <c r="L110" s="144"/>
      <c r="M110" s="144"/>
      <c r="N110" s="144"/>
      <c r="O110" s="144"/>
    </row>
    <row r="111" spans="1:15" x14ac:dyDescent="0.2">
      <c r="A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4.25" x14ac:dyDescent="0.2">
      <c r="A112" s="12"/>
      <c r="B112" s="22" t="s">
        <v>271</v>
      </c>
      <c r="D112" s="18"/>
      <c r="E112" s="158" t="s">
        <v>273</v>
      </c>
      <c r="F112" s="158"/>
      <c r="G112" s="12"/>
      <c r="H112" s="12"/>
      <c r="I112" s="12"/>
      <c r="J112" s="158" t="s">
        <v>273</v>
      </c>
      <c r="K112" s="158"/>
      <c r="L112" s="12"/>
      <c r="M112" s="23"/>
      <c r="N112" s="158"/>
      <c r="O112" s="158"/>
    </row>
    <row r="113" spans="1:18" ht="14.25" x14ac:dyDescent="0.2">
      <c r="A113" s="12"/>
      <c r="B113" s="18"/>
      <c r="C113" s="23"/>
      <c r="D113" s="22"/>
      <c r="G113" s="23"/>
      <c r="H113" s="24"/>
      <c r="I113" s="23"/>
      <c r="J113" s="18"/>
      <c r="K113" s="18"/>
      <c r="L113" s="24"/>
      <c r="M113" s="23"/>
      <c r="N113" s="23"/>
      <c r="O113" s="158"/>
      <c r="P113" s="158"/>
      <c r="Q113" s="23"/>
    </row>
    <row r="114" spans="1:18" ht="14.25" x14ac:dyDescent="0.2">
      <c r="A114" s="12"/>
      <c r="B114" s="25"/>
      <c r="C114" s="23"/>
      <c r="D114" s="22"/>
      <c r="E114" s="26"/>
      <c r="F114" s="27"/>
      <c r="G114" s="23"/>
      <c r="H114" s="24"/>
      <c r="I114" s="25"/>
      <c r="J114" s="25"/>
      <c r="K114" s="25"/>
      <c r="L114" s="25"/>
      <c r="M114" s="23"/>
      <c r="N114" s="23"/>
      <c r="O114" s="23"/>
      <c r="P114" s="23"/>
      <c r="Q114" s="117"/>
      <c r="R114" s="118"/>
    </row>
    <row r="115" spans="1:18" ht="14.25" x14ac:dyDescent="0.2">
      <c r="A115" s="12"/>
      <c r="B115" s="22" t="s">
        <v>388</v>
      </c>
      <c r="C115" s="23"/>
      <c r="D115" s="22"/>
      <c r="E115" s="22" t="s">
        <v>389</v>
      </c>
      <c r="F115" s="22"/>
      <c r="G115" s="23"/>
      <c r="H115" s="24"/>
      <c r="I115" s="23"/>
      <c r="J115" s="22" t="s">
        <v>390</v>
      </c>
      <c r="K115" s="22"/>
      <c r="L115" s="24"/>
      <c r="M115" s="158"/>
      <c r="N115" s="158"/>
      <c r="O115" s="158"/>
      <c r="P115" s="158"/>
      <c r="Q115" s="23"/>
    </row>
    <row r="116" spans="1:18" x14ac:dyDescent="0.2">
      <c r="A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8" ht="21.75" customHeight="1" x14ac:dyDescent="0.2"/>
    <row r="118" spans="1:18" ht="21.75" customHeight="1" x14ac:dyDescent="0.2"/>
    <row r="119" spans="1:18" ht="21.75" customHeight="1" x14ac:dyDescent="0.2"/>
    <row r="120" spans="1:18" ht="21.75" customHeight="1" x14ac:dyDescent="0.2"/>
    <row r="121" spans="1:18" ht="21.75" customHeight="1" x14ac:dyDescent="0.2">
      <c r="G121" s="144"/>
      <c r="H121" s="144"/>
      <c r="I121" s="144"/>
      <c r="J121" s="144"/>
      <c r="K121" s="144"/>
      <c r="L121" s="144"/>
      <c r="M121" s="144"/>
      <c r="N121" s="144"/>
      <c r="O121" s="144"/>
    </row>
    <row r="122" spans="1:18" ht="21.75" customHeight="1" x14ac:dyDescent="0.2"/>
    <row r="123" spans="1:18" ht="21.75" customHeight="1" x14ac:dyDescent="0.2"/>
    <row r="124" spans="1:18" ht="21.75" customHeight="1" x14ac:dyDescent="0.2"/>
    <row r="125" spans="1:18" ht="21.75" customHeight="1" x14ac:dyDescent="0.2"/>
    <row r="126" spans="1:18" ht="21.75" customHeight="1" x14ac:dyDescent="0.2"/>
    <row r="127" spans="1:18" ht="21.75" customHeight="1" x14ac:dyDescent="0.2"/>
    <row r="128" spans="1:1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ht="21.75" customHeight="1" x14ac:dyDescent="0.2"/>
    <row r="147" spans="1:15" x14ac:dyDescent="0.2">
      <c r="B147" s="10"/>
      <c r="C147" s="10"/>
      <c r="D147" s="10"/>
      <c r="E147" s="28"/>
      <c r="F147" s="28"/>
      <c r="G147" s="140"/>
      <c r="H147" s="140"/>
      <c r="I147" s="140"/>
      <c r="J147" s="140"/>
      <c r="K147" s="140"/>
      <c r="L147" s="140"/>
      <c r="M147" s="140"/>
      <c r="N147" s="140"/>
      <c r="O147" s="140"/>
    </row>
    <row r="148" spans="1:15" x14ac:dyDescent="0.2">
      <c r="B148" s="10"/>
      <c r="C148" s="10"/>
      <c r="D148" s="10"/>
      <c r="E148" s="28"/>
      <c r="F148" s="28"/>
      <c r="G148" s="140"/>
      <c r="H148" s="140"/>
      <c r="I148" s="140"/>
      <c r="J148" s="140"/>
      <c r="K148" s="140"/>
      <c r="L148" s="140"/>
      <c r="M148" s="140"/>
      <c r="N148" s="140"/>
      <c r="O148" s="140"/>
    </row>
    <row r="149" spans="1:15" x14ac:dyDescent="0.2">
      <c r="A149" s="140"/>
    </row>
    <row r="150" spans="1:15" x14ac:dyDescent="0.2">
      <c r="A150" s="140"/>
    </row>
    <row r="153" spans="1:15" s="10" customFormat="1" ht="36" customHeight="1" x14ac:dyDescent="0.2">
      <c r="A153" s="17"/>
      <c r="B153" s="12"/>
      <c r="C153" s="12"/>
      <c r="D153" s="12"/>
      <c r="E153" s="18"/>
      <c r="F153" s="18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s="10" customFormat="1" ht="36" customHeight="1" x14ac:dyDescent="0.2">
      <c r="A154" s="17"/>
      <c r="B154" s="12"/>
      <c r="C154" s="12"/>
      <c r="D154" s="12"/>
      <c r="E154" s="18"/>
      <c r="F154" s="18"/>
      <c r="G154" s="17"/>
      <c r="H154" s="17"/>
      <c r="I154" s="17"/>
      <c r="J154" s="17"/>
      <c r="K154" s="17"/>
      <c r="L154" s="17"/>
      <c r="M154" s="17"/>
      <c r="N154" s="17"/>
      <c r="O154" s="17"/>
    </row>
    <row r="156" spans="1:15" ht="36" customHeight="1" x14ac:dyDescent="0.2"/>
    <row r="157" spans="1:15" ht="36" customHeight="1" x14ac:dyDescent="0.2"/>
    <row r="158" spans="1:15" ht="36" customHeight="1" x14ac:dyDescent="0.2"/>
    <row r="159" spans="1:15" ht="36" customHeight="1" x14ac:dyDescent="0.2"/>
    <row r="161" spans="1:15" x14ac:dyDescent="0.2">
      <c r="B161" s="21"/>
      <c r="C161" s="21"/>
      <c r="D161" s="21"/>
      <c r="E161" s="21"/>
      <c r="F161" s="29"/>
      <c r="G161" s="145"/>
      <c r="H161" s="145"/>
      <c r="I161" s="145"/>
      <c r="J161" s="145"/>
      <c r="K161" s="145"/>
      <c r="L161" s="145"/>
      <c r="M161" s="145"/>
      <c r="N161" s="145"/>
      <c r="O161" s="145"/>
    </row>
    <row r="162" spans="1:15" x14ac:dyDescent="0.2">
      <c r="B162" s="21"/>
      <c r="C162" s="21"/>
      <c r="D162" s="21"/>
      <c r="E162" s="21"/>
      <c r="F162" s="29"/>
      <c r="G162" s="145"/>
      <c r="H162" s="145"/>
      <c r="I162" s="145"/>
      <c r="J162" s="145"/>
      <c r="K162" s="145"/>
      <c r="L162" s="145"/>
      <c r="M162" s="145"/>
      <c r="N162" s="145"/>
      <c r="O162" s="145"/>
    </row>
    <row r="163" spans="1:15" x14ac:dyDescent="0.2">
      <c r="A163" s="145"/>
      <c r="B163" s="21"/>
      <c r="C163" s="21"/>
      <c r="D163" s="21"/>
      <c r="E163" s="21"/>
      <c r="F163" s="29"/>
      <c r="G163" s="145"/>
      <c r="H163" s="145"/>
      <c r="I163" s="145"/>
      <c r="J163" s="145"/>
      <c r="K163" s="145"/>
      <c r="L163" s="145"/>
      <c r="M163" s="145"/>
      <c r="N163" s="145"/>
      <c r="O163" s="145"/>
    </row>
    <row r="164" spans="1:15" x14ac:dyDescent="0.2">
      <c r="A164" s="145"/>
      <c r="B164" s="21"/>
      <c r="C164" s="21"/>
      <c r="D164" s="21"/>
      <c r="E164" s="21"/>
      <c r="F164" s="29"/>
      <c r="G164" s="145"/>
      <c r="H164" s="145"/>
      <c r="I164" s="145"/>
      <c r="J164" s="145"/>
      <c r="K164" s="145"/>
      <c r="L164" s="145"/>
      <c r="M164" s="145"/>
      <c r="N164" s="145"/>
      <c r="O164" s="145"/>
    </row>
    <row r="165" spans="1:15" x14ac:dyDescent="0.2">
      <c r="A165" s="145"/>
      <c r="B165" s="21"/>
      <c r="C165" s="21"/>
      <c r="D165" s="21"/>
      <c r="E165" s="21"/>
      <c r="F165" s="29"/>
      <c r="G165" s="145"/>
      <c r="H165" s="145"/>
      <c r="I165" s="145"/>
      <c r="J165" s="145"/>
      <c r="K165" s="145"/>
      <c r="L165" s="145"/>
      <c r="M165" s="145"/>
      <c r="N165" s="145"/>
      <c r="O165" s="145"/>
    </row>
    <row r="166" spans="1:15" x14ac:dyDescent="0.2">
      <c r="A166" s="145"/>
      <c r="B166" s="21"/>
      <c r="C166" s="21"/>
      <c r="D166" s="21"/>
      <c r="E166" s="21"/>
      <c r="F166" s="29"/>
      <c r="G166" s="145"/>
      <c r="H166" s="145"/>
      <c r="I166" s="145"/>
      <c r="J166" s="145"/>
      <c r="K166" s="145"/>
      <c r="L166" s="145"/>
      <c r="M166" s="145"/>
      <c r="N166" s="145"/>
      <c r="O166" s="145"/>
    </row>
    <row r="167" spans="1:15" s="21" customFormat="1" ht="36" customHeight="1" x14ac:dyDescent="0.2">
      <c r="A167" s="145"/>
      <c r="F167" s="29"/>
      <c r="G167" s="145"/>
      <c r="H167" s="145"/>
      <c r="I167" s="145"/>
      <c r="J167" s="145"/>
      <c r="K167" s="145"/>
      <c r="L167" s="145"/>
      <c r="M167" s="145"/>
      <c r="N167" s="145"/>
      <c r="O167" s="145"/>
    </row>
    <row r="168" spans="1:15" s="21" customFormat="1" ht="36" customHeight="1" x14ac:dyDescent="0.2">
      <c r="A168" s="145"/>
      <c r="F168" s="29"/>
      <c r="G168" s="145"/>
      <c r="H168" s="145"/>
      <c r="I168" s="145"/>
      <c r="J168" s="145"/>
      <c r="K168" s="145"/>
      <c r="L168" s="145"/>
      <c r="M168" s="145"/>
      <c r="N168" s="145"/>
      <c r="O168" s="145"/>
    </row>
    <row r="169" spans="1:15" s="21" customFormat="1" ht="36" customHeight="1" x14ac:dyDescent="0.2">
      <c r="A169" s="145"/>
      <c r="F169" s="29"/>
      <c r="G169" s="145"/>
      <c r="H169" s="145"/>
      <c r="I169" s="145"/>
      <c r="J169" s="145"/>
      <c r="K169" s="145"/>
      <c r="L169" s="145"/>
      <c r="M169" s="145"/>
      <c r="N169" s="145"/>
      <c r="O169" s="145"/>
    </row>
    <row r="170" spans="1:15" s="21" customFormat="1" ht="36" customHeight="1" x14ac:dyDescent="0.2">
      <c r="A170" s="145"/>
      <c r="F170" s="29"/>
      <c r="G170" s="145"/>
      <c r="H170" s="145"/>
      <c r="I170" s="145"/>
      <c r="J170" s="145"/>
      <c r="K170" s="145"/>
      <c r="L170" s="145"/>
      <c r="M170" s="145"/>
      <c r="N170" s="145"/>
      <c r="O170" s="145"/>
    </row>
    <row r="171" spans="1:15" s="21" customFormat="1" ht="36" customHeight="1" x14ac:dyDescent="0.2">
      <c r="A171" s="145"/>
      <c r="F171" s="29"/>
      <c r="G171" s="145"/>
      <c r="H171" s="145"/>
      <c r="I171" s="145"/>
      <c r="J171" s="145"/>
      <c r="K171" s="145"/>
      <c r="L171" s="145"/>
      <c r="M171" s="145"/>
      <c r="N171" s="145"/>
      <c r="O171" s="145"/>
    </row>
    <row r="172" spans="1:15" s="21" customFormat="1" ht="36" customHeight="1" x14ac:dyDescent="0.2">
      <c r="A172" s="145"/>
      <c r="F172" s="29"/>
      <c r="G172" s="145"/>
      <c r="H172" s="145"/>
      <c r="I172" s="145"/>
      <c r="J172" s="145"/>
      <c r="K172" s="145"/>
      <c r="L172" s="145"/>
      <c r="M172" s="145"/>
      <c r="N172" s="145"/>
      <c r="O172" s="145"/>
    </row>
    <row r="173" spans="1:15" s="21" customFormat="1" ht="36" customHeight="1" x14ac:dyDescent="0.2">
      <c r="A173" s="145"/>
      <c r="F173" s="29"/>
      <c r="G173" s="145"/>
      <c r="H173" s="145"/>
      <c r="I173" s="145"/>
      <c r="J173" s="145"/>
      <c r="K173" s="145"/>
      <c r="L173" s="145"/>
      <c r="M173" s="145"/>
      <c r="N173" s="145"/>
      <c r="O173" s="145"/>
    </row>
    <row r="174" spans="1:15" s="21" customFormat="1" ht="36" customHeight="1" x14ac:dyDescent="0.2">
      <c r="A174" s="145"/>
      <c r="F174" s="29"/>
      <c r="G174" s="145"/>
      <c r="H174" s="145"/>
      <c r="I174" s="145"/>
      <c r="J174" s="145"/>
      <c r="K174" s="145"/>
      <c r="L174" s="145"/>
      <c r="M174" s="145"/>
      <c r="N174" s="145"/>
      <c r="O174" s="145"/>
    </row>
    <row r="175" spans="1:15" s="21" customFormat="1" ht="36" customHeight="1" x14ac:dyDescent="0.2">
      <c r="A175" s="145"/>
      <c r="B175" s="12"/>
      <c r="C175" s="12"/>
      <c r="D175" s="12"/>
      <c r="E175" s="18"/>
      <c r="F175" s="18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s="21" customFormat="1" ht="36" customHeight="1" x14ac:dyDescent="0.2">
      <c r="A176" s="145"/>
      <c r="B176" s="12"/>
      <c r="C176" s="12"/>
      <c r="D176" s="12"/>
      <c r="E176" s="18"/>
      <c r="F176" s="18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s="21" customFormat="1" ht="36" customHeight="1" x14ac:dyDescent="0.2">
      <c r="A177" s="17"/>
      <c r="B177" s="12"/>
      <c r="C177" s="12"/>
      <c r="D177" s="12"/>
      <c r="E177" s="18"/>
      <c r="F177" s="18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s="21" customFormat="1" ht="36" customHeight="1" x14ac:dyDescent="0.2">
      <c r="A178" s="17"/>
      <c r="B178" s="12"/>
      <c r="C178" s="12"/>
      <c r="D178" s="12"/>
      <c r="E178" s="18"/>
      <c r="F178" s="18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s="21" customFormat="1" ht="36" customHeight="1" x14ac:dyDescent="0.2">
      <c r="A179" s="17"/>
      <c r="B179" s="12"/>
      <c r="C179" s="12"/>
      <c r="D179" s="12"/>
      <c r="E179" s="18"/>
      <c r="F179" s="18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s="21" customFormat="1" ht="36" customHeight="1" x14ac:dyDescent="0.2">
      <c r="A180" s="17"/>
      <c r="B180" s="12"/>
      <c r="C180" s="12"/>
      <c r="D180" s="12"/>
      <c r="E180" s="18"/>
      <c r="F180" s="18"/>
      <c r="G180" s="17"/>
      <c r="H180" s="17"/>
      <c r="I180" s="17"/>
      <c r="J180" s="17"/>
      <c r="K180" s="17"/>
      <c r="L180" s="17"/>
      <c r="M180" s="17"/>
      <c r="N180" s="17"/>
      <c r="O180" s="17"/>
    </row>
  </sheetData>
  <mergeCells count="9">
    <mergeCell ref="M115:P115"/>
    <mergeCell ref="A5:O5"/>
    <mergeCell ref="A6:O6"/>
    <mergeCell ref="A7:O7"/>
    <mergeCell ref="A109:F109"/>
    <mergeCell ref="E112:F112"/>
    <mergeCell ref="J112:K112"/>
    <mergeCell ref="N112:O112"/>
    <mergeCell ref="O113:P113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80"/>
  <sheetViews>
    <sheetView topLeftCell="A5" zoomScale="70" zoomScaleNormal="70" zoomScaleSheetLayoutView="73" workbookViewId="0">
      <selection activeCell="B6" sqref="B6:P6"/>
    </sheetView>
  </sheetViews>
  <sheetFormatPr baseColWidth="10" defaultColWidth="9.140625" defaultRowHeight="12.75" x14ac:dyDescent="0.2"/>
  <cols>
    <col min="1" max="1" width="9.140625" style="12"/>
    <col min="2" max="2" width="6.5703125" style="18" customWidth="1"/>
    <col min="3" max="3" width="24.42578125" style="12" customWidth="1"/>
    <col min="4" max="4" width="28.140625" style="12" customWidth="1"/>
    <col min="5" max="5" width="25.42578125" style="12" customWidth="1"/>
    <col min="6" max="6" width="21.85546875" style="18" customWidth="1"/>
    <col min="7" max="7" width="11.28515625" style="18" customWidth="1"/>
    <col min="8" max="8" width="18.28515625" style="12" customWidth="1"/>
    <col min="9" max="11" width="13.28515625" style="12" customWidth="1"/>
    <col min="12" max="13" width="14.28515625" style="12" customWidth="1"/>
    <col min="14" max="16" width="13.28515625" style="12" customWidth="1"/>
    <col min="17" max="16384" width="9.140625" style="12"/>
  </cols>
  <sheetData>
    <row r="1" spans="2:19" ht="37.5" customHeight="1" x14ac:dyDescent="0.2"/>
    <row r="2" spans="2:19" ht="37.5" customHeight="1" x14ac:dyDescent="0.2"/>
    <row r="3" spans="2:19" ht="37.5" customHeight="1" x14ac:dyDescent="0.2">
      <c r="S3" s="23"/>
    </row>
    <row r="4" spans="2:19" ht="19.5" customHeight="1" x14ac:dyDescent="0.2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2:19" ht="9.75" customHeight="1" x14ac:dyDescent="0.2">
      <c r="B5" s="30"/>
      <c r="C5" s="11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9" ht="21.75" customHeight="1" x14ac:dyDescent="0.25">
      <c r="B6" s="159" t="s">
        <v>56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2:19" ht="26.25" customHeight="1" x14ac:dyDescent="0.25">
      <c r="B7" s="160" t="s">
        <v>411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2:19" ht="10.5" customHeight="1" x14ac:dyDescent="0.2">
      <c r="C8" s="31"/>
      <c r="D8" s="31"/>
      <c r="F8" s="32"/>
      <c r="G8" s="32"/>
      <c r="H8" s="31"/>
      <c r="I8" s="31"/>
      <c r="J8" s="31"/>
      <c r="L8" s="31"/>
      <c r="N8" s="31"/>
      <c r="O8" s="31"/>
    </row>
    <row r="9" spans="2:19" s="19" customFormat="1" ht="11.25" x14ac:dyDescent="0.2">
      <c r="B9" s="161" t="s">
        <v>90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</row>
    <row r="10" spans="2:19" ht="14.25" customHeight="1" thickBot="1" x14ac:dyDescent="0.25">
      <c r="C10" s="31"/>
      <c r="D10" s="31"/>
      <c r="F10" s="32"/>
      <c r="G10" s="32"/>
      <c r="H10" s="31"/>
      <c r="I10" s="31"/>
      <c r="J10" s="31"/>
      <c r="L10" s="31"/>
      <c r="N10" s="31"/>
      <c r="O10" s="31"/>
    </row>
    <row r="11" spans="2:19" s="15" customFormat="1" ht="29.25" customHeight="1" thickBot="1" x14ac:dyDescent="0.25">
      <c r="B11" s="7" t="s">
        <v>50</v>
      </c>
      <c r="C11" s="5" t="s">
        <v>44</v>
      </c>
      <c r="D11" s="5" t="s">
        <v>47</v>
      </c>
      <c r="E11" s="5" t="s">
        <v>45</v>
      </c>
      <c r="F11" s="5" t="s">
        <v>46</v>
      </c>
      <c r="G11" s="5" t="s">
        <v>222</v>
      </c>
      <c r="H11" s="8" t="s">
        <v>79</v>
      </c>
      <c r="I11" s="8" t="s">
        <v>0</v>
      </c>
      <c r="J11" s="8" t="s">
        <v>1</v>
      </c>
      <c r="K11" s="8" t="s">
        <v>2</v>
      </c>
      <c r="L11" s="8" t="s">
        <v>3</v>
      </c>
      <c r="M11" s="8" t="s">
        <v>4</v>
      </c>
      <c r="N11" s="8" t="s">
        <v>5</v>
      </c>
      <c r="O11" s="8" t="s">
        <v>6</v>
      </c>
      <c r="P11" s="9" t="s">
        <v>64</v>
      </c>
    </row>
    <row r="12" spans="2:19" s="10" customFormat="1" ht="32.1" customHeight="1" x14ac:dyDescent="0.2">
      <c r="B12" s="63">
        <v>1</v>
      </c>
      <c r="C12" s="64" t="s">
        <v>335</v>
      </c>
      <c r="D12" s="65" t="s">
        <v>81</v>
      </c>
      <c r="E12" s="65" t="s">
        <v>82</v>
      </c>
      <c r="F12" s="65" t="s">
        <v>83</v>
      </c>
      <c r="G12" s="70" t="s">
        <v>224</v>
      </c>
      <c r="H12" s="59">
        <v>11500</v>
      </c>
      <c r="I12" s="66">
        <v>0</v>
      </c>
      <c r="J12" s="59">
        <v>11500</v>
      </c>
      <c r="K12" s="59">
        <v>0</v>
      </c>
      <c r="L12" s="66">
        <v>0</v>
      </c>
      <c r="M12" s="59">
        <v>0</v>
      </c>
      <c r="N12" s="66">
        <v>0</v>
      </c>
      <c r="O12" s="59">
        <v>0</v>
      </c>
      <c r="P12" s="60">
        <v>11500</v>
      </c>
    </row>
    <row r="13" spans="2:19" s="10" customFormat="1" ht="32.1" customHeight="1" x14ac:dyDescent="0.2">
      <c r="B13" s="11">
        <v>2</v>
      </c>
      <c r="C13" s="16" t="s">
        <v>336</v>
      </c>
      <c r="D13" s="6" t="s">
        <v>81</v>
      </c>
      <c r="E13" s="6" t="s">
        <v>82</v>
      </c>
      <c r="F13" s="6" t="s">
        <v>83</v>
      </c>
      <c r="G13" s="6" t="s">
        <v>223</v>
      </c>
      <c r="H13" s="2">
        <v>11500</v>
      </c>
      <c r="I13" s="2">
        <v>0</v>
      </c>
      <c r="J13" s="2">
        <v>11500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">
        <v>11500</v>
      </c>
    </row>
    <row r="14" spans="2:19" s="10" customFormat="1" ht="32.1" customHeight="1" x14ac:dyDescent="0.2">
      <c r="B14" s="11">
        <v>3</v>
      </c>
      <c r="C14" s="16" t="s">
        <v>337</v>
      </c>
      <c r="D14" s="6" t="s">
        <v>81</v>
      </c>
      <c r="E14" s="6" t="s">
        <v>82</v>
      </c>
      <c r="F14" s="6" t="s">
        <v>83</v>
      </c>
      <c r="G14" s="6" t="s">
        <v>224</v>
      </c>
      <c r="H14" s="2">
        <v>11500</v>
      </c>
      <c r="I14" s="2">
        <v>0</v>
      </c>
      <c r="J14" s="2">
        <v>11500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">
        <v>11500</v>
      </c>
    </row>
    <row r="15" spans="2:19" s="10" customFormat="1" ht="32.1" customHeight="1" x14ac:dyDescent="0.2">
      <c r="B15" s="11">
        <v>4</v>
      </c>
      <c r="C15" s="16" t="s">
        <v>338</v>
      </c>
      <c r="D15" s="6" t="s">
        <v>81</v>
      </c>
      <c r="E15" s="6" t="s">
        <v>82</v>
      </c>
      <c r="F15" s="6" t="s">
        <v>83</v>
      </c>
      <c r="G15" s="6" t="s">
        <v>224</v>
      </c>
      <c r="H15" s="2">
        <v>25000</v>
      </c>
      <c r="I15" s="2">
        <v>0</v>
      </c>
      <c r="J15" s="2">
        <v>25000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">
        <v>25000</v>
      </c>
    </row>
    <row r="16" spans="2:19" s="10" customFormat="1" ht="32.1" customHeight="1" x14ac:dyDescent="0.2">
      <c r="B16" s="11">
        <v>5</v>
      </c>
      <c r="C16" s="16" t="s">
        <v>339</v>
      </c>
      <c r="D16" s="6" t="s">
        <v>81</v>
      </c>
      <c r="E16" s="6" t="s">
        <v>82</v>
      </c>
      <c r="F16" s="6" t="s">
        <v>83</v>
      </c>
      <c r="G16" s="6" t="s">
        <v>224</v>
      </c>
      <c r="H16" s="2">
        <v>30000</v>
      </c>
      <c r="I16" s="2">
        <v>0</v>
      </c>
      <c r="J16" s="2">
        <v>30000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">
        <v>30000</v>
      </c>
    </row>
    <row r="17" spans="2:17" s="10" customFormat="1" ht="32.1" customHeight="1" x14ac:dyDescent="0.2">
      <c r="B17" s="11">
        <v>6</v>
      </c>
      <c r="C17" s="16" t="s">
        <v>340</v>
      </c>
      <c r="D17" s="6" t="s">
        <v>81</v>
      </c>
      <c r="E17" s="6" t="s">
        <v>82</v>
      </c>
      <c r="F17" s="6" t="s">
        <v>83</v>
      </c>
      <c r="G17" s="6" t="s">
        <v>223</v>
      </c>
      <c r="H17" s="2">
        <v>11500</v>
      </c>
      <c r="I17" s="2">
        <v>0</v>
      </c>
      <c r="J17" s="2">
        <v>11500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">
        <v>11500</v>
      </c>
    </row>
    <row r="18" spans="2:17" s="10" customFormat="1" ht="32.1" customHeight="1" x14ac:dyDescent="0.2">
      <c r="B18" s="11">
        <v>7</v>
      </c>
      <c r="C18" s="16" t="s">
        <v>341</v>
      </c>
      <c r="D18" s="6" t="s">
        <v>81</v>
      </c>
      <c r="E18" s="6" t="s">
        <v>82</v>
      </c>
      <c r="F18" s="6" t="s">
        <v>83</v>
      </c>
      <c r="G18" s="6" t="s">
        <v>224</v>
      </c>
      <c r="H18" s="2">
        <v>11500</v>
      </c>
      <c r="I18" s="2">
        <v>0</v>
      </c>
      <c r="J18" s="2">
        <v>11500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">
        <v>11500</v>
      </c>
    </row>
    <row r="19" spans="2:17" s="10" customFormat="1" ht="32.1" customHeight="1" x14ac:dyDescent="0.2">
      <c r="B19" s="11">
        <v>8</v>
      </c>
      <c r="C19" s="16" t="s">
        <v>342</v>
      </c>
      <c r="D19" s="6" t="s">
        <v>81</v>
      </c>
      <c r="E19" s="6" t="s">
        <v>82</v>
      </c>
      <c r="F19" s="6" t="s">
        <v>83</v>
      </c>
      <c r="G19" s="6" t="s">
        <v>223</v>
      </c>
      <c r="H19" s="2">
        <v>11500</v>
      </c>
      <c r="I19" s="2">
        <v>0</v>
      </c>
      <c r="J19" s="2">
        <v>11500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">
        <v>11500</v>
      </c>
    </row>
    <row r="20" spans="2:17" s="10" customFormat="1" ht="32.1" customHeight="1" thickBot="1" x14ac:dyDescent="0.25">
      <c r="B20" s="67">
        <v>9</v>
      </c>
      <c r="C20" s="68" t="s">
        <v>343</v>
      </c>
      <c r="D20" s="69" t="s">
        <v>81</v>
      </c>
      <c r="E20" s="69" t="s">
        <v>82</v>
      </c>
      <c r="F20" s="69" t="s">
        <v>83</v>
      </c>
      <c r="G20" s="69" t="s">
        <v>224</v>
      </c>
      <c r="H20" s="61">
        <v>15000</v>
      </c>
      <c r="I20" s="61">
        <v>0</v>
      </c>
      <c r="J20" s="61">
        <v>15000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2">
        <v>15000</v>
      </c>
    </row>
    <row r="21" spans="2:17" ht="24.75" customHeight="1" thickBot="1" x14ac:dyDescent="0.25">
      <c r="B21" s="166" t="s">
        <v>65</v>
      </c>
      <c r="C21" s="167"/>
      <c r="D21" s="167"/>
      <c r="E21" s="167"/>
      <c r="F21" s="167"/>
      <c r="G21" s="168"/>
      <c r="H21" s="71">
        <f>SUM(H12:H20)</f>
        <v>139000</v>
      </c>
      <c r="I21" s="71">
        <f t="shared" ref="I21:P21" si="0">SUM(I12:I20)</f>
        <v>0</v>
      </c>
      <c r="J21" s="71">
        <f t="shared" si="0"/>
        <v>139000</v>
      </c>
      <c r="K21" s="71">
        <f t="shared" si="0"/>
        <v>0</v>
      </c>
      <c r="L21" s="71">
        <f t="shared" si="0"/>
        <v>0</v>
      </c>
      <c r="M21" s="71">
        <f t="shared" si="0"/>
        <v>0</v>
      </c>
      <c r="N21" s="71">
        <f t="shared" si="0"/>
        <v>0</v>
      </c>
      <c r="O21" s="71">
        <f t="shared" si="0"/>
        <v>0</v>
      </c>
      <c r="P21" s="71">
        <f t="shared" si="0"/>
        <v>139000</v>
      </c>
    </row>
    <row r="22" spans="2:17" ht="21.75" customHeight="1" x14ac:dyDescent="0.2"/>
    <row r="23" spans="2:17" ht="21.75" customHeight="1" x14ac:dyDescent="0.2">
      <c r="D23" s="22" t="s">
        <v>271</v>
      </c>
      <c r="G23" s="158" t="s">
        <v>273</v>
      </c>
      <c r="H23" s="158"/>
      <c r="L23" s="158" t="s">
        <v>273</v>
      </c>
      <c r="M23" s="158"/>
    </row>
    <row r="24" spans="2:17" s="18" customFormat="1" ht="21.75" customHeight="1" x14ac:dyDescent="0.2">
      <c r="C24" s="12"/>
      <c r="E24" s="23"/>
      <c r="F24" s="22"/>
      <c r="I24" s="23"/>
      <c r="J24" s="24"/>
      <c r="K24" s="23"/>
      <c r="N24" s="12"/>
      <c r="O24" s="12"/>
      <c r="P24" s="12"/>
      <c r="Q24" s="12"/>
    </row>
    <row r="25" spans="2:17" s="18" customFormat="1" ht="21.75" customHeight="1" x14ac:dyDescent="0.2">
      <c r="C25" s="12"/>
      <c r="D25" s="25"/>
      <c r="E25" s="23"/>
      <c r="F25" s="22"/>
      <c r="G25" s="26"/>
      <c r="H25" s="27"/>
      <c r="I25" s="23"/>
      <c r="J25" s="24"/>
      <c r="K25" s="23"/>
      <c r="L25" s="25"/>
      <c r="M25" s="25"/>
      <c r="N25" s="12"/>
      <c r="O25" s="12"/>
      <c r="P25" s="12"/>
      <c r="Q25" s="12"/>
    </row>
    <row r="26" spans="2:17" s="18" customFormat="1" ht="21.75" customHeight="1" x14ac:dyDescent="0.2">
      <c r="C26" s="12"/>
      <c r="D26" s="22" t="s">
        <v>272</v>
      </c>
      <c r="E26" s="23"/>
      <c r="F26" s="22"/>
      <c r="G26" s="158" t="s">
        <v>275</v>
      </c>
      <c r="H26" s="158"/>
      <c r="I26" s="23"/>
      <c r="J26" s="24"/>
      <c r="K26" s="23"/>
      <c r="L26" s="158" t="s">
        <v>274</v>
      </c>
      <c r="M26" s="158"/>
      <c r="N26" s="12"/>
      <c r="O26" s="12"/>
      <c r="P26" s="12"/>
      <c r="Q26" s="12"/>
    </row>
    <row r="27" spans="2:17" s="18" customFormat="1" ht="21.75" customHeight="1" x14ac:dyDescent="0.2">
      <c r="C27" s="12"/>
      <c r="E27" s="23"/>
      <c r="F27" s="22"/>
      <c r="I27" s="23"/>
      <c r="J27" s="24"/>
      <c r="K27" s="23"/>
      <c r="N27" s="12"/>
      <c r="O27" s="12"/>
      <c r="P27" s="12"/>
      <c r="Q27" s="12"/>
    </row>
    <row r="28" spans="2:17" s="18" customFormat="1" ht="21.75" customHeight="1" x14ac:dyDescent="0.2">
      <c r="C28" s="12"/>
      <c r="E28" s="23"/>
      <c r="F28" s="22"/>
      <c r="I28" s="23"/>
      <c r="J28" s="24"/>
      <c r="K28" s="23"/>
      <c r="N28" s="12"/>
      <c r="O28" s="12"/>
      <c r="P28" s="12"/>
      <c r="Q28" s="12"/>
    </row>
    <row r="29" spans="2:17" s="18" customFormat="1" ht="21.75" customHeight="1" x14ac:dyDescent="0.2">
      <c r="C29" s="12"/>
      <c r="D29" s="12"/>
      <c r="E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s="18" customFormat="1" ht="21.75" customHeight="1" x14ac:dyDescent="0.2">
      <c r="C30" s="12"/>
      <c r="D30" s="12"/>
      <c r="E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s="18" customFormat="1" ht="21.75" customHeight="1" x14ac:dyDescent="0.2">
      <c r="C31" s="12"/>
      <c r="D31" s="12"/>
      <c r="E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2:17" s="18" customFormat="1" ht="21.75" customHeight="1" x14ac:dyDescent="0.2">
      <c r="C32" s="12"/>
      <c r="D32" s="12"/>
      <c r="E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s="18" customFormat="1" ht="21.75" customHeight="1" x14ac:dyDescent="0.2">
      <c r="C33" s="12"/>
      <c r="D33" s="12"/>
      <c r="E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s="18" customFormat="1" ht="21.75" customHeight="1" x14ac:dyDescent="0.2">
      <c r="C34" s="12"/>
      <c r="D34" s="12"/>
      <c r="E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s="18" customFormat="1" ht="21.75" customHeight="1" x14ac:dyDescent="0.2">
      <c r="C35" s="12"/>
      <c r="D35" s="12"/>
      <c r="E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s="18" customFormat="1" ht="21.75" customHeight="1" x14ac:dyDescent="0.2">
      <c r="C36" s="12"/>
      <c r="D36" s="12"/>
      <c r="E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s="18" customFormat="1" ht="21.75" customHeight="1" x14ac:dyDescent="0.2">
      <c r="C37" s="12"/>
      <c r="D37" s="12"/>
      <c r="E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s="18" customFormat="1" ht="21.75" customHeight="1" x14ac:dyDescent="0.2">
      <c r="C38" s="12"/>
      <c r="D38" s="12"/>
      <c r="E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21.75" customHeight="1" x14ac:dyDescent="0.2">
      <c r="B39" s="12"/>
    </row>
    <row r="40" spans="2:17" ht="21.75" customHeight="1" x14ac:dyDescent="0.2">
      <c r="B40" s="12"/>
    </row>
    <row r="41" spans="2:17" ht="21.75" customHeight="1" x14ac:dyDescent="0.2">
      <c r="B41" s="12"/>
    </row>
    <row r="42" spans="2:17" ht="21.75" customHeight="1" x14ac:dyDescent="0.2">
      <c r="B42" s="12"/>
    </row>
    <row r="43" spans="2:17" ht="21.75" customHeight="1" x14ac:dyDescent="0.2">
      <c r="B43" s="12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0" customFormat="1" ht="36" customHeight="1" x14ac:dyDescent="0.2">
      <c r="B53" s="28"/>
      <c r="F53" s="28"/>
      <c r="G53" s="28"/>
    </row>
    <row r="54" spans="2:7" s="10" customFormat="1" ht="36" customHeight="1" x14ac:dyDescent="0.2">
      <c r="B54" s="28"/>
      <c r="F54" s="28"/>
      <c r="G54" s="28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21" customFormat="1" ht="36" customHeight="1" x14ac:dyDescent="0.2">
      <c r="B67" s="29"/>
    </row>
    <row r="68" spans="2:2" s="21" customFormat="1" ht="36" customHeight="1" x14ac:dyDescent="0.2">
      <c r="B68" s="29"/>
    </row>
    <row r="69" spans="2:2" s="21" customFormat="1" ht="36" customHeight="1" x14ac:dyDescent="0.2">
      <c r="B69" s="29"/>
    </row>
    <row r="70" spans="2:2" s="21" customFormat="1" ht="36" customHeight="1" x14ac:dyDescent="0.2">
      <c r="B70" s="29"/>
    </row>
    <row r="71" spans="2:2" s="21" customFormat="1" ht="36" customHeight="1" x14ac:dyDescent="0.2">
      <c r="B71" s="29"/>
    </row>
    <row r="72" spans="2:2" s="21" customFormat="1" ht="36" customHeight="1" x14ac:dyDescent="0.2">
      <c r="B72" s="29"/>
    </row>
    <row r="73" spans="2:2" s="21" customFormat="1" ht="36" customHeight="1" x14ac:dyDescent="0.2">
      <c r="B73" s="29"/>
    </row>
    <row r="74" spans="2:2" s="21" customFormat="1" ht="36" customHeight="1" x14ac:dyDescent="0.2">
      <c r="B74" s="29"/>
    </row>
    <row r="75" spans="2:2" s="21" customFormat="1" ht="36" customHeight="1" x14ac:dyDescent="0.2">
      <c r="B75" s="29"/>
    </row>
    <row r="76" spans="2:2" s="21" customFormat="1" ht="36" customHeight="1" x14ac:dyDescent="0.2">
      <c r="B76" s="29"/>
    </row>
    <row r="77" spans="2:2" s="21" customFormat="1" ht="36" customHeight="1" x14ac:dyDescent="0.2">
      <c r="B77" s="29"/>
    </row>
    <row r="78" spans="2:2" s="21" customFormat="1" ht="36" customHeight="1" x14ac:dyDescent="0.2">
      <c r="B78" s="29"/>
    </row>
    <row r="79" spans="2:2" s="21" customFormat="1" ht="36" customHeight="1" x14ac:dyDescent="0.2">
      <c r="B79" s="29"/>
    </row>
    <row r="80" spans="2:2" s="21" customFormat="1" ht="36" customHeight="1" x14ac:dyDescent="0.2">
      <c r="B80" s="29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7"/>
  <sheetViews>
    <sheetView topLeftCell="A3" zoomScale="90" zoomScaleNormal="90" zoomScaleSheetLayoutView="59" workbookViewId="0">
      <selection activeCell="Z23" sqref="Z23"/>
    </sheetView>
  </sheetViews>
  <sheetFormatPr baseColWidth="10" defaultColWidth="11.5703125" defaultRowHeight="12.75" x14ac:dyDescent="0.2"/>
  <cols>
    <col min="1" max="1" width="1.5703125" style="12" customWidth="1"/>
    <col min="2" max="2" width="4.85546875" style="12" bestFit="1" customWidth="1"/>
    <col min="3" max="3" width="23.85546875" style="12" customWidth="1"/>
    <col min="4" max="4" width="28.85546875" style="12" bestFit="1" customWidth="1"/>
    <col min="5" max="5" width="34.7109375" style="12" bestFit="1" customWidth="1"/>
    <col min="6" max="6" width="23.5703125" style="12" bestFit="1" customWidth="1"/>
    <col min="7" max="7" width="14.5703125" style="18" customWidth="1"/>
    <col min="8" max="8" width="13.42578125" style="12" bestFit="1" customWidth="1"/>
    <col min="9" max="9" width="9.85546875" style="12" bestFit="1" customWidth="1"/>
    <col min="10" max="10" width="13.42578125" style="12" bestFit="1" customWidth="1"/>
    <col min="11" max="11" width="11.42578125" style="12" customWidth="1"/>
    <col min="12" max="12" width="12.28515625" style="12" bestFit="1" customWidth="1"/>
    <col min="13" max="13" width="10.42578125" style="12" customWidth="1"/>
    <col min="14" max="14" width="11.28515625" style="12" bestFit="1" customWidth="1"/>
    <col min="15" max="15" width="15" style="12" customWidth="1"/>
    <col min="16" max="16" width="14.85546875" style="12" customWidth="1"/>
    <col min="17" max="16384" width="11.5703125" style="12"/>
  </cols>
  <sheetData>
    <row r="6" spans="1:16" x14ac:dyDescent="0.2">
      <c r="C6" s="114"/>
    </row>
    <row r="7" spans="1:16" x14ac:dyDescent="0.2">
      <c r="B7" s="17"/>
      <c r="F7" s="18"/>
    </row>
    <row r="8" spans="1:16" x14ac:dyDescent="0.2">
      <c r="B8" s="17"/>
      <c r="F8" s="18"/>
    </row>
    <row r="9" spans="1:16" x14ac:dyDescent="0.2">
      <c r="B9" s="17"/>
      <c r="F9" s="18"/>
    </row>
    <row r="10" spans="1:16" x14ac:dyDescent="0.2">
      <c r="G10" s="12"/>
    </row>
    <row r="11" spans="1:16" ht="15.75" x14ac:dyDescent="0.25">
      <c r="B11" s="159" t="s">
        <v>56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6" ht="15" x14ac:dyDescent="0.25">
      <c r="B12" s="160" t="s">
        <v>412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</row>
    <row r="13" spans="1:16" x14ac:dyDescent="0.2">
      <c r="A13" s="19"/>
      <c r="B13" s="161" t="s">
        <v>270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ht="13.5" thickBot="1" x14ac:dyDescent="0.25">
      <c r="B14" s="17"/>
      <c r="C14" s="31"/>
      <c r="D14" s="31"/>
      <c r="F14" s="32"/>
      <c r="G14" s="32"/>
      <c r="H14" s="31"/>
      <c r="I14" s="31"/>
      <c r="J14" s="31"/>
      <c r="L14" s="31"/>
      <c r="N14" s="31"/>
      <c r="O14" s="31"/>
    </row>
    <row r="15" spans="1:16" ht="26.25" thickBot="1" x14ac:dyDescent="0.25">
      <c r="B15" s="7" t="s">
        <v>50</v>
      </c>
      <c r="C15" s="5" t="s">
        <v>44</v>
      </c>
      <c r="D15" s="5" t="s">
        <v>166</v>
      </c>
      <c r="E15" s="5" t="s">
        <v>45</v>
      </c>
      <c r="F15" s="5" t="s">
        <v>46</v>
      </c>
      <c r="G15" s="5" t="s">
        <v>222</v>
      </c>
      <c r="H15" s="8" t="s">
        <v>79</v>
      </c>
      <c r="I15" s="8" t="s">
        <v>0</v>
      </c>
      <c r="J15" s="8" t="s">
        <v>1</v>
      </c>
      <c r="K15" s="8" t="s">
        <v>2</v>
      </c>
      <c r="L15" s="8" t="s">
        <v>3</v>
      </c>
      <c r="M15" s="8" t="s">
        <v>4</v>
      </c>
      <c r="N15" s="8" t="s">
        <v>5</v>
      </c>
      <c r="O15" s="8" t="s">
        <v>6</v>
      </c>
      <c r="P15" s="9" t="s">
        <v>64</v>
      </c>
    </row>
    <row r="16" spans="1:16" ht="24" customHeight="1" x14ac:dyDescent="0.2">
      <c r="A16"/>
      <c r="B16" s="74">
        <v>1</v>
      </c>
      <c r="C16" s="75" t="s">
        <v>54</v>
      </c>
      <c r="D16" s="75" t="s">
        <v>178</v>
      </c>
      <c r="E16" s="75" t="s">
        <v>8</v>
      </c>
      <c r="F16" s="75" t="s">
        <v>49</v>
      </c>
      <c r="G16" s="76" t="s">
        <v>223</v>
      </c>
      <c r="H16" s="77">
        <v>5000</v>
      </c>
      <c r="I16" s="78">
        <v>0</v>
      </c>
      <c r="J16" s="77">
        <v>5000</v>
      </c>
      <c r="K16" s="77">
        <v>143.5</v>
      </c>
      <c r="L16" s="77">
        <v>705.67</v>
      </c>
      <c r="M16" s="77">
        <v>152</v>
      </c>
      <c r="N16" s="77">
        <v>0</v>
      </c>
      <c r="O16" s="77">
        <f>SUM(K16:N16)</f>
        <v>1001.17</v>
      </c>
      <c r="P16" s="79">
        <f>(J16-O16)</f>
        <v>3998.83</v>
      </c>
    </row>
    <row r="17" spans="1:16" ht="24" x14ac:dyDescent="0.2">
      <c r="A17"/>
      <c r="B17" s="80">
        <v>2</v>
      </c>
      <c r="C17" s="81" t="s">
        <v>9</v>
      </c>
      <c r="D17" s="81" t="s">
        <v>178</v>
      </c>
      <c r="E17" s="81" t="s">
        <v>8</v>
      </c>
      <c r="F17" s="81" t="s">
        <v>48</v>
      </c>
      <c r="G17" s="82" t="s">
        <v>223</v>
      </c>
      <c r="H17" s="13">
        <v>5000</v>
      </c>
      <c r="I17" s="84">
        <v>0</v>
      </c>
      <c r="J17" s="13">
        <v>5000</v>
      </c>
      <c r="K17" s="13">
        <v>143.5</v>
      </c>
      <c r="L17" s="13">
        <v>705.67</v>
      </c>
      <c r="M17" s="13">
        <v>152</v>
      </c>
      <c r="N17" s="13">
        <v>0</v>
      </c>
      <c r="O17" s="13">
        <f t="shared" ref="O17:O27" si="0">SUM(K17:N17)</f>
        <v>1001.17</v>
      </c>
      <c r="P17" s="83">
        <f t="shared" ref="P17:P27" si="1">(J17-O17)</f>
        <v>3998.83</v>
      </c>
    </row>
    <row r="18" spans="1:16" ht="24" customHeight="1" x14ac:dyDescent="0.2">
      <c r="B18" s="14">
        <v>3</v>
      </c>
      <c r="C18" s="3" t="s">
        <v>118</v>
      </c>
      <c r="D18" s="3" t="s">
        <v>178</v>
      </c>
      <c r="E18" s="3" t="s">
        <v>100</v>
      </c>
      <c r="F18" s="3" t="s">
        <v>49</v>
      </c>
      <c r="G18" s="6" t="s">
        <v>224</v>
      </c>
      <c r="H18" s="2">
        <v>10000</v>
      </c>
      <c r="I18" s="4">
        <v>0</v>
      </c>
      <c r="J18" s="2">
        <v>10000</v>
      </c>
      <c r="K18" s="2">
        <v>287</v>
      </c>
      <c r="L18" s="13">
        <v>1148.33</v>
      </c>
      <c r="M18" s="13">
        <v>304</v>
      </c>
      <c r="N18" s="13">
        <v>0</v>
      </c>
      <c r="O18" s="13">
        <f t="shared" si="0"/>
        <v>1739.33</v>
      </c>
      <c r="P18" s="83">
        <f t="shared" si="1"/>
        <v>8260.67</v>
      </c>
    </row>
    <row r="19" spans="1:16" ht="24" customHeight="1" x14ac:dyDescent="0.2">
      <c r="B19" s="80">
        <v>4</v>
      </c>
      <c r="C19" s="3" t="s">
        <v>113</v>
      </c>
      <c r="D19" s="3" t="s">
        <v>177</v>
      </c>
      <c r="E19" s="3" t="s">
        <v>292</v>
      </c>
      <c r="F19" s="3" t="s">
        <v>59</v>
      </c>
      <c r="G19" s="6" t="s">
        <v>223</v>
      </c>
      <c r="H19" s="2">
        <v>35000</v>
      </c>
      <c r="I19" s="2">
        <v>0</v>
      </c>
      <c r="J19" s="2">
        <v>35000</v>
      </c>
      <c r="K19" s="2">
        <v>1004.5</v>
      </c>
      <c r="L19" s="13">
        <v>8148.24</v>
      </c>
      <c r="M19" s="13">
        <v>1064</v>
      </c>
      <c r="N19" s="13">
        <v>0</v>
      </c>
      <c r="O19" s="13">
        <f t="shared" si="0"/>
        <v>10216.74</v>
      </c>
      <c r="P19" s="83">
        <f t="shared" si="1"/>
        <v>24783.260000000002</v>
      </c>
    </row>
    <row r="20" spans="1:16" ht="24" x14ac:dyDescent="0.2">
      <c r="B20" s="14">
        <v>5</v>
      </c>
      <c r="C20" s="3" t="s">
        <v>12</v>
      </c>
      <c r="D20" s="3" t="s">
        <v>165</v>
      </c>
      <c r="E20" s="3" t="s">
        <v>239</v>
      </c>
      <c r="F20" s="3" t="s">
        <v>48</v>
      </c>
      <c r="G20" s="6" t="s">
        <v>223</v>
      </c>
      <c r="H20" s="2">
        <v>30000</v>
      </c>
      <c r="I20" s="4">
        <v>0</v>
      </c>
      <c r="J20" s="2">
        <v>30000</v>
      </c>
      <c r="K20" s="2">
        <v>861</v>
      </c>
      <c r="L20" s="13">
        <v>7056.75</v>
      </c>
      <c r="M20" s="13">
        <v>912</v>
      </c>
      <c r="N20" s="13">
        <v>0</v>
      </c>
      <c r="O20" s="13">
        <f t="shared" si="0"/>
        <v>8829.75</v>
      </c>
      <c r="P20" s="83">
        <f t="shared" si="1"/>
        <v>21170.25</v>
      </c>
    </row>
    <row r="21" spans="1:16" ht="24" x14ac:dyDescent="0.2">
      <c r="B21" s="80">
        <v>6</v>
      </c>
      <c r="C21" s="3" t="s">
        <v>85</v>
      </c>
      <c r="D21" s="3" t="s">
        <v>164</v>
      </c>
      <c r="E21" s="3" t="s">
        <v>255</v>
      </c>
      <c r="F21" s="3" t="s">
        <v>49</v>
      </c>
      <c r="G21" s="6" t="s">
        <v>223</v>
      </c>
      <c r="H21" s="2">
        <v>10000</v>
      </c>
      <c r="I21" s="4">
        <v>0</v>
      </c>
      <c r="J21" s="2">
        <v>10000</v>
      </c>
      <c r="K21" s="2">
        <v>287</v>
      </c>
      <c r="L21" s="13">
        <v>1148.33</v>
      </c>
      <c r="M21" s="13">
        <v>304</v>
      </c>
      <c r="N21" s="13">
        <v>0</v>
      </c>
      <c r="O21" s="13">
        <f t="shared" si="0"/>
        <v>1739.33</v>
      </c>
      <c r="P21" s="83">
        <f t="shared" si="1"/>
        <v>8260.67</v>
      </c>
    </row>
    <row r="22" spans="1:16" ht="24" x14ac:dyDescent="0.2">
      <c r="A22" s="15"/>
      <c r="B22" s="14">
        <v>7</v>
      </c>
      <c r="C22" s="3" t="s">
        <v>150</v>
      </c>
      <c r="D22" s="3" t="s">
        <v>174</v>
      </c>
      <c r="E22" s="3" t="s">
        <v>189</v>
      </c>
      <c r="F22" s="3" t="s">
        <v>48</v>
      </c>
      <c r="G22" s="6" t="s">
        <v>223</v>
      </c>
      <c r="H22" s="2">
        <v>50000</v>
      </c>
      <c r="I22" s="2">
        <v>0</v>
      </c>
      <c r="J22" s="2">
        <v>50000</v>
      </c>
      <c r="K22" s="2">
        <v>1435</v>
      </c>
      <c r="L22" s="13">
        <v>10116.36</v>
      </c>
      <c r="M22" s="13">
        <v>1520</v>
      </c>
      <c r="N22" s="13">
        <v>0</v>
      </c>
      <c r="O22" s="13">
        <f t="shared" si="0"/>
        <v>13071.36</v>
      </c>
      <c r="P22" s="83">
        <f t="shared" si="1"/>
        <v>36928.639999999999</v>
      </c>
    </row>
    <row r="23" spans="1:16" ht="24" x14ac:dyDescent="0.2">
      <c r="A23" s="15"/>
      <c r="B23" s="80">
        <v>8</v>
      </c>
      <c r="C23" s="3" t="s">
        <v>138</v>
      </c>
      <c r="D23" s="3" t="s">
        <v>174</v>
      </c>
      <c r="E23" s="3" t="s">
        <v>106</v>
      </c>
      <c r="F23" s="3" t="s">
        <v>49</v>
      </c>
      <c r="G23" s="6" t="s">
        <v>223</v>
      </c>
      <c r="H23" s="2">
        <v>10000</v>
      </c>
      <c r="I23" s="2">
        <v>0</v>
      </c>
      <c r="J23" s="2">
        <v>10000</v>
      </c>
      <c r="K23" s="2">
        <v>287</v>
      </c>
      <c r="L23" s="13">
        <v>1148.33</v>
      </c>
      <c r="M23" s="13">
        <v>304</v>
      </c>
      <c r="N23" s="13">
        <v>0</v>
      </c>
      <c r="O23" s="13">
        <f t="shared" si="0"/>
        <v>1739.33</v>
      </c>
      <c r="P23" s="83">
        <f t="shared" si="1"/>
        <v>8260.67</v>
      </c>
    </row>
    <row r="24" spans="1:16" ht="24" x14ac:dyDescent="0.2">
      <c r="A24"/>
      <c r="B24" s="14">
        <v>9</v>
      </c>
      <c r="C24" s="81" t="s">
        <v>109</v>
      </c>
      <c r="D24" s="81" t="s">
        <v>174</v>
      </c>
      <c r="E24" s="81" t="s">
        <v>188</v>
      </c>
      <c r="F24" s="81" t="s">
        <v>48</v>
      </c>
      <c r="G24" s="82" t="s">
        <v>223</v>
      </c>
      <c r="H24" s="13">
        <v>105000</v>
      </c>
      <c r="I24" s="84">
        <v>0</v>
      </c>
      <c r="J24" s="13">
        <v>105000</v>
      </c>
      <c r="K24" s="13">
        <v>3013.5</v>
      </c>
      <c r="L24" s="13">
        <v>22448.27</v>
      </c>
      <c r="M24" s="13">
        <v>3192</v>
      </c>
      <c r="N24" s="13">
        <v>0</v>
      </c>
      <c r="O24" s="13">
        <f t="shared" si="0"/>
        <v>28653.77</v>
      </c>
      <c r="P24" s="83">
        <f t="shared" si="1"/>
        <v>76346.23</v>
      </c>
    </row>
    <row r="25" spans="1:16" ht="24" customHeight="1" x14ac:dyDescent="0.2">
      <c r="A25"/>
      <c r="B25" s="80">
        <v>10</v>
      </c>
      <c r="C25" s="81" t="s">
        <v>77</v>
      </c>
      <c r="D25" s="81" t="s">
        <v>194</v>
      </c>
      <c r="E25" s="81" t="s">
        <v>333</v>
      </c>
      <c r="F25" s="81" t="s">
        <v>48</v>
      </c>
      <c r="G25" s="82" t="s">
        <v>223</v>
      </c>
      <c r="H25" s="13">
        <v>40000</v>
      </c>
      <c r="I25" s="13">
        <v>0</v>
      </c>
      <c r="J25" s="13">
        <v>40000</v>
      </c>
      <c r="K25" s="13">
        <v>1148</v>
      </c>
      <c r="L25" s="13">
        <v>7899.12</v>
      </c>
      <c r="M25" s="13">
        <v>1216</v>
      </c>
      <c r="N25" s="13">
        <v>0</v>
      </c>
      <c r="O25" s="13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A26"/>
      <c r="B26" s="14">
        <v>11</v>
      </c>
      <c r="C26" s="81" t="s">
        <v>38</v>
      </c>
      <c r="D26" s="81" t="s">
        <v>175</v>
      </c>
      <c r="E26" s="81" t="s">
        <v>257</v>
      </c>
      <c r="F26" s="81" t="s">
        <v>49</v>
      </c>
      <c r="G26" s="82" t="s">
        <v>223</v>
      </c>
      <c r="H26" s="13">
        <v>40000</v>
      </c>
      <c r="I26" s="84">
        <v>0</v>
      </c>
      <c r="J26" s="13">
        <v>40000</v>
      </c>
      <c r="K26" s="13">
        <v>1148</v>
      </c>
      <c r="L26" s="13">
        <v>9409</v>
      </c>
      <c r="M26" s="13">
        <v>1216</v>
      </c>
      <c r="N26" s="13">
        <v>0</v>
      </c>
      <c r="O26" s="13">
        <f t="shared" si="0"/>
        <v>11773</v>
      </c>
      <c r="P26" s="83">
        <f t="shared" si="1"/>
        <v>28227</v>
      </c>
    </row>
    <row r="27" spans="1:16" ht="24.75" thickBot="1" x14ac:dyDescent="0.25">
      <c r="A27"/>
      <c r="B27" s="85">
        <v>12</v>
      </c>
      <c r="C27" s="86" t="s">
        <v>190</v>
      </c>
      <c r="D27" s="86" t="s">
        <v>175</v>
      </c>
      <c r="E27" s="86" t="s">
        <v>251</v>
      </c>
      <c r="F27" s="86" t="s">
        <v>49</v>
      </c>
      <c r="G27" s="87" t="s">
        <v>223</v>
      </c>
      <c r="H27" s="88">
        <v>15000</v>
      </c>
      <c r="I27" s="89">
        <v>0</v>
      </c>
      <c r="J27" s="88">
        <v>15000</v>
      </c>
      <c r="K27" s="88">
        <v>430.5</v>
      </c>
      <c r="L27" s="88">
        <v>1854</v>
      </c>
      <c r="M27" s="88">
        <v>456</v>
      </c>
      <c r="N27" s="88">
        <v>0</v>
      </c>
      <c r="O27" s="88">
        <f t="shared" si="0"/>
        <v>2740.5</v>
      </c>
      <c r="P27" s="90">
        <f t="shared" si="1"/>
        <v>12259.5</v>
      </c>
    </row>
    <row r="28" spans="1:16" ht="13.5" thickBot="1" x14ac:dyDescent="0.25">
      <c r="B28" s="166" t="s">
        <v>65</v>
      </c>
      <c r="C28" s="167"/>
      <c r="D28" s="167"/>
      <c r="E28" s="167"/>
      <c r="F28" s="167"/>
      <c r="G28" s="171"/>
      <c r="H28" s="72">
        <f t="shared" ref="H28:P28" si="2">SUM(H16:H27)</f>
        <v>355000</v>
      </c>
      <c r="I28" s="72">
        <f t="shared" si="2"/>
        <v>0</v>
      </c>
      <c r="J28" s="72">
        <f t="shared" si="2"/>
        <v>355000</v>
      </c>
      <c r="K28" s="72">
        <f t="shared" si="2"/>
        <v>10188.5</v>
      </c>
      <c r="L28" s="72">
        <f t="shared" si="2"/>
        <v>71788.070000000007</v>
      </c>
      <c r="M28" s="72">
        <f t="shared" si="2"/>
        <v>10792</v>
      </c>
      <c r="N28" s="72">
        <f t="shared" si="2"/>
        <v>0</v>
      </c>
      <c r="O28" s="72">
        <f t="shared" si="2"/>
        <v>92768.569999999992</v>
      </c>
      <c r="P28" s="73">
        <f t="shared" si="2"/>
        <v>262231.43</v>
      </c>
    </row>
    <row r="31" spans="1:16" ht="14.25" x14ac:dyDescent="0.2">
      <c r="D31" s="22" t="s">
        <v>271</v>
      </c>
      <c r="F31" s="158" t="s">
        <v>273</v>
      </c>
      <c r="G31" s="158"/>
      <c r="L31" s="158" t="s">
        <v>273</v>
      </c>
      <c r="M31" s="158"/>
      <c r="N31" s="158"/>
    </row>
    <row r="32" spans="1:16" ht="14.25" x14ac:dyDescent="0.2">
      <c r="E32" s="23"/>
      <c r="F32" s="22"/>
      <c r="K32" s="23"/>
      <c r="L32" s="23"/>
      <c r="M32" s="23"/>
      <c r="N32" s="23"/>
    </row>
    <row r="33" spans="4:16" ht="14.25" x14ac:dyDescent="0.2">
      <c r="D33" s="25"/>
      <c r="E33" s="23"/>
      <c r="F33" s="26"/>
      <c r="G33" s="27"/>
      <c r="H33" s="24"/>
      <c r="K33" s="23"/>
      <c r="L33" s="169"/>
      <c r="M33" s="169"/>
      <c r="N33" s="169"/>
      <c r="O33" s="23"/>
      <c r="P33" s="23"/>
    </row>
    <row r="34" spans="4:16" ht="14.25" x14ac:dyDescent="0.2">
      <c r="D34" s="22" t="s">
        <v>272</v>
      </c>
      <c r="E34" s="23"/>
      <c r="F34" s="170" t="s">
        <v>275</v>
      </c>
      <c r="G34" s="170"/>
      <c r="H34" s="24"/>
      <c r="K34" s="23"/>
      <c r="L34" s="158" t="s">
        <v>274</v>
      </c>
      <c r="M34" s="158"/>
      <c r="N34" s="158"/>
      <c r="O34" s="23"/>
      <c r="P34" s="23"/>
    </row>
    <row r="35" spans="4:16" ht="14.25" x14ac:dyDescent="0.2">
      <c r="E35" s="23"/>
      <c r="F35" s="22"/>
      <c r="K35" s="23"/>
      <c r="L35" s="23"/>
      <c r="M35" s="23"/>
      <c r="N35" s="23"/>
    </row>
    <row r="36" spans="4:16" ht="14.25" x14ac:dyDescent="0.2">
      <c r="E36" s="23"/>
      <c r="F36" s="22"/>
      <c r="K36" s="23"/>
      <c r="L36" s="23"/>
      <c r="M36" s="23"/>
      <c r="N36" s="23"/>
    </row>
    <row r="37" spans="4:16" x14ac:dyDescent="0.2">
      <c r="G37" s="12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U87"/>
  <sheetViews>
    <sheetView tabSelected="1" zoomScale="86" zoomScaleNormal="86" zoomScaleSheetLayoutView="67" workbookViewId="0">
      <selection activeCell="B14" sqref="B14:R14"/>
    </sheetView>
  </sheetViews>
  <sheetFormatPr baseColWidth="10" defaultColWidth="11.5703125" defaultRowHeight="12.75" x14ac:dyDescent="0.2"/>
  <cols>
    <col min="1" max="1" width="11.5703125" style="12"/>
    <col min="2" max="2" width="7.7109375" style="12" customWidth="1"/>
    <col min="3" max="3" width="42.28515625" style="12" customWidth="1"/>
    <col min="4" max="4" width="39.42578125" style="12" customWidth="1"/>
    <col min="5" max="5" width="38.7109375" style="12" customWidth="1"/>
    <col min="6" max="6" width="19.5703125" style="12" customWidth="1"/>
    <col min="7" max="7" width="17.7109375" style="12" customWidth="1"/>
    <col min="8" max="8" width="15.85546875" style="12" customWidth="1"/>
    <col min="9" max="9" width="16.7109375" style="12" customWidth="1"/>
    <col min="10" max="10" width="25" style="12" customWidth="1"/>
    <col min="11" max="11" width="15.28515625" style="12" customWidth="1"/>
    <col min="12" max="12" width="19.140625" style="12" bestFit="1" customWidth="1"/>
    <col min="13" max="13" width="14.28515625" style="12" bestFit="1" customWidth="1"/>
    <col min="14" max="14" width="14.5703125" style="12" bestFit="1" customWidth="1"/>
    <col min="15" max="15" width="14.5703125" style="12" customWidth="1"/>
    <col min="16" max="16" width="15.7109375" style="12" customWidth="1"/>
    <col min="17" max="17" width="15.5703125" style="12" customWidth="1"/>
    <col min="18" max="18" width="16.7109375" style="12" customWidth="1"/>
    <col min="19" max="16384" width="11.5703125" style="12"/>
  </cols>
  <sheetData>
    <row r="9" spans="1:21" x14ac:dyDescent="0.2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21" ht="15.75" x14ac:dyDescent="0.25">
      <c r="A10" s="159" t="s">
        <v>56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</row>
    <row r="11" spans="1:21" x14ac:dyDescent="0.2">
      <c r="B11" s="20"/>
      <c r="C11" s="20"/>
      <c r="D11" s="20"/>
      <c r="E11" s="172" t="s">
        <v>413</v>
      </c>
      <c r="F11" s="172"/>
      <c r="G11" s="172"/>
      <c r="H11" s="172"/>
      <c r="I11" s="172"/>
      <c r="J11" s="172"/>
      <c r="K11" s="172"/>
      <c r="L11" s="20"/>
      <c r="M11" s="20"/>
      <c r="N11" s="20"/>
      <c r="O11" s="20"/>
      <c r="P11" s="20"/>
      <c r="Q11" s="20"/>
      <c r="R11" s="20"/>
    </row>
    <row r="12" spans="1:21" x14ac:dyDescent="0.2">
      <c r="B12" s="20"/>
      <c r="C12" s="20"/>
      <c r="D12" s="20"/>
      <c r="L12" s="20"/>
      <c r="M12" s="20"/>
      <c r="N12" s="20"/>
      <c r="O12" s="20"/>
      <c r="P12" s="20"/>
      <c r="Q12" s="20"/>
      <c r="R12" s="20"/>
    </row>
    <row r="13" spans="1:21" ht="13.9" customHeight="1" x14ac:dyDescent="0.2"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</row>
    <row r="14" spans="1:21" customFormat="1" ht="27.75" customHeight="1" x14ac:dyDescent="0.2">
      <c r="B14" s="106" t="s">
        <v>50</v>
      </c>
      <c r="C14" s="107" t="s">
        <v>44</v>
      </c>
      <c r="D14" s="108" t="s">
        <v>166</v>
      </c>
      <c r="E14" s="109" t="s">
        <v>45</v>
      </c>
      <c r="F14" s="107" t="s">
        <v>46</v>
      </c>
      <c r="G14" s="107" t="s">
        <v>222</v>
      </c>
      <c r="H14" s="107" t="s">
        <v>344</v>
      </c>
      <c r="I14" s="107" t="s">
        <v>345</v>
      </c>
      <c r="J14" s="110" t="s">
        <v>79</v>
      </c>
      <c r="K14" s="110" t="s">
        <v>0</v>
      </c>
      <c r="L14" s="110" t="s">
        <v>1</v>
      </c>
      <c r="M14" s="110" t="s">
        <v>2</v>
      </c>
      <c r="N14" s="110" t="s">
        <v>3</v>
      </c>
      <c r="O14" s="110" t="s">
        <v>4</v>
      </c>
      <c r="P14" s="110" t="s">
        <v>5</v>
      </c>
      <c r="Q14" s="110" t="s">
        <v>6</v>
      </c>
      <c r="R14" s="111" t="s">
        <v>64</v>
      </c>
      <c r="S14" s="12"/>
      <c r="T14" s="12"/>
      <c r="U14" s="12"/>
    </row>
    <row r="15" spans="1:21" customFormat="1" ht="27.75" customHeight="1" x14ac:dyDescent="0.2">
      <c r="B15" s="154">
        <v>1</v>
      </c>
      <c r="C15" s="98" t="s">
        <v>418</v>
      </c>
      <c r="D15" s="3" t="s">
        <v>419</v>
      </c>
      <c r="E15" s="98" t="s">
        <v>420</v>
      </c>
      <c r="F15" s="125" t="s">
        <v>119</v>
      </c>
      <c r="G15" s="99" t="s">
        <v>223</v>
      </c>
      <c r="H15" s="155">
        <v>44743</v>
      </c>
      <c r="I15" s="155">
        <v>44927</v>
      </c>
      <c r="J15" s="101">
        <v>80000</v>
      </c>
      <c r="K15" s="102">
        <v>0</v>
      </c>
      <c r="L15" s="101">
        <v>80000</v>
      </c>
      <c r="M15" s="101">
        <v>2296</v>
      </c>
      <c r="N15" s="101">
        <v>7400.87</v>
      </c>
      <c r="O15" s="101">
        <v>2432</v>
      </c>
      <c r="P15" s="101">
        <v>25</v>
      </c>
      <c r="Q15" s="101">
        <f>SUM(M15:P15)</f>
        <v>12153.869999999999</v>
      </c>
      <c r="R15" s="105">
        <f>(L15-Q15)</f>
        <v>67846.13</v>
      </c>
      <c r="S15" s="12"/>
      <c r="T15" s="12"/>
      <c r="U15" s="12"/>
    </row>
    <row r="16" spans="1:21" ht="47.25" customHeight="1" x14ac:dyDescent="0.2">
      <c r="B16" s="112">
        <v>2</v>
      </c>
      <c r="C16" s="3" t="s">
        <v>120</v>
      </c>
      <c r="D16" s="3" t="s">
        <v>176</v>
      </c>
      <c r="E16" s="3" t="s">
        <v>372</v>
      </c>
      <c r="F16" s="125" t="s">
        <v>119</v>
      </c>
      <c r="G16" s="126" t="s">
        <v>224</v>
      </c>
      <c r="H16" s="119">
        <v>44743</v>
      </c>
      <c r="I16" s="119">
        <v>44927</v>
      </c>
      <c r="J16" s="2">
        <v>150000</v>
      </c>
      <c r="K16" s="2">
        <v>0</v>
      </c>
      <c r="L16" s="2">
        <v>150000</v>
      </c>
      <c r="M16" s="2">
        <v>4305</v>
      </c>
      <c r="N16" s="2">
        <v>23866.62</v>
      </c>
      <c r="O16" s="2">
        <v>4560</v>
      </c>
      <c r="P16" s="2">
        <v>25</v>
      </c>
      <c r="Q16" s="2">
        <f t="shared" ref="Q16:Q70" si="0">SUM(M16:P16)</f>
        <v>32756.62</v>
      </c>
      <c r="R16" s="104">
        <f t="shared" ref="R16:R70" si="1">(L16-Q16)</f>
        <v>117243.38</v>
      </c>
    </row>
    <row r="17" spans="2:18" ht="47.25" customHeight="1" x14ac:dyDescent="0.2">
      <c r="B17" s="112">
        <v>3</v>
      </c>
      <c r="C17" s="3" t="s">
        <v>126</v>
      </c>
      <c r="D17" s="3" t="s">
        <v>176</v>
      </c>
      <c r="E17" s="3" t="s">
        <v>373</v>
      </c>
      <c r="F17" s="125" t="s">
        <v>119</v>
      </c>
      <c r="G17" s="126" t="s">
        <v>224</v>
      </c>
      <c r="H17" s="119">
        <v>44621</v>
      </c>
      <c r="I17" s="119">
        <v>44805</v>
      </c>
      <c r="J17" s="2">
        <v>90000</v>
      </c>
      <c r="K17" s="2">
        <v>0</v>
      </c>
      <c r="L17" s="2">
        <v>90000</v>
      </c>
      <c r="M17" s="2">
        <v>2583</v>
      </c>
      <c r="N17" s="2">
        <v>9753.1200000000008</v>
      </c>
      <c r="O17" s="2">
        <v>2736</v>
      </c>
      <c r="P17" s="2">
        <v>25</v>
      </c>
      <c r="Q17" s="2">
        <f t="shared" si="0"/>
        <v>15097.12</v>
      </c>
      <c r="R17" s="104">
        <f t="shared" si="1"/>
        <v>74902.880000000005</v>
      </c>
    </row>
    <row r="18" spans="2:18" ht="38.25" customHeight="1" x14ac:dyDescent="0.2">
      <c r="B18" s="112">
        <v>4</v>
      </c>
      <c r="C18" s="3" t="s">
        <v>154</v>
      </c>
      <c r="D18" s="3" t="s">
        <v>176</v>
      </c>
      <c r="E18" s="3" t="s">
        <v>375</v>
      </c>
      <c r="F18" s="125" t="s">
        <v>119</v>
      </c>
      <c r="G18" s="126" t="s">
        <v>224</v>
      </c>
      <c r="H18" s="119">
        <v>44621</v>
      </c>
      <c r="I18" s="119">
        <v>44805</v>
      </c>
      <c r="J18" s="2">
        <v>90000</v>
      </c>
      <c r="K18" s="2">
        <v>0</v>
      </c>
      <c r="L18" s="2">
        <v>90000</v>
      </c>
      <c r="M18" s="2">
        <v>2583</v>
      </c>
      <c r="N18" s="2">
        <v>9753.1200000000008</v>
      </c>
      <c r="O18" s="2">
        <v>2736</v>
      </c>
      <c r="P18" s="2">
        <v>25</v>
      </c>
      <c r="Q18" s="2">
        <f t="shared" si="0"/>
        <v>15097.12</v>
      </c>
      <c r="R18" s="104">
        <f t="shared" si="1"/>
        <v>74902.880000000005</v>
      </c>
    </row>
    <row r="19" spans="2:18" ht="38.25" customHeight="1" x14ac:dyDescent="0.2">
      <c r="B19" s="112">
        <v>5</v>
      </c>
      <c r="C19" s="3" t="s">
        <v>136</v>
      </c>
      <c r="D19" s="3" t="s">
        <v>176</v>
      </c>
      <c r="E19" s="3" t="s">
        <v>374</v>
      </c>
      <c r="F19" s="125" t="s">
        <v>119</v>
      </c>
      <c r="G19" s="126" t="s">
        <v>223</v>
      </c>
      <c r="H19" s="119">
        <v>44621</v>
      </c>
      <c r="I19" s="119">
        <v>44805</v>
      </c>
      <c r="J19" s="2">
        <v>2333.33</v>
      </c>
      <c r="K19" s="2">
        <v>0</v>
      </c>
      <c r="L19" s="2">
        <v>2333.33</v>
      </c>
      <c r="M19" s="2">
        <v>66.97</v>
      </c>
      <c r="N19" s="2">
        <v>0</v>
      </c>
      <c r="O19" s="2">
        <v>70.930000000000007</v>
      </c>
      <c r="P19" s="2">
        <v>2175.4299999999998</v>
      </c>
      <c r="Q19" s="2">
        <f t="shared" si="0"/>
        <v>2313.33</v>
      </c>
      <c r="R19" s="104">
        <f t="shared" si="1"/>
        <v>20</v>
      </c>
    </row>
    <row r="20" spans="2:18" ht="38.25" customHeight="1" x14ac:dyDescent="0.2">
      <c r="B20" s="112">
        <v>6</v>
      </c>
      <c r="C20" s="3" t="s">
        <v>293</v>
      </c>
      <c r="D20" s="3" t="s">
        <v>176</v>
      </c>
      <c r="E20" s="3" t="s">
        <v>376</v>
      </c>
      <c r="F20" s="125" t="s">
        <v>119</v>
      </c>
      <c r="G20" s="6" t="s">
        <v>223</v>
      </c>
      <c r="H20" s="119">
        <v>44621</v>
      </c>
      <c r="I20" s="119">
        <v>44805</v>
      </c>
      <c r="J20" s="2">
        <v>45000</v>
      </c>
      <c r="K20" s="2">
        <v>0</v>
      </c>
      <c r="L20" s="2">
        <v>45000</v>
      </c>
      <c r="M20" s="2">
        <v>1291.5</v>
      </c>
      <c r="N20" s="2">
        <v>1148.33</v>
      </c>
      <c r="O20" s="2">
        <v>1368</v>
      </c>
      <c r="P20" s="2">
        <v>25</v>
      </c>
      <c r="Q20" s="2">
        <f t="shared" si="0"/>
        <v>3832.83</v>
      </c>
      <c r="R20" s="104">
        <f t="shared" si="1"/>
        <v>41167.17</v>
      </c>
    </row>
    <row r="21" spans="2:18" ht="38.25" customHeight="1" x14ac:dyDescent="0.2">
      <c r="B21" s="150">
        <v>7</v>
      </c>
      <c r="C21" s="98" t="s">
        <v>401</v>
      </c>
      <c r="D21" s="3" t="s">
        <v>176</v>
      </c>
      <c r="E21" s="98" t="s">
        <v>376</v>
      </c>
      <c r="F21" s="125" t="s">
        <v>119</v>
      </c>
      <c r="G21" s="99" t="s">
        <v>224</v>
      </c>
      <c r="H21" s="100">
        <v>44774</v>
      </c>
      <c r="I21" s="100" t="s">
        <v>402</v>
      </c>
      <c r="J21" s="101">
        <v>35000</v>
      </c>
      <c r="K21" s="102">
        <v>0</v>
      </c>
      <c r="L21" s="101">
        <v>35000</v>
      </c>
      <c r="M21" s="101">
        <v>1004.5</v>
      </c>
      <c r="N21" s="101">
        <v>0</v>
      </c>
      <c r="O21" s="101">
        <v>1064</v>
      </c>
      <c r="P21" s="101">
        <v>25</v>
      </c>
      <c r="Q21" s="101">
        <f>SUM(M21:P21)</f>
        <v>2093.5</v>
      </c>
      <c r="R21" s="105">
        <f>(L21-Q21)</f>
        <v>32906.5</v>
      </c>
    </row>
    <row r="22" spans="2:18" ht="38.25" customHeight="1" x14ac:dyDescent="0.2">
      <c r="B22" s="112">
        <v>8</v>
      </c>
      <c r="C22" s="3" t="s">
        <v>294</v>
      </c>
      <c r="D22" s="3" t="s">
        <v>360</v>
      </c>
      <c r="E22" s="3" t="s">
        <v>377</v>
      </c>
      <c r="F22" s="125" t="s">
        <v>119</v>
      </c>
      <c r="G22" s="6" t="s">
        <v>223</v>
      </c>
      <c r="H22" s="91" t="s">
        <v>405</v>
      </c>
      <c r="I22" s="91">
        <v>44974</v>
      </c>
      <c r="J22" s="2">
        <v>150000</v>
      </c>
      <c r="K22" s="2">
        <v>0</v>
      </c>
      <c r="L22" s="2">
        <v>150000</v>
      </c>
      <c r="M22" s="2">
        <v>4305</v>
      </c>
      <c r="N22" s="2">
        <v>23866.62</v>
      </c>
      <c r="O22" s="2">
        <v>4560</v>
      </c>
      <c r="P22" s="2">
        <v>25</v>
      </c>
      <c r="Q22" s="2">
        <f t="shared" si="0"/>
        <v>32756.62</v>
      </c>
      <c r="R22" s="104">
        <f t="shared" si="1"/>
        <v>117243.38</v>
      </c>
    </row>
    <row r="23" spans="2:18" ht="38.25" customHeight="1" x14ac:dyDescent="0.2">
      <c r="B23" s="112">
        <v>9</v>
      </c>
      <c r="C23" s="3" t="s">
        <v>101</v>
      </c>
      <c r="D23" s="3" t="s">
        <v>360</v>
      </c>
      <c r="E23" s="3" t="s">
        <v>378</v>
      </c>
      <c r="F23" s="125" t="s">
        <v>119</v>
      </c>
      <c r="G23" s="126" t="s">
        <v>224</v>
      </c>
      <c r="H23" s="119">
        <v>44621</v>
      </c>
      <c r="I23" s="119">
        <v>44805</v>
      </c>
      <c r="J23" s="2">
        <v>90000</v>
      </c>
      <c r="K23" s="2">
        <v>0</v>
      </c>
      <c r="L23" s="2">
        <v>90000</v>
      </c>
      <c r="M23" s="2">
        <v>2583</v>
      </c>
      <c r="N23" s="2">
        <v>9753.1200000000008</v>
      </c>
      <c r="O23" s="2">
        <v>2736</v>
      </c>
      <c r="P23" s="2">
        <v>125</v>
      </c>
      <c r="Q23" s="2">
        <f t="shared" si="0"/>
        <v>15197.12</v>
      </c>
      <c r="R23" s="104">
        <f t="shared" si="1"/>
        <v>74802.880000000005</v>
      </c>
    </row>
    <row r="24" spans="2:18" ht="38.25" customHeight="1" x14ac:dyDescent="0.2">
      <c r="B24" s="112">
        <v>10</v>
      </c>
      <c r="C24" s="3" t="s">
        <v>295</v>
      </c>
      <c r="D24" s="3" t="s">
        <v>178</v>
      </c>
      <c r="E24" s="3" t="s">
        <v>380</v>
      </c>
      <c r="F24" s="125" t="s">
        <v>119</v>
      </c>
      <c r="G24" s="6" t="s">
        <v>223</v>
      </c>
      <c r="H24" s="91">
        <v>44774</v>
      </c>
      <c r="I24" s="91">
        <v>44958</v>
      </c>
      <c r="J24" s="2">
        <v>150000</v>
      </c>
      <c r="K24" s="4">
        <v>0</v>
      </c>
      <c r="L24" s="2">
        <v>150000</v>
      </c>
      <c r="M24" s="2">
        <v>4305</v>
      </c>
      <c r="N24" s="2">
        <v>23866.62</v>
      </c>
      <c r="O24" s="2">
        <v>4560</v>
      </c>
      <c r="P24" s="2">
        <v>25</v>
      </c>
      <c r="Q24" s="2">
        <f t="shared" si="0"/>
        <v>32756.62</v>
      </c>
      <c r="R24" s="104">
        <f t="shared" si="1"/>
        <v>117243.38</v>
      </c>
    </row>
    <row r="25" spans="2:18" ht="38.25" customHeight="1" x14ac:dyDescent="0.2">
      <c r="B25" s="112">
        <v>11</v>
      </c>
      <c r="C25" s="3" t="s">
        <v>298</v>
      </c>
      <c r="D25" s="3" t="s">
        <v>361</v>
      </c>
      <c r="E25" s="3" t="s">
        <v>379</v>
      </c>
      <c r="F25" s="125" t="s">
        <v>119</v>
      </c>
      <c r="G25" s="6" t="s">
        <v>223</v>
      </c>
      <c r="H25" s="91">
        <v>44610</v>
      </c>
      <c r="I25" s="91">
        <v>44791</v>
      </c>
      <c r="J25" s="2">
        <v>90000</v>
      </c>
      <c r="K25" s="2">
        <v>0</v>
      </c>
      <c r="L25" s="2">
        <v>90000</v>
      </c>
      <c r="M25" s="2">
        <v>2583</v>
      </c>
      <c r="N25" s="2">
        <v>9753.1200000000008</v>
      </c>
      <c r="O25" s="2">
        <v>2736</v>
      </c>
      <c r="P25" s="2">
        <v>25</v>
      </c>
      <c r="Q25" s="2">
        <f t="shared" si="0"/>
        <v>15097.12</v>
      </c>
      <c r="R25" s="104">
        <f t="shared" si="1"/>
        <v>74902.880000000005</v>
      </c>
    </row>
    <row r="26" spans="2:18" ht="38.25" customHeight="1" x14ac:dyDescent="0.2">
      <c r="B26" s="112">
        <v>12</v>
      </c>
      <c r="C26" s="3" t="s">
        <v>297</v>
      </c>
      <c r="D26" s="3" t="s">
        <v>361</v>
      </c>
      <c r="E26" s="3" t="s">
        <v>8</v>
      </c>
      <c r="F26" s="125" t="s">
        <v>119</v>
      </c>
      <c r="G26" s="6" t="s">
        <v>223</v>
      </c>
      <c r="H26" s="91">
        <v>44621</v>
      </c>
      <c r="I26" s="91">
        <v>44805</v>
      </c>
      <c r="J26" s="2">
        <v>50000</v>
      </c>
      <c r="K26" s="2">
        <v>0</v>
      </c>
      <c r="L26" s="2">
        <v>50000</v>
      </c>
      <c r="M26" s="2">
        <v>1435</v>
      </c>
      <c r="N26" s="2">
        <v>1854</v>
      </c>
      <c r="O26" s="2">
        <v>1520</v>
      </c>
      <c r="P26" s="2">
        <v>25</v>
      </c>
      <c r="Q26" s="2">
        <f t="shared" si="0"/>
        <v>4834</v>
      </c>
      <c r="R26" s="104">
        <f t="shared" si="1"/>
        <v>45166</v>
      </c>
    </row>
    <row r="27" spans="2:18" ht="38.25" customHeight="1" x14ac:dyDescent="0.2">
      <c r="B27" s="112">
        <v>13</v>
      </c>
      <c r="C27" s="3" t="s">
        <v>296</v>
      </c>
      <c r="D27" s="3" t="s">
        <v>361</v>
      </c>
      <c r="E27" s="3" t="s">
        <v>100</v>
      </c>
      <c r="F27" s="125" t="s">
        <v>119</v>
      </c>
      <c r="G27" s="6" t="s">
        <v>223</v>
      </c>
      <c r="H27" s="91">
        <v>44621</v>
      </c>
      <c r="I27" s="91">
        <v>44805</v>
      </c>
      <c r="J27" s="2">
        <v>45000</v>
      </c>
      <c r="K27" s="2">
        <v>0</v>
      </c>
      <c r="L27" s="2">
        <v>45000</v>
      </c>
      <c r="M27" s="2">
        <v>1291.5</v>
      </c>
      <c r="N27" s="2">
        <v>1148.33</v>
      </c>
      <c r="O27" s="2">
        <v>1368</v>
      </c>
      <c r="P27" s="2">
        <v>25</v>
      </c>
      <c r="Q27" s="2">
        <f t="shared" si="0"/>
        <v>3832.83</v>
      </c>
      <c r="R27" s="104">
        <f t="shared" si="1"/>
        <v>41167.17</v>
      </c>
    </row>
    <row r="28" spans="2:18" ht="38.25" customHeight="1" x14ac:dyDescent="0.2">
      <c r="B28" s="112">
        <v>14</v>
      </c>
      <c r="C28" s="3" t="s">
        <v>141</v>
      </c>
      <c r="D28" s="3" t="s">
        <v>362</v>
      </c>
      <c r="E28" s="3" t="s">
        <v>382</v>
      </c>
      <c r="F28" s="125" t="s">
        <v>119</v>
      </c>
      <c r="G28" s="126" t="s">
        <v>223</v>
      </c>
      <c r="H28" s="91">
        <v>44621</v>
      </c>
      <c r="I28" s="91">
        <v>44805</v>
      </c>
      <c r="J28" s="2">
        <v>110000</v>
      </c>
      <c r="K28" s="2">
        <v>0</v>
      </c>
      <c r="L28" s="2">
        <v>110000</v>
      </c>
      <c r="M28" s="2">
        <v>3157</v>
      </c>
      <c r="N28" s="2">
        <v>13782.56</v>
      </c>
      <c r="O28" s="2">
        <v>3344</v>
      </c>
      <c r="P28" s="2">
        <v>2825.24</v>
      </c>
      <c r="Q28" s="2">
        <f t="shared" si="0"/>
        <v>23108.799999999996</v>
      </c>
      <c r="R28" s="104">
        <f t="shared" si="1"/>
        <v>86891.200000000012</v>
      </c>
    </row>
    <row r="29" spans="2:18" ht="38.25" customHeight="1" x14ac:dyDescent="0.2">
      <c r="B29" s="112">
        <v>15</v>
      </c>
      <c r="C29" s="3" t="s">
        <v>299</v>
      </c>
      <c r="D29" s="3" t="s">
        <v>363</v>
      </c>
      <c r="E29" s="3" t="s">
        <v>381</v>
      </c>
      <c r="F29" s="125" t="s">
        <v>119</v>
      </c>
      <c r="G29" s="6" t="s">
        <v>223</v>
      </c>
      <c r="H29" s="91">
        <v>44774</v>
      </c>
      <c r="I29" s="91">
        <v>44958</v>
      </c>
      <c r="J29" s="2">
        <v>110000</v>
      </c>
      <c r="K29" s="2">
        <v>0</v>
      </c>
      <c r="L29" s="2">
        <v>110000</v>
      </c>
      <c r="M29" s="2">
        <v>3157</v>
      </c>
      <c r="N29" s="2">
        <v>14457.62</v>
      </c>
      <c r="O29" s="2">
        <v>3344</v>
      </c>
      <c r="P29" s="2">
        <v>25</v>
      </c>
      <c r="Q29" s="2">
        <f t="shared" si="0"/>
        <v>20983.620000000003</v>
      </c>
      <c r="R29" s="104">
        <f t="shared" si="1"/>
        <v>89016.38</v>
      </c>
    </row>
    <row r="30" spans="2:18" ht="38.25" customHeight="1" x14ac:dyDescent="0.2">
      <c r="B30" s="112">
        <v>16</v>
      </c>
      <c r="C30" s="3" t="s">
        <v>132</v>
      </c>
      <c r="D30" s="3" t="s">
        <v>364</v>
      </c>
      <c r="E30" s="3" t="s">
        <v>383</v>
      </c>
      <c r="F30" s="125" t="s">
        <v>119</v>
      </c>
      <c r="G30" s="6" t="s">
        <v>223</v>
      </c>
      <c r="H30" s="91">
        <v>44743</v>
      </c>
      <c r="I30" s="91">
        <v>44927</v>
      </c>
      <c r="J30" s="2">
        <v>150000</v>
      </c>
      <c r="K30" s="2">
        <v>0</v>
      </c>
      <c r="L30" s="2">
        <v>150000</v>
      </c>
      <c r="M30" s="2">
        <v>4305</v>
      </c>
      <c r="N30" s="2">
        <v>23866.62</v>
      </c>
      <c r="O30" s="2">
        <v>4560</v>
      </c>
      <c r="P30" s="2">
        <v>2857</v>
      </c>
      <c r="Q30" s="2">
        <f t="shared" si="0"/>
        <v>35588.619999999995</v>
      </c>
      <c r="R30" s="104">
        <f t="shared" si="1"/>
        <v>114411.38</v>
      </c>
    </row>
    <row r="31" spans="2:18" ht="38.25" customHeight="1" x14ac:dyDescent="0.2">
      <c r="B31" s="112">
        <v>17</v>
      </c>
      <c r="C31" s="3" t="s">
        <v>203</v>
      </c>
      <c r="D31" s="3" t="s">
        <v>364</v>
      </c>
      <c r="E31" s="3" t="s">
        <v>300</v>
      </c>
      <c r="F31" s="125" t="s">
        <v>119</v>
      </c>
      <c r="G31" s="6" t="s">
        <v>224</v>
      </c>
      <c r="H31" s="91">
        <v>44621</v>
      </c>
      <c r="I31" s="91">
        <v>44805</v>
      </c>
      <c r="J31" s="2">
        <v>36000</v>
      </c>
      <c r="K31" s="2">
        <v>0</v>
      </c>
      <c r="L31" s="2">
        <v>36000</v>
      </c>
      <c r="M31" s="2">
        <v>1033.2</v>
      </c>
      <c r="N31" s="151">
        <v>0</v>
      </c>
      <c r="O31" s="2">
        <v>1094.4000000000001</v>
      </c>
      <c r="P31" s="2">
        <v>125</v>
      </c>
      <c r="Q31" s="2">
        <f t="shared" si="0"/>
        <v>2252.6000000000004</v>
      </c>
      <c r="R31" s="104">
        <f t="shared" si="1"/>
        <v>33747.4</v>
      </c>
    </row>
    <row r="32" spans="2:18" ht="38.25" customHeight="1" x14ac:dyDescent="0.2">
      <c r="B32" s="112">
        <v>18</v>
      </c>
      <c r="C32" s="3" t="s">
        <v>155</v>
      </c>
      <c r="D32" s="3" t="s">
        <v>364</v>
      </c>
      <c r="E32" s="3" t="s">
        <v>301</v>
      </c>
      <c r="F32" s="125" t="s">
        <v>119</v>
      </c>
      <c r="G32" s="6" t="s">
        <v>223</v>
      </c>
      <c r="H32" s="91">
        <v>44743</v>
      </c>
      <c r="I32" s="91">
        <v>44927</v>
      </c>
      <c r="J32" s="2">
        <v>45000</v>
      </c>
      <c r="K32" s="2">
        <v>0</v>
      </c>
      <c r="L32" s="2">
        <v>45000</v>
      </c>
      <c r="M32" s="2">
        <v>1291.5</v>
      </c>
      <c r="N32" s="2">
        <v>1148.33</v>
      </c>
      <c r="O32" s="2">
        <v>1368</v>
      </c>
      <c r="P32" s="2">
        <v>125</v>
      </c>
      <c r="Q32" s="2">
        <f t="shared" si="0"/>
        <v>3932.83</v>
      </c>
      <c r="R32" s="104">
        <f t="shared" si="1"/>
        <v>41067.17</v>
      </c>
    </row>
    <row r="33" spans="2:18" ht="38.25" customHeight="1" x14ac:dyDescent="0.2">
      <c r="B33" s="112">
        <v>19</v>
      </c>
      <c r="C33" s="3" t="s">
        <v>157</v>
      </c>
      <c r="D33" s="3" t="s">
        <v>364</v>
      </c>
      <c r="E33" s="3" t="s">
        <v>302</v>
      </c>
      <c r="F33" s="125" t="s">
        <v>119</v>
      </c>
      <c r="G33" s="6" t="s">
        <v>223</v>
      </c>
      <c r="H33" s="91">
        <v>44621</v>
      </c>
      <c r="I33" s="91">
        <v>44805</v>
      </c>
      <c r="J33" s="2">
        <v>46000</v>
      </c>
      <c r="K33" s="2">
        <v>0</v>
      </c>
      <c r="L33" s="2">
        <v>46000</v>
      </c>
      <c r="M33" s="2">
        <v>1320.2</v>
      </c>
      <c r="N33" s="2">
        <v>1289.46</v>
      </c>
      <c r="O33" s="2">
        <v>1398.4</v>
      </c>
      <c r="P33" s="2">
        <v>25</v>
      </c>
      <c r="Q33" s="2">
        <f t="shared" si="0"/>
        <v>4033.06</v>
      </c>
      <c r="R33" s="104">
        <f t="shared" si="1"/>
        <v>41966.94</v>
      </c>
    </row>
    <row r="34" spans="2:18" ht="38.25" customHeight="1" x14ac:dyDescent="0.2">
      <c r="B34" s="112">
        <v>20</v>
      </c>
      <c r="C34" s="3" t="s">
        <v>112</v>
      </c>
      <c r="D34" s="3" t="s">
        <v>226</v>
      </c>
      <c r="E34" s="3" t="s">
        <v>384</v>
      </c>
      <c r="F34" s="125" t="s">
        <v>119</v>
      </c>
      <c r="G34" s="6" t="s">
        <v>224</v>
      </c>
      <c r="H34" s="91">
        <v>44743</v>
      </c>
      <c r="I34" s="91">
        <v>44927</v>
      </c>
      <c r="J34" s="2">
        <v>150000</v>
      </c>
      <c r="K34" s="2">
        <v>0</v>
      </c>
      <c r="L34" s="2">
        <v>150000</v>
      </c>
      <c r="M34" s="2">
        <v>4305</v>
      </c>
      <c r="N34" s="2">
        <v>23866.62</v>
      </c>
      <c r="O34" s="2">
        <v>4560</v>
      </c>
      <c r="P34" s="2">
        <v>4273</v>
      </c>
      <c r="Q34" s="2">
        <f t="shared" si="0"/>
        <v>37004.619999999995</v>
      </c>
      <c r="R34" s="104">
        <f t="shared" si="1"/>
        <v>112995.38</v>
      </c>
    </row>
    <row r="35" spans="2:18" ht="38.25" customHeight="1" x14ac:dyDescent="0.2">
      <c r="B35" s="112">
        <v>21</v>
      </c>
      <c r="C35" s="3" t="s">
        <v>170</v>
      </c>
      <c r="D35" s="3" t="s">
        <v>226</v>
      </c>
      <c r="E35" s="3" t="s">
        <v>386</v>
      </c>
      <c r="F35" s="125" t="s">
        <v>119</v>
      </c>
      <c r="G35" s="6" t="s">
        <v>224</v>
      </c>
      <c r="H35" s="91">
        <v>44621</v>
      </c>
      <c r="I35" s="91">
        <v>44805</v>
      </c>
      <c r="J35" s="2">
        <v>100000</v>
      </c>
      <c r="K35" s="2">
        <v>0</v>
      </c>
      <c r="L35" s="2">
        <v>100000</v>
      </c>
      <c r="M35" s="2">
        <v>2870</v>
      </c>
      <c r="N35" s="2">
        <v>12105.37</v>
      </c>
      <c r="O35" s="2">
        <v>3040</v>
      </c>
      <c r="P35" s="2">
        <v>125</v>
      </c>
      <c r="Q35" s="2">
        <f t="shared" si="0"/>
        <v>18140.370000000003</v>
      </c>
      <c r="R35" s="104">
        <f t="shared" si="1"/>
        <v>81859.63</v>
      </c>
    </row>
    <row r="36" spans="2:18" ht="38.25" customHeight="1" x14ac:dyDescent="0.2">
      <c r="B36" s="112">
        <v>22</v>
      </c>
      <c r="C36" s="3" t="s">
        <v>228</v>
      </c>
      <c r="D36" s="3" t="s">
        <v>226</v>
      </c>
      <c r="E36" s="3" t="s">
        <v>385</v>
      </c>
      <c r="F36" s="125" t="s">
        <v>119</v>
      </c>
      <c r="G36" s="6" t="s">
        <v>223</v>
      </c>
      <c r="H36" s="91">
        <v>44621</v>
      </c>
      <c r="I36" s="91">
        <v>44805</v>
      </c>
      <c r="J36" s="2">
        <v>100000</v>
      </c>
      <c r="K36" s="2">
        <v>0</v>
      </c>
      <c r="L36" s="2">
        <v>100000</v>
      </c>
      <c r="M36" s="2">
        <v>2870</v>
      </c>
      <c r="N36" s="2">
        <v>11767.84</v>
      </c>
      <c r="O36" s="2">
        <v>3040</v>
      </c>
      <c r="P36" s="2">
        <v>1475.12</v>
      </c>
      <c r="Q36" s="2">
        <f t="shared" si="0"/>
        <v>19152.96</v>
      </c>
      <c r="R36" s="104">
        <f t="shared" si="1"/>
        <v>80847.040000000008</v>
      </c>
    </row>
    <row r="37" spans="2:18" ht="38.25" customHeight="1" x14ac:dyDescent="0.2">
      <c r="B37" s="112">
        <v>23</v>
      </c>
      <c r="C37" s="3" t="s">
        <v>248</v>
      </c>
      <c r="D37" s="3" t="s">
        <v>365</v>
      </c>
      <c r="E37" s="3" t="s">
        <v>249</v>
      </c>
      <c r="F37" s="125" t="s">
        <v>119</v>
      </c>
      <c r="G37" s="6" t="s">
        <v>224</v>
      </c>
      <c r="H37" s="91">
        <v>44621</v>
      </c>
      <c r="I37" s="91">
        <v>44805</v>
      </c>
      <c r="J37" s="2">
        <v>45000</v>
      </c>
      <c r="K37" s="2">
        <v>0</v>
      </c>
      <c r="L37" s="2">
        <v>45000</v>
      </c>
      <c r="M37" s="2">
        <v>1291.5</v>
      </c>
      <c r="N37" s="2">
        <v>743.29</v>
      </c>
      <c r="O37" s="2">
        <v>1368</v>
      </c>
      <c r="P37" s="2">
        <v>2825.24</v>
      </c>
      <c r="Q37" s="2">
        <f t="shared" si="0"/>
        <v>6228.03</v>
      </c>
      <c r="R37" s="104">
        <f t="shared" si="1"/>
        <v>38771.97</v>
      </c>
    </row>
    <row r="38" spans="2:18" ht="38.25" customHeight="1" x14ac:dyDescent="0.2">
      <c r="B38" s="112">
        <v>24</v>
      </c>
      <c r="C38" s="3" t="s">
        <v>246</v>
      </c>
      <c r="D38" s="3" t="s">
        <v>365</v>
      </c>
      <c r="E38" s="3" t="s">
        <v>303</v>
      </c>
      <c r="F38" s="125" t="s">
        <v>119</v>
      </c>
      <c r="G38" s="6" t="s">
        <v>224</v>
      </c>
      <c r="H38" s="91">
        <v>44621</v>
      </c>
      <c r="I38" s="91">
        <v>44805</v>
      </c>
      <c r="J38" s="2">
        <v>80000</v>
      </c>
      <c r="K38" s="2">
        <v>0</v>
      </c>
      <c r="L38" s="2">
        <v>80000</v>
      </c>
      <c r="M38" s="2">
        <v>2296</v>
      </c>
      <c r="N38" s="2">
        <v>7063.34</v>
      </c>
      <c r="O38" s="2">
        <v>2432</v>
      </c>
      <c r="P38" s="2">
        <v>1475.12</v>
      </c>
      <c r="Q38" s="2">
        <f t="shared" si="0"/>
        <v>13266.46</v>
      </c>
      <c r="R38" s="104">
        <f t="shared" si="1"/>
        <v>66733.540000000008</v>
      </c>
    </row>
    <row r="39" spans="2:18" ht="38.25" customHeight="1" x14ac:dyDescent="0.2">
      <c r="B39" s="112">
        <v>25</v>
      </c>
      <c r="C39" s="3" t="s">
        <v>304</v>
      </c>
      <c r="D39" s="3" t="s">
        <v>365</v>
      </c>
      <c r="E39" s="3" t="s">
        <v>305</v>
      </c>
      <c r="F39" s="125" t="s">
        <v>119</v>
      </c>
      <c r="G39" s="6" t="s">
        <v>224</v>
      </c>
      <c r="H39" s="91">
        <v>44743</v>
      </c>
      <c r="I39" s="91">
        <v>44927</v>
      </c>
      <c r="J39" s="2">
        <v>70000</v>
      </c>
      <c r="K39" s="2">
        <v>0</v>
      </c>
      <c r="L39" s="2">
        <v>70000</v>
      </c>
      <c r="M39" s="2">
        <v>2009</v>
      </c>
      <c r="N39" s="2">
        <v>5368.48</v>
      </c>
      <c r="O39" s="2">
        <v>2128</v>
      </c>
      <c r="P39" s="2">
        <v>125</v>
      </c>
      <c r="Q39" s="2">
        <f t="shared" si="0"/>
        <v>9630.48</v>
      </c>
      <c r="R39" s="104">
        <f t="shared" si="1"/>
        <v>60369.520000000004</v>
      </c>
    </row>
    <row r="40" spans="2:18" ht="38.25" customHeight="1" x14ac:dyDescent="0.2">
      <c r="B40" s="112">
        <v>26</v>
      </c>
      <c r="C40" s="98" t="s">
        <v>348</v>
      </c>
      <c r="D40" s="3" t="s">
        <v>226</v>
      </c>
      <c r="E40" s="98" t="s">
        <v>349</v>
      </c>
      <c r="F40" s="125" t="s">
        <v>119</v>
      </c>
      <c r="G40" s="99" t="s">
        <v>224</v>
      </c>
      <c r="H40" s="100">
        <v>44679</v>
      </c>
      <c r="I40" s="100">
        <v>44862</v>
      </c>
      <c r="J40" s="101">
        <v>45000</v>
      </c>
      <c r="K40" s="102">
        <v>0</v>
      </c>
      <c r="L40" s="101">
        <v>45000</v>
      </c>
      <c r="M40" s="101">
        <v>1291.5</v>
      </c>
      <c r="N40" s="127">
        <v>1148.33</v>
      </c>
      <c r="O40" s="101">
        <v>1368</v>
      </c>
      <c r="P40" s="101">
        <v>125</v>
      </c>
      <c r="Q40" s="2">
        <f t="shared" si="0"/>
        <v>3932.83</v>
      </c>
      <c r="R40" s="104">
        <f t="shared" si="1"/>
        <v>41067.17</v>
      </c>
    </row>
    <row r="41" spans="2:18" ht="38.25" customHeight="1" x14ac:dyDescent="0.2">
      <c r="B41" s="150">
        <v>27</v>
      </c>
      <c r="C41" s="98" t="s">
        <v>403</v>
      </c>
      <c r="D41" s="3" t="s">
        <v>226</v>
      </c>
      <c r="E41" s="98" t="s">
        <v>404</v>
      </c>
      <c r="F41" s="125" t="s">
        <v>119</v>
      </c>
      <c r="G41" s="99" t="s">
        <v>224</v>
      </c>
      <c r="H41" s="100">
        <v>44774</v>
      </c>
      <c r="I41" s="100">
        <v>44593</v>
      </c>
      <c r="J41" s="101">
        <v>45000</v>
      </c>
      <c r="K41" s="102">
        <v>0</v>
      </c>
      <c r="L41" s="101">
        <v>45000</v>
      </c>
      <c r="M41" s="101">
        <v>1291.5</v>
      </c>
      <c r="N41" s="101">
        <v>1148.33</v>
      </c>
      <c r="O41" s="101">
        <v>1368</v>
      </c>
      <c r="P41" s="101">
        <v>125</v>
      </c>
      <c r="Q41" s="101">
        <f>SUM(M41:P41)</f>
        <v>3932.83</v>
      </c>
      <c r="R41" s="105">
        <f>(L41-Q41)</f>
        <v>41067.17</v>
      </c>
    </row>
    <row r="42" spans="2:18" ht="38.25" customHeight="1" x14ac:dyDescent="0.2">
      <c r="B42" s="112">
        <v>28</v>
      </c>
      <c r="C42" s="3" t="s">
        <v>306</v>
      </c>
      <c r="D42" s="35" t="s">
        <v>366</v>
      </c>
      <c r="E42" s="3" t="s">
        <v>163</v>
      </c>
      <c r="F42" s="125" t="s">
        <v>119</v>
      </c>
      <c r="G42" s="6" t="s">
        <v>224</v>
      </c>
      <c r="H42" s="91">
        <v>44743</v>
      </c>
      <c r="I42" s="91">
        <v>44927</v>
      </c>
      <c r="J42" s="2">
        <v>150000</v>
      </c>
      <c r="K42" s="2">
        <v>0</v>
      </c>
      <c r="L42" s="2">
        <v>150000</v>
      </c>
      <c r="M42" s="2">
        <v>4305</v>
      </c>
      <c r="N42" s="2">
        <v>23866.62</v>
      </c>
      <c r="O42" s="2">
        <v>4560</v>
      </c>
      <c r="P42" s="2">
        <v>25</v>
      </c>
      <c r="Q42" s="2">
        <f t="shared" si="0"/>
        <v>32756.62</v>
      </c>
      <c r="R42" s="104">
        <f t="shared" si="1"/>
        <v>117243.38</v>
      </c>
    </row>
    <row r="43" spans="2:18" ht="38.25" customHeight="1" x14ac:dyDescent="0.2">
      <c r="B43" s="112">
        <v>29</v>
      </c>
      <c r="C43" s="3" t="s">
        <v>309</v>
      </c>
      <c r="D43" s="35" t="s">
        <v>366</v>
      </c>
      <c r="E43" s="3" t="s">
        <v>387</v>
      </c>
      <c r="F43" s="125" t="s">
        <v>119</v>
      </c>
      <c r="G43" s="6" t="s">
        <v>223</v>
      </c>
      <c r="H43" s="91">
        <v>44621</v>
      </c>
      <c r="I43" s="91">
        <v>44805</v>
      </c>
      <c r="J43" s="2">
        <v>90000</v>
      </c>
      <c r="K43" s="4">
        <v>0</v>
      </c>
      <c r="L43" s="2">
        <v>90000</v>
      </c>
      <c r="M43" s="2">
        <v>2583</v>
      </c>
      <c r="N43" s="2">
        <v>9415.59</v>
      </c>
      <c r="O43" s="2">
        <v>2736</v>
      </c>
      <c r="P43" s="2">
        <v>1375.12</v>
      </c>
      <c r="Q43" s="2">
        <f t="shared" si="0"/>
        <v>16109.71</v>
      </c>
      <c r="R43" s="104">
        <f t="shared" si="1"/>
        <v>73890.290000000008</v>
      </c>
    </row>
    <row r="44" spans="2:18" ht="38.25" customHeight="1" x14ac:dyDescent="0.2">
      <c r="B44" s="112">
        <v>30</v>
      </c>
      <c r="C44" s="3" t="s">
        <v>307</v>
      </c>
      <c r="D44" s="35" t="s">
        <v>366</v>
      </c>
      <c r="E44" s="3" t="s">
        <v>308</v>
      </c>
      <c r="F44" s="125" t="s">
        <v>119</v>
      </c>
      <c r="G44" s="6" t="s">
        <v>224</v>
      </c>
      <c r="H44" s="91">
        <v>44621</v>
      </c>
      <c r="I44" s="91">
        <v>44805</v>
      </c>
      <c r="J44" s="2">
        <v>47000</v>
      </c>
      <c r="K44" s="4">
        <v>0</v>
      </c>
      <c r="L44" s="2">
        <v>47000</v>
      </c>
      <c r="M44" s="2">
        <v>1348.9</v>
      </c>
      <c r="N44" s="2">
        <v>1228.08</v>
      </c>
      <c r="O44" s="2">
        <v>1428.8</v>
      </c>
      <c r="P44" s="2">
        <v>1375.12</v>
      </c>
      <c r="Q44" s="2">
        <f t="shared" si="0"/>
        <v>5380.9</v>
      </c>
      <c r="R44" s="104">
        <f t="shared" si="1"/>
        <v>41619.1</v>
      </c>
    </row>
    <row r="45" spans="2:18" ht="38.25" customHeight="1" x14ac:dyDescent="0.2">
      <c r="B45" s="112">
        <v>31</v>
      </c>
      <c r="C45" s="98" t="s">
        <v>350</v>
      </c>
      <c r="D45" s="35" t="s">
        <v>165</v>
      </c>
      <c r="E45" s="98" t="s">
        <v>351</v>
      </c>
      <c r="F45" s="125" t="s">
        <v>119</v>
      </c>
      <c r="G45" s="99" t="s">
        <v>224</v>
      </c>
      <c r="H45" s="100">
        <v>44713</v>
      </c>
      <c r="I45" s="100">
        <v>44896</v>
      </c>
      <c r="J45" s="101">
        <v>45000</v>
      </c>
      <c r="K45" s="102">
        <v>0</v>
      </c>
      <c r="L45" s="101">
        <v>45000</v>
      </c>
      <c r="M45" s="101">
        <v>1291.5</v>
      </c>
      <c r="N45" s="101">
        <v>1148.33</v>
      </c>
      <c r="O45" s="101">
        <v>1368</v>
      </c>
      <c r="P45" s="101">
        <v>125</v>
      </c>
      <c r="Q45" s="101">
        <f>SUM(M45:P45)</f>
        <v>3932.83</v>
      </c>
      <c r="R45" s="105">
        <f>(L45-Q45)</f>
        <v>41067.17</v>
      </c>
    </row>
    <row r="46" spans="2:18" ht="38.25" customHeight="1" x14ac:dyDescent="0.2">
      <c r="B46" s="112">
        <v>32</v>
      </c>
      <c r="C46" s="3" t="s">
        <v>115</v>
      </c>
      <c r="D46" s="3" t="s">
        <v>164</v>
      </c>
      <c r="E46" s="3" t="s">
        <v>310</v>
      </c>
      <c r="F46" s="125" t="s">
        <v>119</v>
      </c>
      <c r="G46" s="6" t="s">
        <v>223</v>
      </c>
      <c r="H46" s="91">
        <v>44743</v>
      </c>
      <c r="I46" s="91">
        <v>44927</v>
      </c>
      <c r="J46" s="2">
        <v>150000</v>
      </c>
      <c r="K46" s="2">
        <v>0</v>
      </c>
      <c r="L46" s="2">
        <v>150000</v>
      </c>
      <c r="M46" s="2">
        <v>4305</v>
      </c>
      <c r="N46" s="2">
        <v>23866.62</v>
      </c>
      <c r="O46" s="2">
        <v>4560</v>
      </c>
      <c r="P46" s="2">
        <v>5689</v>
      </c>
      <c r="Q46" s="2">
        <f t="shared" si="0"/>
        <v>38420.619999999995</v>
      </c>
      <c r="R46" s="104">
        <f t="shared" si="1"/>
        <v>111579.38</v>
      </c>
    </row>
    <row r="47" spans="2:18" ht="38.25" customHeight="1" x14ac:dyDescent="0.2">
      <c r="B47" s="112">
        <v>33</v>
      </c>
      <c r="C47" s="3" t="s">
        <v>208</v>
      </c>
      <c r="D47" s="3" t="s">
        <v>164</v>
      </c>
      <c r="E47" s="3" t="s">
        <v>311</v>
      </c>
      <c r="F47" s="125" t="s">
        <v>119</v>
      </c>
      <c r="G47" s="6" t="s">
        <v>223</v>
      </c>
      <c r="H47" s="91">
        <v>44621</v>
      </c>
      <c r="I47" s="91">
        <v>44805</v>
      </c>
      <c r="J47" s="2">
        <v>110000</v>
      </c>
      <c r="K47" s="2">
        <v>0</v>
      </c>
      <c r="L47" s="2">
        <v>110000</v>
      </c>
      <c r="M47" s="2">
        <v>3157</v>
      </c>
      <c r="N47" s="2">
        <v>14457.62</v>
      </c>
      <c r="O47" s="2">
        <v>3344</v>
      </c>
      <c r="P47" s="2">
        <v>125</v>
      </c>
      <c r="Q47" s="2">
        <f t="shared" si="0"/>
        <v>21083.620000000003</v>
      </c>
      <c r="R47" s="104">
        <f t="shared" si="1"/>
        <v>88916.38</v>
      </c>
    </row>
    <row r="48" spans="2:18" ht="38.25" customHeight="1" x14ac:dyDescent="0.2">
      <c r="B48" s="112">
        <v>34</v>
      </c>
      <c r="C48" s="3" t="s">
        <v>267</v>
      </c>
      <c r="D48" s="3" t="s">
        <v>164</v>
      </c>
      <c r="E48" s="3" t="s">
        <v>313</v>
      </c>
      <c r="F48" s="125" t="s">
        <v>119</v>
      </c>
      <c r="G48" s="6" t="s">
        <v>224</v>
      </c>
      <c r="H48" s="91">
        <v>44743</v>
      </c>
      <c r="I48" s="91">
        <v>44927</v>
      </c>
      <c r="J48" s="2">
        <v>110000</v>
      </c>
      <c r="K48" s="2">
        <v>0</v>
      </c>
      <c r="L48" s="2">
        <v>110000</v>
      </c>
      <c r="M48" s="2">
        <v>3157</v>
      </c>
      <c r="N48" s="2">
        <v>14457.62</v>
      </c>
      <c r="O48" s="2">
        <v>3344</v>
      </c>
      <c r="P48" s="2">
        <v>25</v>
      </c>
      <c r="Q48" s="2">
        <f t="shared" si="0"/>
        <v>20983.620000000003</v>
      </c>
      <c r="R48" s="104">
        <f t="shared" si="1"/>
        <v>89016.38</v>
      </c>
    </row>
    <row r="49" spans="2:18" ht="38.25" customHeight="1" x14ac:dyDescent="0.2">
      <c r="B49" s="112">
        <v>35</v>
      </c>
      <c r="C49" s="3" t="s">
        <v>231</v>
      </c>
      <c r="D49" s="3" t="s">
        <v>164</v>
      </c>
      <c r="E49" s="3" t="s">
        <v>230</v>
      </c>
      <c r="F49" s="125" t="s">
        <v>119</v>
      </c>
      <c r="G49" s="6" t="s">
        <v>223</v>
      </c>
      <c r="H49" s="91">
        <v>44621</v>
      </c>
      <c r="I49" s="91">
        <v>44805</v>
      </c>
      <c r="J49" s="2">
        <v>45000</v>
      </c>
      <c r="K49" s="2">
        <v>0</v>
      </c>
      <c r="L49" s="2">
        <v>45000</v>
      </c>
      <c r="M49" s="2">
        <v>1291.5</v>
      </c>
      <c r="N49" s="2">
        <v>1148.33</v>
      </c>
      <c r="O49" s="2">
        <v>1368</v>
      </c>
      <c r="P49" s="2">
        <v>743</v>
      </c>
      <c r="Q49" s="2">
        <f t="shared" si="0"/>
        <v>4550.83</v>
      </c>
      <c r="R49" s="104">
        <f t="shared" si="1"/>
        <v>40449.17</v>
      </c>
    </row>
    <row r="50" spans="2:18" ht="38.25" customHeight="1" x14ac:dyDescent="0.2">
      <c r="B50" s="112">
        <v>36</v>
      </c>
      <c r="C50" s="3" t="s">
        <v>207</v>
      </c>
      <c r="D50" s="3" t="s">
        <v>164</v>
      </c>
      <c r="E50" s="3" t="s">
        <v>230</v>
      </c>
      <c r="F50" s="125" t="s">
        <v>119</v>
      </c>
      <c r="G50" s="6" t="s">
        <v>223</v>
      </c>
      <c r="H50" s="91">
        <v>44621</v>
      </c>
      <c r="I50" s="91">
        <v>44805</v>
      </c>
      <c r="J50" s="2">
        <v>45000</v>
      </c>
      <c r="K50" s="2">
        <v>0</v>
      </c>
      <c r="L50" s="2">
        <v>45000</v>
      </c>
      <c r="M50" s="2">
        <v>1291.5</v>
      </c>
      <c r="N50" s="2">
        <v>0</v>
      </c>
      <c r="O50" s="2">
        <v>1368</v>
      </c>
      <c r="P50" s="2">
        <v>125</v>
      </c>
      <c r="Q50" s="2">
        <f t="shared" si="0"/>
        <v>2784.5</v>
      </c>
      <c r="R50" s="104">
        <f t="shared" si="1"/>
        <v>42215.5</v>
      </c>
    </row>
    <row r="51" spans="2:18" ht="38.25" customHeight="1" x14ac:dyDescent="0.2">
      <c r="B51" s="112">
        <v>37</v>
      </c>
      <c r="C51" s="3" t="s">
        <v>232</v>
      </c>
      <c r="D51" s="3" t="s">
        <v>164</v>
      </c>
      <c r="E51" s="3" t="s">
        <v>312</v>
      </c>
      <c r="F51" s="125" t="s">
        <v>119</v>
      </c>
      <c r="G51" s="6" t="s">
        <v>223</v>
      </c>
      <c r="H51" s="91">
        <v>44621</v>
      </c>
      <c r="I51" s="91">
        <v>44805</v>
      </c>
      <c r="J51" s="2">
        <v>45000</v>
      </c>
      <c r="K51" s="2">
        <v>0</v>
      </c>
      <c r="L51" s="2">
        <v>45000</v>
      </c>
      <c r="M51" s="2">
        <v>1291.5</v>
      </c>
      <c r="N51" s="2">
        <v>1148.33</v>
      </c>
      <c r="O51" s="2">
        <v>1368</v>
      </c>
      <c r="P51" s="2">
        <v>25</v>
      </c>
      <c r="Q51" s="2">
        <f t="shared" si="0"/>
        <v>3832.83</v>
      </c>
      <c r="R51" s="104">
        <f t="shared" si="1"/>
        <v>41167.17</v>
      </c>
    </row>
    <row r="52" spans="2:18" ht="38.25" customHeight="1" x14ac:dyDescent="0.2">
      <c r="B52" s="112">
        <v>38</v>
      </c>
      <c r="C52" s="3" t="s">
        <v>250</v>
      </c>
      <c r="D52" s="3" t="s">
        <v>164</v>
      </c>
      <c r="E52" s="3" t="s">
        <v>209</v>
      </c>
      <c r="F52" s="125" t="s">
        <v>119</v>
      </c>
      <c r="G52" s="6" t="s">
        <v>223</v>
      </c>
      <c r="H52" s="91">
        <v>44790</v>
      </c>
      <c r="I52" s="91">
        <v>44609</v>
      </c>
      <c r="J52" s="2">
        <v>45000</v>
      </c>
      <c r="K52" s="2">
        <v>0</v>
      </c>
      <c r="L52" s="2">
        <f>(Table3[[#This Row],[SUELDO BRUTO (RD$)]]+Table3[[#This Row],[Otros Ing.]])</f>
        <v>45000</v>
      </c>
      <c r="M52" s="2">
        <v>1291.5</v>
      </c>
      <c r="N52" s="2">
        <v>1148.33</v>
      </c>
      <c r="O52" s="2">
        <v>1368</v>
      </c>
      <c r="P52" s="2">
        <v>125</v>
      </c>
      <c r="Q52" s="2">
        <f t="shared" si="0"/>
        <v>3932.83</v>
      </c>
      <c r="R52" s="104">
        <f t="shared" si="1"/>
        <v>41067.17</v>
      </c>
    </row>
    <row r="53" spans="2:18" ht="38.25" customHeight="1" x14ac:dyDescent="0.2">
      <c r="B53" s="112">
        <v>39</v>
      </c>
      <c r="C53" s="3" t="s">
        <v>142</v>
      </c>
      <c r="D53" s="3" t="s">
        <v>174</v>
      </c>
      <c r="E53" s="3" t="s">
        <v>314</v>
      </c>
      <c r="F53" s="125" t="s">
        <v>119</v>
      </c>
      <c r="G53" s="6" t="s">
        <v>223</v>
      </c>
      <c r="H53" s="91">
        <v>44743</v>
      </c>
      <c r="I53" s="91">
        <v>44927</v>
      </c>
      <c r="J53" s="2">
        <v>70000</v>
      </c>
      <c r="K53" s="2">
        <v>0</v>
      </c>
      <c r="L53" s="2">
        <v>70000</v>
      </c>
      <c r="M53" s="2">
        <v>2009</v>
      </c>
      <c r="N53" s="2">
        <v>5368.48</v>
      </c>
      <c r="O53" s="2">
        <v>2128</v>
      </c>
      <c r="P53" s="2">
        <v>125</v>
      </c>
      <c r="Q53" s="2">
        <f t="shared" si="0"/>
        <v>9630.48</v>
      </c>
      <c r="R53" s="104">
        <f t="shared" si="1"/>
        <v>60369.520000000004</v>
      </c>
    </row>
    <row r="54" spans="2:18" ht="38.25" customHeight="1" x14ac:dyDescent="0.2">
      <c r="B54" s="112">
        <v>40</v>
      </c>
      <c r="C54" s="3" t="s">
        <v>256</v>
      </c>
      <c r="D54" s="3" t="s">
        <v>174</v>
      </c>
      <c r="E54" s="3" t="s">
        <v>315</v>
      </c>
      <c r="F54" s="125" t="s">
        <v>119</v>
      </c>
      <c r="G54" s="6" t="s">
        <v>223</v>
      </c>
      <c r="H54" s="91">
        <v>44621</v>
      </c>
      <c r="I54" s="91">
        <v>44805</v>
      </c>
      <c r="J54" s="2">
        <v>45000</v>
      </c>
      <c r="K54" s="2">
        <v>0</v>
      </c>
      <c r="L54" s="2">
        <v>45000</v>
      </c>
      <c r="M54" s="2">
        <v>1291.5</v>
      </c>
      <c r="N54" s="2">
        <v>1148.33</v>
      </c>
      <c r="O54" s="2">
        <v>1368</v>
      </c>
      <c r="P54" s="2">
        <v>125</v>
      </c>
      <c r="Q54" s="2">
        <f t="shared" si="0"/>
        <v>3932.83</v>
      </c>
      <c r="R54" s="104">
        <f t="shared" si="1"/>
        <v>41067.17</v>
      </c>
    </row>
    <row r="55" spans="2:18" ht="38.25" customHeight="1" x14ac:dyDescent="0.2">
      <c r="B55" s="112">
        <v>41</v>
      </c>
      <c r="C55" s="3" t="s">
        <v>284</v>
      </c>
      <c r="D55" s="3" t="s">
        <v>174</v>
      </c>
      <c r="E55" s="3" t="s">
        <v>316</v>
      </c>
      <c r="F55" s="125" t="s">
        <v>119</v>
      </c>
      <c r="G55" s="6" t="s">
        <v>223</v>
      </c>
      <c r="H55" s="91">
        <v>44743</v>
      </c>
      <c r="I55" s="91">
        <v>44927</v>
      </c>
      <c r="J55" s="2">
        <v>45000</v>
      </c>
      <c r="K55" s="2">
        <v>0</v>
      </c>
      <c r="L55" s="2">
        <v>45000</v>
      </c>
      <c r="M55" s="2">
        <v>1291.5</v>
      </c>
      <c r="N55" s="2">
        <v>1148.33</v>
      </c>
      <c r="O55" s="2">
        <v>1368</v>
      </c>
      <c r="P55" s="2">
        <v>125</v>
      </c>
      <c r="Q55" s="2">
        <f t="shared" si="0"/>
        <v>3932.83</v>
      </c>
      <c r="R55" s="104">
        <f t="shared" si="1"/>
        <v>41067.17</v>
      </c>
    </row>
    <row r="56" spans="2:18" ht="38.25" customHeight="1" x14ac:dyDescent="0.2">
      <c r="B56" s="112">
        <v>42</v>
      </c>
      <c r="C56" s="3" t="s">
        <v>286</v>
      </c>
      <c r="D56" s="3" t="s">
        <v>174</v>
      </c>
      <c r="E56" s="3" t="s">
        <v>316</v>
      </c>
      <c r="F56" s="125" t="s">
        <v>119</v>
      </c>
      <c r="G56" s="6" t="s">
        <v>224</v>
      </c>
      <c r="H56" s="91">
        <v>44743</v>
      </c>
      <c r="I56" s="91">
        <v>44927</v>
      </c>
      <c r="J56" s="2">
        <v>45000</v>
      </c>
      <c r="K56" s="2">
        <v>0</v>
      </c>
      <c r="L56" s="2">
        <v>45000</v>
      </c>
      <c r="M56" s="2">
        <v>1291.5</v>
      </c>
      <c r="N56" s="2">
        <v>1148.33</v>
      </c>
      <c r="O56" s="2">
        <v>1368</v>
      </c>
      <c r="P56" s="2">
        <v>25</v>
      </c>
      <c r="Q56" s="2">
        <f t="shared" si="0"/>
        <v>3832.83</v>
      </c>
      <c r="R56" s="104">
        <f t="shared" si="1"/>
        <v>41167.17</v>
      </c>
    </row>
    <row r="57" spans="2:18" ht="38.25" customHeight="1" x14ac:dyDescent="0.2">
      <c r="B57" s="112">
        <v>43</v>
      </c>
      <c r="C57" s="3" t="s">
        <v>317</v>
      </c>
      <c r="D57" s="3" t="s">
        <v>174</v>
      </c>
      <c r="E57" s="3" t="s">
        <v>316</v>
      </c>
      <c r="F57" s="125" t="s">
        <v>119</v>
      </c>
      <c r="G57" s="6" t="s">
        <v>224</v>
      </c>
      <c r="H57" s="91">
        <v>44652</v>
      </c>
      <c r="I57" s="91">
        <v>44835</v>
      </c>
      <c r="J57" s="2">
        <v>45000</v>
      </c>
      <c r="K57" s="2">
        <v>0</v>
      </c>
      <c r="L57" s="2">
        <v>45000</v>
      </c>
      <c r="M57" s="2">
        <v>1291.5</v>
      </c>
      <c r="N57" s="2">
        <v>1148.33</v>
      </c>
      <c r="O57" s="2">
        <v>1368</v>
      </c>
      <c r="P57" s="2">
        <v>125</v>
      </c>
      <c r="Q57" s="2">
        <f t="shared" si="0"/>
        <v>3932.83</v>
      </c>
      <c r="R57" s="104">
        <f t="shared" si="1"/>
        <v>41067.17</v>
      </c>
    </row>
    <row r="58" spans="2:18" ht="38.25" customHeight="1" x14ac:dyDescent="0.2">
      <c r="B58" s="112">
        <v>44</v>
      </c>
      <c r="C58" s="3" t="s">
        <v>123</v>
      </c>
      <c r="D58" s="3" t="s">
        <v>368</v>
      </c>
      <c r="E58" s="3" t="s">
        <v>367</v>
      </c>
      <c r="F58" s="125" t="s">
        <v>119</v>
      </c>
      <c r="G58" s="6" t="s">
        <v>223</v>
      </c>
      <c r="H58" s="91">
        <v>44743</v>
      </c>
      <c r="I58" s="91">
        <v>44927</v>
      </c>
      <c r="J58" s="2">
        <v>120000</v>
      </c>
      <c r="K58" s="2">
        <v>0</v>
      </c>
      <c r="L58" s="2">
        <v>120000</v>
      </c>
      <c r="M58" s="2">
        <v>3444</v>
      </c>
      <c r="N58" s="2">
        <v>16809.87</v>
      </c>
      <c r="O58" s="2">
        <v>3648</v>
      </c>
      <c r="P58" s="2">
        <v>125</v>
      </c>
      <c r="Q58" s="2">
        <f t="shared" si="0"/>
        <v>24026.87</v>
      </c>
      <c r="R58" s="104">
        <f t="shared" si="1"/>
        <v>95973.13</v>
      </c>
    </row>
    <row r="59" spans="2:18" ht="38.25" customHeight="1" x14ac:dyDescent="0.2">
      <c r="B59" s="112">
        <v>45</v>
      </c>
      <c r="C59" s="3" t="s">
        <v>122</v>
      </c>
      <c r="D59" s="3" t="s">
        <v>369</v>
      </c>
      <c r="E59" s="3" t="s">
        <v>318</v>
      </c>
      <c r="F59" s="125" t="s">
        <v>119</v>
      </c>
      <c r="G59" s="6" t="s">
        <v>223</v>
      </c>
      <c r="H59" s="91">
        <v>44621</v>
      </c>
      <c r="I59" s="91">
        <v>44805</v>
      </c>
      <c r="J59" s="2">
        <v>80000</v>
      </c>
      <c r="K59" s="2">
        <v>0</v>
      </c>
      <c r="L59" s="2">
        <v>80000</v>
      </c>
      <c r="M59" s="2">
        <v>2296</v>
      </c>
      <c r="N59" s="2">
        <v>7400.87</v>
      </c>
      <c r="O59" s="2">
        <v>2432</v>
      </c>
      <c r="P59" s="2">
        <v>125</v>
      </c>
      <c r="Q59" s="2">
        <f t="shared" si="0"/>
        <v>12253.869999999999</v>
      </c>
      <c r="R59" s="104">
        <f t="shared" si="1"/>
        <v>67746.13</v>
      </c>
    </row>
    <row r="60" spans="2:18" ht="38.25" customHeight="1" x14ac:dyDescent="0.2">
      <c r="B60" s="112">
        <v>46</v>
      </c>
      <c r="C60" s="3" t="s">
        <v>143</v>
      </c>
      <c r="D60" s="3" t="s">
        <v>369</v>
      </c>
      <c r="E60" s="3" t="s">
        <v>319</v>
      </c>
      <c r="F60" s="125" t="s">
        <v>119</v>
      </c>
      <c r="G60" s="6" t="s">
        <v>224</v>
      </c>
      <c r="H60" s="91">
        <v>44621</v>
      </c>
      <c r="I60" s="91">
        <v>44805</v>
      </c>
      <c r="J60" s="2">
        <v>50000</v>
      </c>
      <c r="K60" s="2">
        <v>0</v>
      </c>
      <c r="L60" s="2">
        <v>50000</v>
      </c>
      <c r="M60" s="2">
        <v>1435</v>
      </c>
      <c r="N60" s="2">
        <v>1854</v>
      </c>
      <c r="O60" s="2">
        <v>1520</v>
      </c>
      <c r="P60" s="2">
        <v>25</v>
      </c>
      <c r="Q60" s="2">
        <f t="shared" si="0"/>
        <v>4834</v>
      </c>
      <c r="R60" s="104">
        <f t="shared" si="1"/>
        <v>45166</v>
      </c>
    </row>
    <row r="61" spans="2:18" ht="38.25" customHeight="1" x14ac:dyDescent="0.2">
      <c r="B61" s="112">
        <v>47</v>
      </c>
      <c r="C61" s="3" t="s">
        <v>320</v>
      </c>
      <c r="D61" s="3" t="s">
        <v>369</v>
      </c>
      <c r="E61" s="3" t="s">
        <v>321</v>
      </c>
      <c r="F61" s="125" t="s">
        <v>119</v>
      </c>
      <c r="G61" s="6" t="s">
        <v>223</v>
      </c>
      <c r="H61" s="91">
        <v>44621</v>
      </c>
      <c r="I61" s="91">
        <v>44805</v>
      </c>
      <c r="J61" s="2">
        <v>90000</v>
      </c>
      <c r="K61" s="2">
        <v>0</v>
      </c>
      <c r="L61" s="2">
        <v>90000</v>
      </c>
      <c r="M61" s="2">
        <v>2583</v>
      </c>
      <c r="N61" s="2">
        <v>9753.1200000000008</v>
      </c>
      <c r="O61" s="2">
        <v>2736</v>
      </c>
      <c r="P61" s="2">
        <v>125</v>
      </c>
      <c r="Q61" s="2">
        <f t="shared" si="0"/>
        <v>15197.12</v>
      </c>
      <c r="R61" s="104">
        <f t="shared" si="1"/>
        <v>74802.880000000005</v>
      </c>
    </row>
    <row r="62" spans="2:18" ht="38.25" customHeight="1" x14ac:dyDescent="0.2">
      <c r="B62" s="112">
        <v>48</v>
      </c>
      <c r="C62" s="3" t="s">
        <v>205</v>
      </c>
      <c r="D62" s="3" t="s">
        <v>369</v>
      </c>
      <c r="E62" s="3" t="s">
        <v>370</v>
      </c>
      <c r="F62" s="125" t="s">
        <v>119</v>
      </c>
      <c r="G62" s="6" t="s">
        <v>224</v>
      </c>
      <c r="H62" s="91">
        <v>44621</v>
      </c>
      <c r="I62" s="91">
        <v>44805</v>
      </c>
      <c r="J62" s="2">
        <v>50000</v>
      </c>
      <c r="K62" s="4">
        <v>0</v>
      </c>
      <c r="L62" s="2">
        <v>50000</v>
      </c>
      <c r="M62" s="2">
        <v>1435</v>
      </c>
      <c r="N62" s="2">
        <v>1854</v>
      </c>
      <c r="O62" s="2">
        <v>1520</v>
      </c>
      <c r="P62" s="2">
        <v>125</v>
      </c>
      <c r="Q62" s="2">
        <f t="shared" si="0"/>
        <v>4934</v>
      </c>
      <c r="R62" s="104">
        <f t="shared" si="1"/>
        <v>45066</v>
      </c>
    </row>
    <row r="63" spans="2:18" ht="38.25" customHeight="1" x14ac:dyDescent="0.2">
      <c r="B63" s="112">
        <v>49</v>
      </c>
      <c r="C63" s="3" t="s">
        <v>259</v>
      </c>
      <c r="D63" s="3" t="s">
        <v>369</v>
      </c>
      <c r="E63" s="3" t="s">
        <v>370</v>
      </c>
      <c r="F63" s="125" t="s">
        <v>119</v>
      </c>
      <c r="G63" s="6" t="s">
        <v>223</v>
      </c>
      <c r="H63" s="91">
        <v>44743</v>
      </c>
      <c r="I63" s="91">
        <v>44927</v>
      </c>
      <c r="J63" s="2">
        <v>50000</v>
      </c>
      <c r="K63" s="4">
        <v>0</v>
      </c>
      <c r="L63" s="2">
        <v>50000</v>
      </c>
      <c r="M63" s="2">
        <v>1435</v>
      </c>
      <c r="N63" s="2">
        <v>1854</v>
      </c>
      <c r="O63" s="2">
        <v>1520</v>
      </c>
      <c r="P63" s="2">
        <v>125</v>
      </c>
      <c r="Q63" s="2">
        <f t="shared" si="0"/>
        <v>4934</v>
      </c>
      <c r="R63" s="104">
        <f t="shared" si="1"/>
        <v>45066</v>
      </c>
    </row>
    <row r="64" spans="2:18" ht="38.25" customHeight="1" x14ac:dyDescent="0.2">
      <c r="B64" s="112">
        <v>50</v>
      </c>
      <c r="C64" s="3" t="s">
        <v>145</v>
      </c>
      <c r="D64" s="3" t="s">
        <v>371</v>
      </c>
      <c r="E64" s="3" t="s">
        <v>251</v>
      </c>
      <c r="F64" s="125" t="s">
        <v>119</v>
      </c>
      <c r="G64" s="6" t="s">
        <v>223</v>
      </c>
      <c r="H64" s="91">
        <v>44621</v>
      </c>
      <c r="I64" s="91">
        <v>44805</v>
      </c>
      <c r="J64" s="2">
        <v>65000</v>
      </c>
      <c r="K64" s="4">
        <v>0</v>
      </c>
      <c r="L64" s="2">
        <v>65000</v>
      </c>
      <c r="M64" s="2">
        <v>1865.5</v>
      </c>
      <c r="N64" s="2">
        <v>4427.58</v>
      </c>
      <c r="O64" s="2">
        <v>1976</v>
      </c>
      <c r="P64" s="2">
        <v>125</v>
      </c>
      <c r="Q64" s="2">
        <f t="shared" si="0"/>
        <v>8394.08</v>
      </c>
      <c r="R64" s="104">
        <f t="shared" si="1"/>
        <v>56605.919999999998</v>
      </c>
    </row>
    <row r="65" spans="1:21" ht="38.25" customHeight="1" x14ac:dyDescent="0.2">
      <c r="B65" s="112">
        <v>51</v>
      </c>
      <c r="C65" s="3" t="s">
        <v>144</v>
      </c>
      <c r="D65" s="3" t="s">
        <v>371</v>
      </c>
      <c r="E65" s="3" t="s">
        <v>251</v>
      </c>
      <c r="F65" s="125" t="s">
        <v>119</v>
      </c>
      <c r="G65" s="6" t="s">
        <v>223</v>
      </c>
      <c r="H65" s="91">
        <v>44621</v>
      </c>
      <c r="I65" s="91">
        <v>44805</v>
      </c>
      <c r="J65" s="2">
        <v>65000</v>
      </c>
      <c r="K65" s="4">
        <v>0</v>
      </c>
      <c r="L65" s="2">
        <v>65000</v>
      </c>
      <c r="M65" s="2">
        <v>1865.5</v>
      </c>
      <c r="N65" s="2">
        <v>4427.58</v>
      </c>
      <c r="O65" s="2">
        <v>1976</v>
      </c>
      <c r="P65" s="2">
        <v>125</v>
      </c>
      <c r="Q65" s="2">
        <f t="shared" si="0"/>
        <v>8394.08</v>
      </c>
      <c r="R65" s="104">
        <f t="shared" si="1"/>
        <v>56605.919999999998</v>
      </c>
    </row>
    <row r="66" spans="1:21" ht="38.25" customHeight="1" x14ac:dyDescent="0.2">
      <c r="B66" s="112">
        <v>52</v>
      </c>
      <c r="C66" s="3" t="s">
        <v>134</v>
      </c>
      <c r="D66" s="3" t="s">
        <v>371</v>
      </c>
      <c r="E66" s="3" t="s">
        <v>323</v>
      </c>
      <c r="F66" s="125" t="s">
        <v>119</v>
      </c>
      <c r="G66" s="6" t="s">
        <v>223</v>
      </c>
      <c r="H66" s="91">
        <v>44743</v>
      </c>
      <c r="I66" s="91">
        <v>44927</v>
      </c>
      <c r="J66" s="2">
        <v>110000</v>
      </c>
      <c r="K66" s="4">
        <v>0</v>
      </c>
      <c r="L66" s="2">
        <v>110000</v>
      </c>
      <c r="M66" s="2">
        <v>3157</v>
      </c>
      <c r="N66" s="2">
        <v>14457.62</v>
      </c>
      <c r="O66" s="2">
        <v>3344</v>
      </c>
      <c r="P66" s="2">
        <v>7239</v>
      </c>
      <c r="Q66" s="2">
        <f t="shared" si="0"/>
        <v>28197.620000000003</v>
      </c>
      <c r="R66" s="104">
        <f t="shared" si="1"/>
        <v>81802.38</v>
      </c>
    </row>
    <row r="67" spans="1:21" ht="38.25" customHeight="1" x14ac:dyDescent="0.2">
      <c r="B67" s="112">
        <v>53</v>
      </c>
      <c r="C67" s="3" t="s">
        <v>133</v>
      </c>
      <c r="D67" s="3" t="s">
        <v>371</v>
      </c>
      <c r="E67" s="3" t="s">
        <v>322</v>
      </c>
      <c r="F67" s="125" t="s">
        <v>119</v>
      </c>
      <c r="G67" s="6" t="s">
        <v>224</v>
      </c>
      <c r="H67" s="91">
        <v>44621</v>
      </c>
      <c r="I67" s="91">
        <v>44805</v>
      </c>
      <c r="J67" s="2">
        <v>65000</v>
      </c>
      <c r="K67" s="4">
        <v>0</v>
      </c>
      <c r="L67" s="2">
        <v>65000</v>
      </c>
      <c r="M67" s="2">
        <v>1865.5</v>
      </c>
      <c r="N67" s="2">
        <v>4427.58</v>
      </c>
      <c r="O67" s="2">
        <v>1976</v>
      </c>
      <c r="P67" s="2">
        <v>125</v>
      </c>
      <c r="Q67" s="2">
        <f t="shared" si="0"/>
        <v>8394.08</v>
      </c>
      <c r="R67" s="104">
        <f t="shared" si="1"/>
        <v>56605.919999999998</v>
      </c>
    </row>
    <row r="68" spans="1:21" ht="38.25" customHeight="1" x14ac:dyDescent="0.2">
      <c r="B68" s="112">
        <v>54</v>
      </c>
      <c r="C68" s="3" t="s">
        <v>324</v>
      </c>
      <c r="D68" s="3" t="s">
        <v>371</v>
      </c>
      <c r="E68" s="3" t="s">
        <v>325</v>
      </c>
      <c r="F68" s="125" t="s">
        <v>119</v>
      </c>
      <c r="G68" s="6" t="s">
        <v>223</v>
      </c>
      <c r="H68" s="91">
        <v>44743</v>
      </c>
      <c r="I68" s="91">
        <v>44927</v>
      </c>
      <c r="J68" s="2">
        <v>65000</v>
      </c>
      <c r="K68" s="4">
        <v>0</v>
      </c>
      <c r="L68" s="2">
        <v>65000</v>
      </c>
      <c r="M68" s="2">
        <v>1865.5</v>
      </c>
      <c r="N68" s="2">
        <v>4427.58</v>
      </c>
      <c r="O68" s="2">
        <v>1976</v>
      </c>
      <c r="P68" s="2">
        <v>125</v>
      </c>
      <c r="Q68" s="2">
        <f t="shared" si="0"/>
        <v>8394.08</v>
      </c>
      <c r="R68" s="104">
        <f t="shared" si="1"/>
        <v>56605.919999999998</v>
      </c>
    </row>
    <row r="69" spans="1:21" ht="38.25" customHeight="1" x14ac:dyDescent="0.2">
      <c r="B69" s="112">
        <v>55</v>
      </c>
      <c r="C69" s="3" t="s">
        <v>252</v>
      </c>
      <c r="D69" s="3" t="s">
        <v>371</v>
      </c>
      <c r="E69" s="3" t="s">
        <v>322</v>
      </c>
      <c r="F69" s="125" t="s">
        <v>119</v>
      </c>
      <c r="G69" s="6" t="s">
        <v>223</v>
      </c>
      <c r="H69" s="91">
        <v>44621</v>
      </c>
      <c r="I69" s="91">
        <v>44805</v>
      </c>
      <c r="J69" s="2">
        <v>65000</v>
      </c>
      <c r="K69" s="4">
        <v>0</v>
      </c>
      <c r="L69" s="2">
        <v>65000</v>
      </c>
      <c r="M69" s="2">
        <v>1865.5</v>
      </c>
      <c r="N69" s="2">
        <v>4427.58</v>
      </c>
      <c r="O69" s="2">
        <v>1976</v>
      </c>
      <c r="P69" s="2">
        <v>125</v>
      </c>
      <c r="Q69" s="2">
        <f t="shared" si="0"/>
        <v>8394.08</v>
      </c>
      <c r="R69" s="104">
        <f t="shared" si="1"/>
        <v>56605.919999999998</v>
      </c>
    </row>
    <row r="70" spans="1:21" ht="38.25" customHeight="1" x14ac:dyDescent="0.2">
      <c r="B70" s="112">
        <v>56</v>
      </c>
      <c r="C70" s="98" t="s">
        <v>253</v>
      </c>
      <c r="D70" s="98" t="s">
        <v>371</v>
      </c>
      <c r="E70" s="98" t="s">
        <v>322</v>
      </c>
      <c r="F70" s="128" t="s">
        <v>119</v>
      </c>
      <c r="G70" s="99" t="s">
        <v>224</v>
      </c>
      <c r="H70" s="91">
        <v>44621</v>
      </c>
      <c r="I70" s="91">
        <v>44805</v>
      </c>
      <c r="J70" s="101">
        <v>65000</v>
      </c>
      <c r="K70" s="102">
        <v>0</v>
      </c>
      <c r="L70" s="101">
        <v>65000</v>
      </c>
      <c r="M70" s="101">
        <v>1865.5</v>
      </c>
      <c r="N70" s="101">
        <v>4427.58</v>
      </c>
      <c r="O70" s="101">
        <v>1976</v>
      </c>
      <c r="P70" s="101">
        <v>125</v>
      </c>
      <c r="Q70" s="101">
        <f t="shared" si="0"/>
        <v>8394.08</v>
      </c>
      <c r="R70" s="105">
        <f t="shared" si="1"/>
        <v>56605.919999999998</v>
      </c>
    </row>
    <row r="71" spans="1:21" ht="38.25" customHeight="1" x14ac:dyDescent="0.2">
      <c r="B71" s="112">
        <v>57</v>
      </c>
      <c r="C71" s="98" t="s">
        <v>352</v>
      </c>
      <c r="D71" s="3" t="s">
        <v>194</v>
      </c>
      <c r="E71" s="98" t="s">
        <v>370</v>
      </c>
      <c r="F71" s="125" t="s">
        <v>119</v>
      </c>
      <c r="G71" s="99" t="s">
        <v>224</v>
      </c>
      <c r="H71" s="100">
        <v>44676</v>
      </c>
      <c r="I71" s="100">
        <v>44859</v>
      </c>
      <c r="J71" s="101">
        <v>50000</v>
      </c>
      <c r="K71" s="102">
        <v>0</v>
      </c>
      <c r="L71" s="101">
        <v>50000</v>
      </c>
      <c r="M71" s="101">
        <v>1435</v>
      </c>
      <c r="N71" s="101">
        <v>1854</v>
      </c>
      <c r="O71" s="101">
        <v>1520</v>
      </c>
      <c r="P71" s="101">
        <v>25</v>
      </c>
      <c r="Q71" s="101">
        <f>SUM(M71:P71)</f>
        <v>4834</v>
      </c>
      <c r="R71" s="105">
        <f>(L71-Q71)</f>
        <v>45166</v>
      </c>
    </row>
    <row r="72" spans="1:21" ht="38.25" customHeight="1" x14ac:dyDescent="0.2">
      <c r="B72" s="112">
        <v>58</v>
      </c>
      <c r="C72" s="98" t="s">
        <v>353</v>
      </c>
      <c r="D72" s="3" t="s">
        <v>194</v>
      </c>
      <c r="E72" s="98" t="s">
        <v>370</v>
      </c>
      <c r="F72" s="125" t="s">
        <v>119</v>
      </c>
      <c r="G72" s="99" t="s">
        <v>223</v>
      </c>
      <c r="H72" s="100">
        <v>44676</v>
      </c>
      <c r="I72" s="100">
        <v>44859</v>
      </c>
      <c r="J72" s="101">
        <v>50000</v>
      </c>
      <c r="K72" s="102">
        <v>0</v>
      </c>
      <c r="L72" s="101">
        <v>50000</v>
      </c>
      <c r="M72" s="101">
        <v>1435</v>
      </c>
      <c r="N72" s="101">
        <v>1854</v>
      </c>
      <c r="O72" s="101">
        <v>1520</v>
      </c>
      <c r="P72" s="101">
        <v>125</v>
      </c>
      <c r="Q72" s="101">
        <f>SUM(M72:P72)</f>
        <v>4934</v>
      </c>
      <c r="R72" s="105">
        <f>(L72-Q72)</f>
        <v>45066</v>
      </c>
    </row>
    <row r="73" spans="1:21" ht="38.25" customHeight="1" x14ac:dyDescent="0.2">
      <c r="B73" s="112">
        <v>59</v>
      </c>
      <c r="C73" s="98" t="s">
        <v>354</v>
      </c>
      <c r="D73" s="3" t="s">
        <v>194</v>
      </c>
      <c r="E73" s="98" t="s">
        <v>370</v>
      </c>
      <c r="F73" s="125" t="s">
        <v>119</v>
      </c>
      <c r="G73" s="99" t="s">
        <v>224</v>
      </c>
      <c r="H73" s="100">
        <v>44676</v>
      </c>
      <c r="I73" s="100">
        <v>44859</v>
      </c>
      <c r="J73" s="101">
        <v>50000</v>
      </c>
      <c r="K73" s="102">
        <v>0</v>
      </c>
      <c r="L73" s="101">
        <v>50000</v>
      </c>
      <c r="M73" s="101">
        <v>1435</v>
      </c>
      <c r="N73" s="101">
        <v>1854</v>
      </c>
      <c r="O73" s="101">
        <v>1520</v>
      </c>
      <c r="P73" s="101">
        <v>125</v>
      </c>
      <c r="Q73" s="101">
        <f>SUM(M73:P73)</f>
        <v>4934</v>
      </c>
      <c r="R73" s="105">
        <f>(L73-Q73)</f>
        <v>45066</v>
      </c>
    </row>
    <row r="74" spans="1:21" ht="38.25" customHeight="1" thickBot="1" x14ac:dyDescent="0.25">
      <c r="B74" s="112">
        <v>60</v>
      </c>
      <c r="C74" s="98" t="s">
        <v>355</v>
      </c>
      <c r="D74" s="3" t="s">
        <v>194</v>
      </c>
      <c r="E74" s="98" t="s">
        <v>370</v>
      </c>
      <c r="F74" s="125" t="s">
        <v>119</v>
      </c>
      <c r="G74" s="99" t="s">
        <v>224</v>
      </c>
      <c r="H74" s="100">
        <v>44676</v>
      </c>
      <c r="I74" s="100">
        <v>44859</v>
      </c>
      <c r="J74" s="101">
        <v>50000</v>
      </c>
      <c r="K74" s="102">
        <v>0</v>
      </c>
      <c r="L74" s="101">
        <v>50000</v>
      </c>
      <c r="M74" s="101">
        <v>1435</v>
      </c>
      <c r="N74" s="101">
        <v>1854</v>
      </c>
      <c r="O74" s="101">
        <v>1520</v>
      </c>
      <c r="P74" s="101">
        <v>25</v>
      </c>
      <c r="Q74" s="101">
        <f>SUM(M74:P74)</f>
        <v>4834</v>
      </c>
      <c r="R74" s="105">
        <f>(L74-Q74)</f>
        <v>45166</v>
      </c>
    </row>
    <row r="75" spans="1:21" ht="38.25" customHeight="1" x14ac:dyDescent="0.2">
      <c r="B75" s="112">
        <v>61</v>
      </c>
      <c r="C75" s="115" t="s">
        <v>197</v>
      </c>
      <c r="D75" s="115" t="s">
        <v>290</v>
      </c>
      <c r="E75" s="115" t="s">
        <v>334</v>
      </c>
      <c r="F75" s="115" t="s">
        <v>119</v>
      </c>
      <c r="G75" s="116" t="s">
        <v>224</v>
      </c>
      <c r="H75" s="92">
        <v>44621</v>
      </c>
      <c r="I75" s="93">
        <v>44805</v>
      </c>
      <c r="J75" s="59">
        <v>100000</v>
      </c>
      <c r="K75" s="59">
        <v>0</v>
      </c>
      <c r="L75" s="59">
        <v>100000</v>
      </c>
      <c r="M75" s="59">
        <v>2870</v>
      </c>
      <c r="N75" s="59">
        <v>12105.37</v>
      </c>
      <c r="O75" s="59">
        <v>3040</v>
      </c>
      <c r="P75" s="59">
        <v>25</v>
      </c>
      <c r="Q75" s="59">
        <f>SUM(M75:P75)</f>
        <v>18040.370000000003</v>
      </c>
      <c r="R75" s="103">
        <f>(L75-Q75)</f>
        <v>81959.63</v>
      </c>
    </row>
    <row r="76" spans="1:21" customFormat="1" ht="25.5" customHeight="1" thickBot="1" x14ac:dyDescent="0.25">
      <c r="B76" s="174" t="s">
        <v>65</v>
      </c>
      <c r="C76" s="175"/>
      <c r="D76" s="175"/>
      <c r="E76" s="175"/>
      <c r="F76" s="175"/>
      <c r="G76" s="175"/>
      <c r="H76" s="175"/>
      <c r="I76" s="176"/>
      <c r="J76" s="122">
        <f>SUBTOTAL(109,Table3[SUELDO BRUTO (RD$)])</f>
        <v>4571333.33</v>
      </c>
      <c r="K76" s="122">
        <f>SUBTOTAL(109,Table3[Otros Ing.])</f>
        <v>0</v>
      </c>
      <c r="L76" s="122">
        <f>SUBTOTAL(109,Table3[Total Ing.])</f>
        <v>4571333.33</v>
      </c>
      <c r="M76" s="122">
        <f>SUBTOTAL(109,Table3[AFP])</f>
        <v>131197.26999999999</v>
      </c>
      <c r="N76" s="122">
        <f>SUBTOTAL(109,Table3[ISR])</f>
        <v>441837.66000000015</v>
      </c>
      <c r="O76" s="122">
        <f>SUBTOTAL(109,Table3[SFS])</f>
        <v>138968.53000000003</v>
      </c>
      <c r="P76" s="122">
        <f>SUBTOTAL(109,Table3[Otros Desc.])</f>
        <v>38352.39</v>
      </c>
      <c r="Q76" s="122">
        <f>SUBTOTAL(109,Table3[Total Desc.])</f>
        <v>750355.84999999951</v>
      </c>
      <c r="R76" s="122">
        <f>SUBTOTAL(109,Table3[NETO])</f>
        <v>3820977.4799999977</v>
      </c>
      <c r="S76" s="12"/>
      <c r="T76" s="12"/>
      <c r="U76" s="12"/>
    </row>
    <row r="77" spans="1:21" ht="25.5" customHeight="1" x14ac:dyDescent="0.2">
      <c r="B77" s="123"/>
      <c r="C77" s="123"/>
      <c r="D77" s="123"/>
      <c r="E77" s="123"/>
      <c r="F77" s="123"/>
      <c r="G77" s="123"/>
      <c r="H77" s="123"/>
      <c r="I77" s="123"/>
      <c r="J77" s="124"/>
      <c r="K77" s="124"/>
      <c r="L77" s="124"/>
      <c r="M77" s="124"/>
      <c r="N77" s="124"/>
      <c r="O77" s="124"/>
      <c r="P77" s="124"/>
      <c r="Q77" s="124"/>
      <c r="R77" s="124"/>
    </row>
    <row r="78" spans="1:21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customFormat="1" ht="14.25" x14ac:dyDescent="0.2">
      <c r="A79" s="12"/>
      <c r="B79" s="12"/>
      <c r="C79" s="12"/>
      <c r="D79" s="22" t="s">
        <v>271</v>
      </c>
      <c r="E79" s="23"/>
      <c r="F79" s="22"/>
      <c r="G79" s="158" t="s">
        <v>273</v>
      </c>
      <c r="H79" s="158"/>
      <c r="I79" s="158"/>
      <c r="J79" s="158"/>
      <c r="K79" s="23"/>
      <c r="L79" s="24"/>
      <c r="M79" s="23"/>
      <c r="N79" s="158" t="s">
        <v>273</v>
      </c>
      <c r="O79" s="158"/>
      <c r="P79" s="12"/>
      <c r="Q79" s="12"/>
      <c r="R79" s="12"/>
      <c r="S79" s="12"/>
      <c r="T79" s="12"/>
      <c r="U79" s="12"/>
    </row>
    <row r="80" spans="1:21" customFormat="1" ht="14.25" x14ac:dyDescent="0.2">
      <c r="A80" s="12"/>
      <c r="B80" s="12"/>
      <c r="C80" s="12"/>
      <c r="D80" s="22"/>
      <c r="E80" s="23"/>
      <c r="F80" s="22"/>
      <c r="G80" s="23"/>
      <c r="H80" s="23"/>
      <c r="I80" s="23"/>
      <c r="J80" s="22"/>
      <c r="K80" s="23"/>
      <c r="L80" s="23"/>
      <c r="M80" s="23"/>
      <c r="N80" s="23"/>
      <c r="O80" s="158"/>
      <c r="P80" s="158"/>
      <c r="Q80" s="23"/>
      <c r="R80" s="12"/>
      <c r="S80" s="12"/>
      <c r="T80" s="12"/>
      <c r="U80" s="12"/>
    </row>
    <row r="81" spans="1:21" customFormat="1" ht="14.25" x14ac:dyDescent="0.2">
      <c r="A81" s="12"/>
      <c r="B81" s="12"/>
      <c r="C81" s="12"/>
      <c r="D81" s="25"/>
      <c r="E81" s="23"/>
      <c r="F81" s="26"/>
      <c r="G81" s="25"/>
      <c r="H81" s="25"/>
      <c r="I81" s="25"/>
      <c r="J81" s="27"/>
      <c r="K81" s="25"/>
      <c r="L81" s="24"/>
      <c r="M81" s="25"/>
      <c r="N81" s="25"/>
      <c r="O81" s="25"/>
      <c r="P81" s="25"/>
      <c r="Q81" s="23"/>
      <c r="R81" s="12"/>
      <c r="S81" s="12"/>
      <c r="T81" s="12"/>
      <c r="U81" s="12"/>
    </row>
    <row r="82" spans="1:21" customFormat="1" ht="14.25" x14ac:dyDescent="0.2">
      <c r="A82" s="12"/>
      <c r="B82" s="12"/>
      <c r="C82" s="12"/>
      <c r="D82" s="18" t="s">
        <v>272</v>
      </c>
      <c r="E82" s="23"/>
      <c r="F82" s="170" t="s">
        <v>275</v>
      </c>
      <c r="G82" s="170"/>
      <c r="H82" s="170"/>
      <c r="I82" s="170"/>
      <c r="J82" s="170"/>
      <c r="K82" s="170"/>
      <c r="L82" s="23"/>
      <c r="M82" s="170" t="s">
        <v>274</v>
      </c>
      <c r="N82" s="170"/>
      <c r="O82" s="170"/>
      <c r="P82" s="170"/>
      <c r="Q82" s="23"/>
      <c r="R82" s="12"/>
      <c r="S82" s="12"/>
      <c r="T82" s="12"/>
      <c r="U82" s="12"/>
    </row>
    <row r="83" spans="1:21" customFormat="1" ht="14.25" x14ac:dyDescent="0.2">
      <c r="A83" s="12"/>
      <c r="B83" s="12"/>
      <c r="C83" s="12"/>
      <c r="D83" s="12"/>
      <c r="E83" s="23"/>
      <c r="F83" s="22"/>
      <c r="G83" s="23"/>
      <c r="H83" s="23"/>
      <c r="I83" s="23"/>
      <c r="J83" s="12"/>
      <c r="K83" s="23"/>
      <c r="L83" s="23"/>
      <c r="M83" s="23"/>
      <c r="N83" s="23"/>
      <c r="O83" s="23"/>
      <c r="P83" s="23"/>
      <c r="Q83" s="23"/>
      <c r="R83" s="12"/>
      <c r="S83" s="12"/>
      <c r="T83" s="12"/>
      <c r="U83" s="12"/>
    </row>
    <row r="84" spans="1:21" ht="14.25" x14ac:dyDescent="0.2">
      <c r="E84" s="23"/>
      <c r="F84" s="22"/>
      <c r="G84" s="23"/>
      <c r="H84" s="23"/>
      <c r="I84" s="23"/>
      <c r="J84" s="24"/>
      <c r="K84" s="23"/>
      <c r="L84" s="23"/>
      <c r="M84" s="23"/>
      <c r="N84" s="23"/>
      <c r="O84" s="23"/>
      <c r="P84" s="23"/>
      <c r="Q84" s="23"/>
    </row>
    <row r="85" spans="1:21" ht="14.25" x14ac:dyDescent="0.2">
      <c r="D85" s="22"/>
      <c r="E85" s="23"/>
      <c r="F85" s="22"/>
      <c r="G85" s="23"/>
      <c r="H85" s="23"/>
      <c r="L85" s="23"/>
      <c r="M85" s="23"/>
      <c r="N85" s="23"/>
      <c r="O85" s="158"/>
      <c r="P85" s="158"/>
      <c r="Q85" s="23"/>
    </row>
    <row r="86" spans="1:21" ht="14.25" x14ac:dyDescent="0.2">
      <c r="D86" s="23"/>
      <c r="E86" s="23"/>
      <c r="F86" s="23"/>
      <c r="G86" s="23"/>
      <c r="H86" s="23"/>
      <c r="L86" s="23"/>
      <c r="M86" s="23"/>
      <c r="N86" s="23"/>
      <c r="O86" s="23"/>
      <c r="P86" s="23"/>
      <c r="Q86" s="23"/>
    </row>
    <row r="87" spans="1:21" ht="14.25" x14ac:dyDescent="0.2">
      <c r="D87" s="23"/>
      <c r="E87" s="23"/>
      <c r="F87" s="23"/>
      <c r="G87" s="23"/>
      <c r="H87" s="23"/>
      <c r="L87" s="23"/>
      <c r="M87" s="23"/>
      <c r="N87" s="23"/>
      <c r="O87" s="23"/>
      <c r="P87" s="23"/>
      <c r="Q87" s="23"/>
    </row>
  </sheetData>
  <mergeCells count="11">
    <mergeCell ref="O85:P85"/>
    <mergeCell ref="B9:R9"/>
    <mergeCell ref="E11:K11"/>
    <mergeCell ref="B13:T13"/>
    <mergeCell ref="B76:I76"/>
    <mergeCell ref="G79:J79"/>
    <mergeCell ref="N79:O79"/>
    <mergeCell ref="O80:P80"/>
    <mergeCell ref="F82:K82"/>
    <mergeCell ref="M82:P82"/>
    <mergeCell ref="A10:R10"/>
  </mergeCells>
  <pageMargins left="0.23622047244094491" right="0.23622047244094491" top="0.3" bottom="0.34" header="0.31496062992125984" footer="0.31496062992125984"/>
  <pageSetup paperSize="5" scale="50" fitToHeight="0" orientation="landscape" r:id="rId1"/>
  <headerFooter>
    <oddFooter>&amp;CPágina &amp;P / &amp;N</oddFooter>
  </headerFooter>
  <rowBreaks count="2" manualBreakCount="2">
    <brk id="35" min="1" max="17" man="1"/>
    <brk id="56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2" bestFit="1" customWidth="1"/>
    <col min="2" max="2" width="27.5703125" style="12" customWidth="1"/>
    <col min="3" max="3" width="38.42578125" style="12" customWidth="1"/>
    <col min="4" max="4" width="41.28515625" style="12" customWidth="1"/>
    <col min="5" max="5" width="27.7109375" style="12" bestFit="1" customWidth="1"/>
    <col min="6" max="6" width="15.42578125" style="12" bestFit="1" customWidth="1"/>
    <col min="7" max="7" width="23" style="12" bestFit="1" customWidth="1"/>
    <col min="8" max="8" width="19.28515625" style="12" customWidth="1"/>
    <col min="9" max="9" width="18" style="12" bestFit="1" customWidth="1"/>
    <col min="10" max="10" width="17.7109375" style="12" bestFit="1" customWidth="1"/>
    <col min="11" max="11" width="12.140625" style="12" bestFit="1" customWidth="1"/>
    <col min="12" max="12" width="11.28515625" style="12" bestFit="1" customWidth="1"/>
    <col min="13" max="13" width="12.140625" style="12" bestFit="1" customWidth="1"/>
    <col min="14" max="14" width="20.140625" style="12" bestFit="1" customWidth="1"/>
    <col min="15" max="15" width="19.7109375" style="12" bestFit="1" customWidth="1"/>
    <col min="16" max="16" width="12.7109375" style="12" bestFit="1" customWidth="1"/>
    <col min="17" max="16384" width="8.85546875" style="12"/>
  </cols>
  <sheetData>
    <row r="1" spans="1:16" ht="33.6" customHeight="1" thickBot="1" x14ac:dyDescent="0.25">
      <c r="A1" s="36" t="s">
        <v>149</v>
      </c>
      <c r="B1" s="37" t="s">
        <v>44</v>
      </c>
      <c r="C1" s="37" t="s">
        <v>166</v>
      </c>
      <c r="D1" s="37" t="s">
        <v>45</v>
      </c>
      <c r="E1" s="37" t="s">
        <v>46</v>
      </c>
      <c r="F1" s="37" t="s">
        <v>222</v>
      </c>
      <c r="G1" s="37" t="s">
        <v>326</v>
      </c>
      <c r="H1" s="38" t="s">
        <v>140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139</v>
      </c>
    </row>
    <row r="2" spans="1:16" ht="24" x14ac:dyDescent="0.2">
      <c r="A2" s="40">
        <v>1</v>
      </c>
      <c r="B2" s="41" t="s">
        <v>111</v>
      </c>
      <c r="C2" s="41" t="s">
        <v>53</v>
      </c>
      <c r="D2" s="41" t="s">
        <v>186</v>
      </c>
      <c r="E2" s="41" t="s">
        <v>59</v>
      </c>
      <c r="F2" s="42" t="s">
        <v>223</v>
      </c>
      <c r="G2" s="41" t="s">
        <v>327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3" t="s">
        <v>113</v>
      </c>
      <c r="C3" s="33" t="s">
        <v>53</v>
      </c>
      <c r="D3" s="33" t="s">
        <v>264</v>
      </c>
      <c r="E3" s="33" t="s">
        <v>59</v>
      </c>
      <c r="F3" s="34" t="s">
        <v>223</v>
      </c>
      <c r="G3" s="33" t="s">
        <v>327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3" t="s">
        <v>114</v>
      </c>
      <c r="C4" s="33" t="s">
        <v>53</v>
      </c>
      <c r="D4" s="33" t="s">
        <v>264</v>
      </c>
      <c r="E4" s="33" t="s">
        <v>59</v>
      </c>
      <c r="F4" s="34" t="s">
        <v>223</v>
      </c>
      <c r="G4" s="33" t="s">
        <v>327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3" t="s">
        <v>179</v>
      </c>
      <c r="C5" s="33" t="s">
        <v>53</v>
      </c>
      <c r="D5" s="33" t="s">
        <v>199</v>
      </c>
      <c r="E5" s="33" t="s">
        <v>59</v>
      </c>
      <c r="F5" s="34" t="s">
        <v>224</v>
      </c>
      <c r="G5" s="33" t="s">
        <v>327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223</v>
      </c>
      <c r="G6" s="33" t="s">
        <v>327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3" t="s">
        <v>92</v>
      </c>
      <c r="C7" s="33" t="s">
        <v>53</v>
      </c>
      <c r="D7" s="33" t="s">
        <v>265</v>
      </c>
      <c r="E7" s="33" t="s">
        <v>49</v>
      </c>
      <c r="F7" s="34" t="s">
        <v>223</v>
      </c>
      <c r="G7" s="33" t="s">
        <v>327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3" t="s">
        <v>146</v>
      </c>
      <c r="C8" s="33" t="s">
        <v>53</v>
      </c>
      <c r="D8" s="33" t="s">
        <v>17</v>
      </c>
      <c r="E8" s="33" t="s">
        <v>51</v>
      </c>
      <c r="F8" s="34" t="s">
        <v>223</v>
      </c>
      <c r="G8" s="33" t="s">
        <v>327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3" t="s">
        <v>187</v>
      </c>
      <c r="C9" s="33" t="s">
        <v>53</v>
      </c>
      <c r="D9" s="33" t="s">
        <v>167</v>
      </c>
      <c r="E9" s="33" t="s">
        <v>51</v>
      </c>
      <c r="F9" s="34" t="s">
        <v>223</v>
      </c>
      <c r="G9" s="33" t="s">
        <v>327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3" t="s">
        <v>107</v>
      </c>
      <c r="C10" s="33" t="s">
        <v>52</v>
      </c>
      <c r="D10" s="33" t="s">
        <v>108</v>
      </c>
      <c r="E10" s="33" t="s">
        <v>55</v>
      </c>
      <c r="F10" s="34" t="s">
        <v>223</v>
      </c>
      <c r="G10" s="33" t="s">
        <v>327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3" t="s">
        <v>116</v>
      </c>
      <c r="C11" s="33" t="s">
        <v>52</v>
      </c>
      <c r="D11" s="33" t="s">
        <v>264</v>
      </c>
      <c r="E11" s="33" t="s">
        <v>59</v>
      </c>
      <c r="F11" s="34" t="s">
        <v>223</v>
      </c>
      <c r="G11" s="33" t="s">
        <v>327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3" t="s">
        <v>137</v>
      </c>
      <c r="C12" s="33" t="s">
        <v>52</v>
      </c>
      <c r="D12" s="33" t="s">
        <v>16</v>
      </c>
      <c r="E12" s="33" t="s">
        <v>59</v>
      </c>
      <c r="F12" s="34" t="s">
        <v>223</v>
      </c>
      <c r="G12" s="33" t="s">
        <v>327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224</v>
      </c>
      <c r="G13" s="33" t="s">
        <v>327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3" t="s">
        <v>26</v>
      </c>
      <c r="C14" s="33" t="s">
        <v>176</v>
      </c>
      <c r="D14" s="33" t="s">
        <v>27</v>
      </c>
      <c r="E14" s="33" t="s">
        <v>49</v>
      </c>
      <c r="F14" s="34" t="s">
        <v>223</v>
      </c>
      <c r="G14" s="33" t="s">
        <v>327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3" t="s">
        <v>24</v>
      </c>
      <c r="C15" s="33" t="s">
        <v>176</v>
      </c>
      <c r="D15" s="33" t="s">
        <v>13</v>
      </c>
      <c r="E15" s="33" t="s">
        <v>49</v>
      </c>
      <c r="F15" s="34" t="s">
        <v>223</v>
      </c>
      <c r="G15" s="33" t="s">
        <v>327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3" t="s">
        <v>101</v>
      </c>
      <c r="C16" s="33" t="s">
        <v>201</v>
      </c>
      <c r="D16" s="33" t="s">
        <v>214</v>
      </c>
      <c r="E16" s="33" t="s">
        <v>328</v>
      </c>
      <c r="F16" s="34" t="s">
        <v>224</v>
      </c>
      <c r="G16" s="33" t="s">
        <v>327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3" t="s">
        <v>68</v>
      </c>
      <c r="C17" s="33" t="s">
        <v>178</v>
      </c>
      <c r="D17" s="33" t="s">
        <v>8</v>
      </c>
      <c r="E17" s="33" t="s">
        <v>48</v>
      </c>
      <c r="F17" s="34" t="s">
        <v>223</v>
      </c>
      <c r="G17" s="33" t="s">
        <v>327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3" t="s">
        <v>9</v>
      </c>
      <c r="C18" s="33" t="s">
        <v>178</v>
      </c>
      <c r="D18" s="33" t="s">
        <v>8</v>
      </c>
      <c r="E18" s="33" t="s">
        <v>48</v>
      </c>
      <c r="F18" s="34" t="s">
        <v>223</v>
      </c>
      <c r="G18" s="33" t="s">
        <v>327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3" t="s">
        <v>54</v>
      </c>
      <c r="C19" s="33" t="s">
        <v>178</v>
      </c>
      <c r="D19" s="33" t="s">
        <v>8</v>
      </c>
      <c r="E19" s="33" t="s">
        <v>49</v>
      </c>
      <c r="F19" s="34" t="s">
        <v>223</v>
      </c>
      <c r="G19" s="33" t="s">
        <v>327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3" t="s">
        <v>118</v>
      </c>
      <c r="C20" s="33" t="s">
        <v>178</v>
      </c>
      <c r="D20" s="33" t="s">
        <v>100</v>
      </c>
      <c r="E20" s="33" t="s">
        <v>49</v>
      </c>
      <c r="F20" s="34" t="s">
        <v>224</v>
      </c>
      <c r="G20" s="33" t="s">
        <v>327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3" t="s">
        <v>235</v>
      </c>
      <c r="C21" s="33" t="s">
        <v>178</v>
      </c>
      <c r="D21" s="33" t="s">
        <v>236</v>
      </c>
      <c r="E21" s="33" t="s">
        <v>49</v>
      </c>
      <c r="F21" s="34" t="s">
        <v>223</v>
      </c>
      <c r="G21" s="33" t="s">
        <v>327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3" t="s">
        <v>20</v>
      </c>
      <c r="C22" s="33" t="s">
        <v>177</v>
      </c>
      <c r="D22" s="33" t="s">
        <v>67</v>
      </c>
      <c r="E22" s="33" t="s">
        <v>48</v>
      </c>
      <c r="F22" s="34" t="s">
        <v>223</v>
      </c>
      <c r="G22" s="33" t="s">
        <v>327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3" t="s">
        <v>69</v>
      </c>
      <c r="C23" s="33" t="s">
        <v>177</v>
      </c>
      <c r="D23" s="33" t="s">
        <v>70</v>
      </c>
      <c r="E23" s="33" t="s">
        <v>49</v>
      </c>
      <c r="F23" s="34" t="s">
        <v>224</v>
      </c>
      <c r="G23" s="33" t="s">
        <v>327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3" t="s">
        <v>86</v>
      </c>
      <c r="C24" s="33" t="s">
        <v>177</v>
      </c>
      <c r="D24" s="33" t="s">
        <v>89</v>
      </c>
      <c r="E24" s="33" t="s">
        <v>48</v>
      </c>
      <c r="F24" s="34" t="s">
        <v>224</v>
      </c>
      <c r="G24" s="33" t="s">
        <v>327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3" t="s">
        <v>96</v>
      </c>
      <c r="C25" s="33" t="s">
        <v>177</v>
      </c>
      <c r="D25" s="33" t="s">
        <v>97</v>
      </c>
      <c r="E25" s="33" t="s">
        <v>49</v>
      </c>
      <c r="F25" s="34" t="s">
        <v>224</v>
      </c>
      <c r="G25" s="33" t="s">
        <v>327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3" t="s">
        <v>103</v>
      </c>
      <c r="C26" s="33" t="s">
        <v>177</v>
      </c>
      <c r="D26" s="33" t="s">
        <v>13</v>
      </c>
      <c r="E26" s="33" t="s">
        <v>49</v>
      </c>
      <c r="F26" s="34" t="s">
        <v>224</v>
      </c>
      <c r="G26" s="33" t="s">
        <v>327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3" t="s">
        <v>262</v>
      </c>
      <c r="C27" s="33" t="s">
        <v>177</v>
      </c>
      <c r="D27" s="33" t="s">
        <v>263</v>
      </c>
      <c r="E27" s="33" t="s">
        <v>49</v>
      </c>
      <c r="F27" s="34" t="s">
        <v>223</v>
      </c>
      <c r="G27" s="33" t="s">
        <v>327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3" t="s">
        <v>171</v>
      </c>
      <c r="C28" s="33" t="s">
        <v>226</v>
      </c>
      <c r="D28" s="33" t="s">
        <v>32</v>
      </c>
      <c r="E28" s="33" t="s">
        <v>59</v>
      </c>
      <c r="F28" s="34" t="s">
        <v>224</v>
      </c>
      <c r="G28" s="33" t="s">
        <v>327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3" t="s">
        <v>170</v>
      </c>
      <c r="C29" s="33" t="s">
        <v>226</v>
      </c>
      <c r="D29" s="33" t="s">
        <v>32</v>
      </c>
      <c r="E29" s="33" t="s">
        <v>59</v>
      </c>
      <c r="F29" s="34" t="s">
        <v>224</v>
      </c>
      <c r="G29" s="33" t="s">
        <v>327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3" t="s">
        <v>169</v>
      </c>
      <c r="C30" s="33" t="s">
        <v>226</v>
      </c>
      <c r="D30" s="33" t="s">
        <v>98</v>
      </c>
      <c r="E30" s="33" t="s">
        <v>59</v>
      </c>
      <c r="F30" s="34" t="s">
        <v>223</v>
      </c>
      <c r="G30" s="33" t="s">
        <v>327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3" t="s">
        <v>168</v>
      </c>
      <c r="C31" s="33" t="s">
        <v>226</v>
      </c>
      <c r="D31" s="33" t="s">
        <v>32</v>
      </c>
      <c r="E31" s="33" t="s">
        <v>59</v>
      </c>
      <c r="F31" s="34" t="s">
        <v>224</v>
      </c>
      <c r="G31" s="33" t="s">
        <v>327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3" t="s">
        <v>237</v>
      </c>
      <c r="C32" s="33" t="s">
        <v>226</v>
      </c>
      <c r="D32" s="33" t="s">
        <v>238</v>
      </c>
      <c r="E32" s="33" t="s">
        <v>49</v>
      </c>
      <c r="F32" s="34" t="s">
        <v>223</v>
      </c>
      <c r="G32" s="33" t="s">
        <v>327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3" t="s">
        <v>12</v>
      </c>
      <c r="C33" s="33" t="s">
        <v>165</v>
      </c>
      <c r="D33" s="33" t="s">
        <v>239</v>
      </c>
      <c r="E33" s="33" t="s">
        <v>48</v>
      </c>
      <c r="F33" s="34" t="s">
        <v>223</v>
      </c>
      <c r="G33" s="33" t="s">
        <v>327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3" t="s">
        <v>71</v>
      </c>
      <c r="C34" s="33" t="s">
        <v>164</v>
      </c>
      <c r="D34" s="33" t="s">
        <v>209</v>
      </c>
      <c r="E34" s="33" t="s">
        <v>49</v>
      </c>
      <c r="F34" s="34" t="s">
        <v>224</v>
      </c>
      <c r="G34" s="33" t="s">
        <v>327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3" t="s">
        <v>85</v>
      </c>
      <c r="C35" s="33" t="s">
        <v>164</v>
      </c>
      <c r="D35" s="33" t="s">
        <v>255</v>
      </c>
      <c r="E35" s="33" t="s">
        <v>49</v>
      </c>
      <c r="F35" s="34" t="s">
        <v>223</v>
      </c>
      <c r="G35" s="33" t="s">
        <v>327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3" t="s">
        <v>148</v>
      </c>
      <c r="C36" s="33" t="s">
        <v>164</v>
      </c>
      <c r="D36" s="33" t="s">
        <v>13</v>
      </c>
      <c r="E36" s="33" t="s">
        <v>49</v>
      </c>
      <c r="F36" s="34" t="s">
        <v>224</v>
      </c>
      <c r="G36" s="33" t="s">
        <v>327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3" t="s">
        <v>57</v>
      </c>
      <c r="C37" s="33" t="s">
        <v>164</v>
      </c>
      <c r="D37" s="33" t="s">
        <v>13</v>
      </c>
      <c r="E37" s="33" t="s">
        <v>48</v>
      </c>
      <c r="F37" s="34" t="s">
        <v>223</v>
      </c>
      <c r="G37" s="33" t="s">
        <v>327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3" t="s">
        <v>172</v>
      </c>
      <c r="C38" s="33" t="s">
        <v>164</v>
      </c>
      <c r="D38" s="33" t="s">
        <v>13</v>
      </c>
      <c r="E38" s="33" t="s">
        <v>49</v>
      </c>
      <c r="F38" s="34" t="s">
        <v>223</v>
      </c>
      <c r="G38" s="33" t="s">
        <v>327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3" t="s">
        <v>181</v>
      </c>
      <c r="C39" s="33" t="s">
        <v>164</v>
      </c>
      <c r="D39" s="33" t="s">
        <v>215</v>
      </c>
      <c r="E39" s="33" t="s">
        <v>51</v>
      </c>
      <c r="F39" s="34" t="s">
        <v>224</v>
      </c>
      <c r="G39" s="33" t="s">
        <v>327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3" t="s">
        <v>60</v>
      </c>
      <c r="C40" s="33" t="s">
        <v>164</v>
      </c>
      <c r="D40" s="33" t="s">
        <v>240</v>
      </c>
      <c r="E40" s="33" t="s">
        <v>49</v>
      </c>
      <c r="F40" s="34" t="s">
        <v>224</v>
      </c>
      <c r="G40" s="33" t="s">
        <v>327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3" t="s">
        <v>147</v>
      </c>
      <c r="C41" s="33" t="s">
        <v>164</v>
      </c>
      <c r="D41" s="33" t="s">
        <v>94</v>
      </c>
      <c r="E41" s="33" t="s">
        <v>51</v>
      </c>
      <c r="F41" s="34" t="s">
        <v>224</v>
      </c>
      <c r="G41" s="33" t="s">
        <v>327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3" t="s">
        <v>29</v>
      </c>
      <c r="C42" s="33" t="s">
        <v>164</v>
      </c>
      <c r="D42" s="33" t="s">
        <v>10</v>
      </c>
      <c r="E42" s="33" t="s">
        <v>51</v>
      </c>
      <c r="F42" s="34" t="s">
        <v>224</v>
      </c>
      <c r="G42" s="33" t="s">
        <v>327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3" t="s">
        <v>180</v>
      </c>
      <c r="C43" s="33" t="s">
        <v>164</v>
      </c>
      <c r="D43" s="33" t="s">
        <v>10</v>
      </c>
      <c r="E43" s="33" t="s">
        <v>49</v>
      </c>
      <c r="F43" s="34" t="s">
        <v>224</v>
      </c>
      <c r="G43" s="33" t="s">
        <v>327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3" t="s">
        <v>210</v>
      </c>
      <c r="C44" s="33" t="s">
        <v>164</v>
      </c>
      <c r="D44" s="33" t="s">
        <v>10</v>
      </c>
      <c r="E44" s="33" t="s">
        <v>49</v>
      </c>
      <c r="F44" s="34" t="s">
        <v>224</v>
      </c>
      <c r="G44" s="33" t="s">
        <v>327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3" t="s">
        <v>30</v>
      </c>
      <c r="C45" s="33" t="s">
        <v>164</v>
      </c>
      <c r="D45" s="33" t="s">
        <v>10</v>
      </c>
      <c r="E45" s="33" t="s">
        <v>51</v>
      </c>
      <c r="F45" s="34" t="s">
        <v>224</v>
      </c>
      <c r="G45" s="33" t="s">
        <v>327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3" t="s">
        <v>61</v>
      </c>
      <c r="C46" s="33" t="s">
        <v>164</v>
      </c>
      <c r="D46" s="33" t="s">
        <v>62</v>
      </c>
      <c r="E46" s="33" t="s">
        <v>51</v>
      </c>
      <c r="F46" s="34" t="s">
        <v>224</v>
      </c>
      <c r="G46" s="33" t="s">
        <v>327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3" t="s">
        <v>211</v>
      </c>
      <c r="C47" s="33" t="s">
        <v>164</v>
      </c>
      <c r="D47" s="33" t="s">
        <v>212</v>
      </c>
      <c r="E47" s="33" t="s">
        <v>51</v>
      </c>
      <c r="F47" s="34" t="s">
        <v>224</v>
      </c>
      <c r="G47" s="33" t="s">
        <v>327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3" t="s">
        <v>206</v>
      </c>
      <c r="C48" s="33" t="s">
        <v>164</v>
      </c>
      <c r="D48" s="33" t="s">
        <v>95</v>
      </c>
      <c r="E48" s="33" t="s">
        <v>49</v>
      </c>
      <c r="F48" s="34" t="s">
        <v>224</v>
      </c>
      <c r="G48" s="33" t="s">
        <v>327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3" t="s">
        <v>93</v>
      </c>
      <c r="C49" s="33" t="s">
        <v>164</v>
      </c>
      <c r="D49" s="33" t="s">
        <v>17</v>
      </c>
      <c r="E49" s="33" t="s">
        <v>51</v>
      </c>
      <c r="F49" s="34" t="s">
        <v>223</v>
      </c>
      <c r="G49" s="33" t="s">
        <v>327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3" t="s">
        <v>31</v>
      </c>
      <c r="C50" s="33" t="s">
        <v>164</v>
      </c>
      <c r="D50" s="33" t="s">
        <v>17</v>
      </c>
      <c r="E50" s="33" t="s">
        <v>51</v>
      </c>
      <c r="F50" s="34" t="s">
        <v>223</v>
      </c>
      <c r="G50" s="33" t="s">
        <v>327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3" t="s">
        <v>182</v>
      </c>
      <c r="C51" s="33" t="s">
        <v>164</v>
      </c>
      <c r="D51" s="33" t="s">
        <v>17</v>
      </c>
      <c r="E51" s="33" t="s">
        <v>51</v>
      </c>
      <c r="F51" s="34" t="s">
        <v>223</v>
      </c>
      <c r="G51" s="33" t="s">
        <v>327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3" t="s">
        <v>28</v>
      </c>
      <c r="C52" s="33" t="s">
        <v>164</v>
      </c>
      <c r="D52" s="33" t="s">
        <v>17</v>
      </c>
      <c r="E52" s="33" t="s">
        <v>51</v>
      </c>
      <c r="F52" s="34" t="s">
        <v>223</v>
      </c>
      <c r="G52" s="33" t="s">
        <v>327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3" t="s">
        <v>225</v>
      </c>
      <c r="C53" s="33" t="s">
        <v>164</v>
      </c>
      <c r="D53" s="33" t="s">
        <v>17</v>
      </c>
      <c r="E53" s="33" t="s">
        <v>51</v>
      </c>
      <c r="F53" s="34" t="s">
        <v>223</v>
      </c>
      <c r="G53" s="33" t="s">
        <v>327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3" t="s">
        <v>234</v>
      </c>
      <c r="C54" s="33" t="s">
        <v>164</v>
      </c>
      <c r="D54" s="33" t="s">
        <v>17</v>
      </c>
      <c r="E54" s="33" t="s">
        <v>51</v>
      </c>
      <c r="F54" s="34" t="s">
        <v>224</v>
      </c>
      <c r="G54" s="33" t="s">
        <v>327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3" t="s">
        <v>109</v>
      </c>
      <c r="C55" s="33" t="s">
        <v>174</v>
      </c>
      <c r="D55" s="33" t="s">
        <v>188</v>
      </c>
      <c r="E55" s="33" t="s">
        <v>48</v>
      </c>
      <c r="F55" s="34" t="s">
        <v>223</v>
      </c>
      <c r="G55" s="33" t="s">
        <v>327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3" t="s">
        <v>150</v>
      </c>
      <c r="C56" s="33" t="s">
        <v>174</v>
      </c>
      <c r="D56" s="33" t="s">
        <v>189</v>
      </c>
      <c r="E56" s="33" t="s">
        <v>48</v>
      </c>
      <c r="F56" s="34" t="s">
        <v>223</v>
      </c>
      <c r="G56" s="33" t="s">
        <v>327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3" t="s">
        <v>213</v>
      </c>
      <c r="C57" s="33" t="s">
        <v>174</v>
      </c>
      <c r="D57" s="33" t="s">
        <v>217</v>
      </c>
      <c r="E57" s="33" t="s">
        <v>59</v>
      </c>
      <c r="F57" s="34" t="s">
        <v>223</v>
      </c>
      <c r="G57" s="33" t="s">
        <v>327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3" t="s">
        <v>75</v>
      </c>
      <c r="C58" s="33" t="s">
        <v>174</v>
      </c>
      <c r="D58" s="33" t="s">
        <v>104</v>
      </c>
      <c r="E58" s="33" t="s">
        <v>48</v>
      </c>
      <c r="F58" s="34" t="s">
        <v>223</v>
      </c>
      <c r="G58" s="33" t="s">
        <v>327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3" t="s">
        <v>88</v>
      </c>
      <c r="C59" s="33" t="s">
        <v>174</v>
      </c>
      <c r="D59" s="33" t="s">
        <v>72</v>
      </c>
      <c r="E59" s="33" t="s">
        <v>48</v>
      </c>
      <c r="F59" s="34" t="s">
        <v>223</v>
      </c>
      <c r="G59" s="33" t="s">
        <v>327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3" t="s">
        <v>41</v>
      </c>
      <c r="C60" s="33" t="s">
        <v>174</v>
      </c>
      <c r="D60" s="33" t="s">
        <v>72</v>
      </c>
      <c r="E60" s="33" t="s">
        <v>48</v>
      </c>
      <c r="F60" s="34" t="s">
        <v>223</v>
      </c>
      <c r="G60" s="33" t="s">
        <v>327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3" t="s">
        <v>34</v>
      </c>
      <c r="C61" s="33" t="s">
        <v>174</v>
      </c>
      <c r="D61" s="33" t="s">
        <v>72</v>
      </c>
      <c r="E61" s="33" t="s">
        <v>48</v>
      </c>
      <c r="F61" s="34" t="s">
        <v>224</v>
      </c>
      <c r="G61" s="33" t="s">
        <v>327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3" t="s">
        <v>80</v>
      </c>
      <c r="C62" s="33" t="s">
        <v>174</v>
      </c>
      <c r="D62" s="33" t="s">
        <v>106</v>
      </c>
      <c r="E62" s="33" t="s">
        <v>48</v>
      </c>
      <c r="F62" s="34" t="s">
        <v>223</v>
      </c>
      <c r="G62" s="33" t="s">
        <v>327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3" t="s">
        <v>35</v>
      </c>
      <c r="C63" s="33" t="s">
        <v>174</v>
      </c>
      <c r="D63" s="33" t="s">
        <v>106</v>
      </c>
      <c r="E63" s="33" t="s">
        <v>48</v>
      </c>
      <c r="F63" s="34" t="s">
        <v>224</v>
      </c>
      <c r="G63" s="33" t="s">
        <v>327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3" t="s">
        <v>23</v>
      </c>
      <c r="C64" s="33" t="s">
        <v>174</v>
      </c>
      <c r="D64" s="33" t="s">
        <v>106</v>
      </c>
      <c r="E64" s="33" t="s">
        <v>48</v>
      </c>
      <c r="F64" s="34" t="s">
        <v>223</v>
      </c>
      <c r="G64" s="33" t="s">
        <v>327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3" t="s">
        <v>36</v>
      </c>
      <c r="C65" s="33" t="s">
        <v>174</v>
      </c>
      <c r="D65" s="33" t="s">
        <v>106</v>
      </c>
      <c r="E65" s="33" t="s">
        <v>48</v>
      </c>
      <c r="F65" s="34" t="s">
        <v>224</v>
      </c>
      <c r="G65" s="33" t="s">
        <v>327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3" t="s">
        <v>37</v>
      </c>
      <c r="C66" s="33" t="s">
        <v>174</v>
      </c>
      <c r="D66" s="33" t="s">
        <v>106</v>
      </c>
      <c r="E66" s="33" t="s">
        <v>48</v>
      </c>
      <c r="F66" s="34" t="s">
        <v>223</v>
      </c>
      <c r="G66" s="33" t="s">
        <v>327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3" t="s">
        <v>33</v>
      </c>
      <c r="C67" s="33" t="s">
        <v>174</v>
      </c>
      <c r="D67" s="33" t="s">
        <v>106</v>
      </c>
      <c r="E67" s="33" t="s">
        <v>49</v>
      </c>
      <c r="F67" s="34" t="s">
        <v>224</v>
      </c>
      <c r="G67" s="33" t="s">
        <v>327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3" t="s">
        <v>138</v>
      </c>
      <c r="C68" s="33" t="s">
        <v>174</v>
      </c>
      <c r="D68" s="33" t="s">
        <v>106</v>
      </c>
      <c r="E68" s="33" t="s">
        <v>49</v>
      </c>
      <c r="F68" s="34" t="s">
        <v>223</v>
      </c>
      <c r="G68" s="33" t="s">
        <v>327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3" t="s">
        <v>11</v>
      </c>
      <c r="C69" s="33" t="s">
        <v>174</v>
      </c>
      <c r="D69" s="33" t="s">
        <v>106</v>
      </c>
      <c r="E69" s="33" t="s">
        <v>49</v>
      </c>
      <c r="F69" s="34" t="s">
        <v>224</v>
      </c>
      <c r="G69" s="33" t="s">
        <v>327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3" t="s">
        <v>7</v>
      </c>
      <c r="C70" s="33" t="s">
        <v>195</v>
      </c>
      <c r="D70" s="33" t="s">
        <v>198</v>
      </c>
      <c r="E70" s="33" t="s">
        <v>48</v>
      </c>
      <c r="F70" s="34" t="s">
        <v>224</v>
      </c>
      <c r="G70" s="33" t="s">
        <v>327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3" t="s">
        <v>39</v>
      </c>
      <c r="C71" s="33" t="s">
        <v>195</v>
      </c>
      <c r="D71" s="33" t="s">
        <v>269</v>
      </c>
      <c r="E71" s="33" t="s">
        <v>48</v>
      </c>
      <c r="F71" s="34" t="s">
        <v>224</v>
      </c>
      <c r="G71" s="33" t="s">
        <v>327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3" t="s">
        <v>42</v>
      </c>
      <c r="C72" s="33" t="s">
        <v>173</v>
      </c>
      <c r="D72" s="33" t="s">
        <v>74</v>
      </c>
      <c r="E72" s="33" t="s">
        <v>48</v>
      </c>
      <c r="F72" s="34" t="s">
        <v>223</v>
      </c>
      <c r="G72" s="33" t="s">
        <v>327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3" t="s">
        <v>99</v>
      </c>
      <c r="C73" s="33" t="s">
        <v>173</v>
      </c>
      <c r="D73" s="33" t="s">
        <v>98</v>
      </c>
      <c r="E73" s="33" t="s">
        <v>49</v>
      </c>
      <c r="F73" s="34" t="s">
        <v>223</v>
      </c>
      <c r="G73" s="33" t="s">
        <v>327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3" t="s">
        <v>43</v>
      </c>
      <c r="C74" s="33" t="s">
        <v>173</v>
      </c>
      <c r="D74" s="33" t="s">
        <v>74</v>
      </c>
      <c r="E74" s="33" t="s">
        <v>48</v>
      </c>
      <c r="F74" s="34" t="s">
        <v>223</v>
      </c>
      <c r="G74" s="33" t="s">
        <v>327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3" t="s">
        <v>73</v>
      </c>
      <c r="C75" s="33" t="s">
        <v>173</v>
      </c>
      <c r="D75" s="33" t="s">
        <v>74</v>
      </c>
      <c r="E75" s="33" t="s">
        <v>48</v>
      </c>
      <c r="F75" s="34" t="s">
        <v>223</v>
      </c>
      <c r="G75" s="33" t="s">
        <v>327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3" t="s">
        <v>76</v>
      </c>
      <c r="C76" s="33" t="s">
        <v>173</v>
      </c>
      <c r="D76" s="33" t="s">
        <v>74</v>
      </c>
      <c r="E76" s="33" t="s">
        <v>48</v>
      </c>
      <c r="F76" s="34" t="s">
        <v>223</v>
      </c>
      <c r="G76" s="33" t="s">
        <v>327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3" t="s">
        <v>77</v>
      </c>
      <c r="C77" s="33" t="s">
        <v>173</v>
      </c>
      <c r="D77" s="33" t="s">
        <v>74</v>
      </c>
      <c r="E77" s="33" t="s">
        <v>48</v>
      </c>
      <c r="F77" s="34" t="s">
        <v>223</v>
      </c>
      <c r="G77" s="33" t="s">
        <v>327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3" t="s">
        <v>78</v>
      </c>
      <c r="C78" s="33" t="s">
        <v>173</v>
      </c>
      <c r="D78" s="33" t="s">
        <v>74</v>
      </c>
      <c r="E78" s="33" t="s">
        <v>48</v>
      </c>
      <c r="F78" s="34" t="s">
        <v>223</v>
      </c>
      <c r="G78" s="33" t="s">
        <v>327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3" t="s">
        <v>110</v>
      </c>
      <c r="C79" s="33" t="s">
        <v>173</v>
      </c>
      <c r="D79" s="33" t="s">
        <v>74</v>
      </c>
      <c r="E79" s="33" t="s">
        <v>48</v>
      </c>
      <c r="F79" s="34" t="s">
        <v>223</v>
      </c>
      <c r="G79" s="33" t="s">
        <v>327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3" t="s">
        <v>200</v>
      </c>
      <c r="C80" s="33" t="s">
        <v>173</v>
      </c>
      <c r="D80" s="33" t="s">
        <v>117</v>
      </c>
      <c r="E80" s="33" t="s">
        <v>59</v>
      </c>
      <c r="F80" s="34" t="s">
        <v>223</v>
      </c>
      <c r="G80" s="33" t="s">
        <v>327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3" t="s">
        <v>25</v>
      </c>
      <c r="C81" s="33" t="s">
        <v>173</v>
      </c>
      <c r="D81" s="33" t="s">
        <v>13</v>
      </c>
      <c r="E81" s="33" t="s">
        <v>49</v>
      </c>
      <c r="F81" s="34" t="s">
        <v>223</v>
      </c>
      <c r="G81" s="33" t="s">
        <v>327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3" t="s">
        <v>38</v>
      </c>
      <c r="C82" s="33" t="s">
        <v>175</v>
      </c>
      <c r="D82" s="33" t="s">
        <v>257</v>
      </c>
      <c r="E82" s="33" t="s">
        <v>49</v>
      </c>
      <c r="F82" s="34" t="s">
        <v>223</v>
      </c>
      <c r="G82" s="33" t="s">
        <v>327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3" t="s">
        <v>63</v>
      </c>
      <c r="C83" s="33" t="s">
        <v>175</v>
      </c>
      <c r="D83" s="33" t="s">
        <v>251</v>
      </c>
      <c r="E83" s="33" t="s">
        <v>49</v>
      </c>
      <c r="F83" s="34" t="s">
        <v>224</v>
      </c>
      <c r="G83" s="33" t="s">
        <v>327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3" t="s">
        <v>190</v>
      </c>
      <c r="C84" s="33" t="s">
        <v>175</v>
      </c>
      <c r="D84" s="33" t="s">
        <v>251</v>
      </c>
      <c r="E84" s="33" t="s">
        <v>49</v>
      </c>
      <c r="F84" s="34" t="s">
        <v>223</v>
      </c>
      <c r="G84" s="33" t="s">
        <v>327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3" t="s">
        <v>241</v>
      </c>
      <c r="C85" s="33" t="s">
        <v>175</v>
      </c>
      <c r="D85" s="33" t="s">
        <v>242</v>
      </c>
      <c r="E85" s="33" t="s">
        <v>49</v>
      </c>
      <c r="F85" s="34" t="s">
        <v>223</v>
      </c>
      <c r="G85" s="33" t="s">
        <v>327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3" t="s">
        <v>19</v>
      </c>
      <c r="C86" s="33" t="s">
        <v>227</v>
      </c>
      <c r="D86" s="33" t="s">
        <v>66</v>
      </c>
      <c r="E86" s="33" t="s">
        <v>48</v>
      </c>
      <c r="F86" s="34" t="s">
        <v>224</v>
      </c>
      <c r="G86" s="33" t="s">
        <v>327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3" t="s">
        <v>87</v>
      </c>
      <c r="C87" s="33" t="s">
        <v>227</v>
      </c>
      <c r="D87" s="33" t="s">
        <v>22</v>
      </c>
      <c r="E87" s="33" t="s">
        <v>49</v>
      </c>
      <c r="F87" s="34" t="s">
        <v>223</v>
      </c>
      <c r="G87" s="33" t="s">
        <v>327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3" t="s">
        <v>105</v>
      </c>
      <c r="C88" s="33" t="s">
        <v>227</v>
      </c>
      <c r="D88" s="33" t="s">
        <v>13</v>
      </c>
      <c r="E88" s="33" t="s">
        <v>49</v>
      </c>
      <c r="F88" s="34" t="s">
        <v>223</v>
      </c>
      <c r="G88" s="33" t="s">
        <v>327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3" t="s">
        <v>102</v>
      </c>
      <c r="C89" s="33" t="s">
        <v>227</v>
      </c>
      <c r="D89" s="33" t="s">
        <v>13</v>
      </c>
      <c r="E89" s="33" t="s">
        <v>49</v>
      </c>
      <c r="F89" s="34" t="s">
        <v>224</v>
      </c>
      <c r="G89" s="33" t="s">
        <v>327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3" t="s">
        <v>15</v>
      </c>
      <c r="C90" s="33" t="s">
        <v>227</v>
      </c>
      <c r="D90" s="33" t="s">
        <v>16</v>
      </c>
      <c r="E90" s="33" t="s">
        <v>48</v>
      </c>
      <c r="F90" s="34" t="s">
        <v>223</v>
      </c>
      <c r="G90" s="33" t="s">
        <v>327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3" t="s">
        <v>21</v>
      </c>
      <c r="C91" s="33" t="s">
        <v>227</v>
      </c>
      <c r="D91" s="33" t="s">
        <v>10</v>
      </c>
      <c r="E91" s="33" t="s">
        <v>51</v>
      </c>
      <c r="F91" s="34" t="s">
        <v>224</v>
      </c>
      <c r="G91" s="33" t="s">
        <v>327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3" t="s">
        <v>18</v>
      </c>
      <c r="C92" s="33" t="s">
        <v>227</v>
      </c>
      <c r="D92" s="33" t="s">
        <v>17</v>
      </c>
      <c r="E92" s="33" t="s">
        <v>51</v>
      </c>
      <c r="F92" s="34" t="s">
        <v>223</v>
      </c>
      <c r="G92" s="33" t="s">
        <v>327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3" t="s">
        <v>197</v>
      </c>
      <c r="C93" s="33" t="s">
        <v>185</v>
      </c>
      <c r="D93" s="33" t="s">
        <v>32</v>
      </c>
      <c r="E93" s="33" t="s">
        <v>59</v>
      </c>
      <c r="F93" s="34" t="s">
        <v>224</v>
      </c>
      <c r="G93" s="33" t="s">
        <v>327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3" t="s">
        <v>183</v>
      </c>
      <c r="C94" s="33" t="s">
        <v>185</v>
      </c>
      <c r="D94" s="33" t="s">
        <v>13</v>
      </c>
      <c r="E94" s="33" t="s">
        <v>49</v>
      </c>
      <c r="F94" s="34" t="s">
        <v>223</v>
      </c>
      <c r="G94" s="33" t="s">
        <v>327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184</v>
      </c>
      <c r="C95" s="33" t="s">
        <v>185</v>
      </c>
      <c r="D95" s="33" t="s">
        <v>13</v>
      </c>
      <c r="E95" s="33" t="s">
        <v>49</v>
      </c>
      <c r="F95" s="34" t="s">
        <v>223</v>
      </c>
      <c r="G95" s="33" t="s">
        <v>327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276</v>
      </c>
      <c r="C96" s="33" t="s">
        <v>81</v>
      </c>
      <c r="D96" s="33" t="s">
        <v>82</v>
      </c>
      <c r="E96" s="33" t="s">
        <v>83</v>
      </c>
      <c r="F96" s="34" t="s">
        <v>224</v>
      </c>
      <c r="G96" s="33" t="s">
        <v>329</v>
      </c>
      <c r="H96" s="34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277</v>
      </c>
      <c r="C97" s="33" t="s">
        <v>81</v>
      </c>
      <c r="D97" s="33" t="s">
        <v>82</v>
      </c>
      <c r="E97" s="33" t="s">
        <v>83</v>
      </c>
      <c r="F97" s="34" t="s">
        <v>223</v>
      </c>
      <c r="G97" s="33" t="s">
        <v>329</v>
      </c>
      <c r="H97" s="34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278</v>
      </c>
      <c r="C98" s="33" t="s">
        <v>81</v>
      </c>
      <c r="D98" s="33" t="s">
        <v>82</v>
      </c>
      <c r="E98" s="33" t="s">
        <v>83</v>
      </c>
      <c r="F98" s="34" t="s">
        <v>224</v>
      </c>
      <c r="G98" s="33" t="s">
        <v>329</v>
      </c>
      <c r="H98" s="34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279</v>
      </c>
      <c r="C99" s="33" t="s">
        <v>81</v>
      </c>
      <c r="D99" s="33" t="s">
        <v>82</v>
      </c>
      <c r="E99" s="33" t="s">
        <v>83</v>
      </c>
      <c r="F99" s="34" t="s">
        <v>224</v>
      </c>
      <c r="G99" s="33" t="s">
        <v>329</v>
      </c>
      <c r="H99" s="34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280</v>
      </c>
      <c r="C100" s="33" t="s">
        <v>81</v>
      </c>
      <c r="D100" s="33" t="s">
        <v>82</v>
      </c>
      <c r="E100" s="33" t="s">
        <v>83</v>
      </c>
      <c r="F100" s="34" t="s">
        <v>224</v>
      </c>
      <c r="G100" s="33" t="s">
        <v>329</v>
      </c>
      <c r="H100" s="34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281</v>
      </c>
      <c r="C101" s="33" t="s">
        <v>81</v>
      </c>
      <c r="D101" s="33" t="s">
        <v>82</v>
      </c>
      <c r="E101" s="33" t="s">
        <v>83</v>
      </c>
      <c r="F101" s="34" t="s">
        <v>223</v>
      </c>
      <c r="G101" s="33" t="s">
        <v>329</v>
      </c>
      <c r="H101" s="34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282</v>
      </c>
      <c r="C102" s="33" t="s">
        <v>81</v>
      </c>
      <c r="D102" s="33" t="s">
        <v>82</v>
      </c>
      <c r="E102" s="33" t="s">
        <v>83</v>
      </c>
      <c r="F102" s="34" t="s">
        <v>224</v>
      </c>
      <c r="G102" s="33" t="s">
        <v>329</v>
      </c>
      <c r="H102" s="34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283</v>
      </c>
      <c r="C103" s="33" t="s">
        <v>81</v>
      </c>
      <c r="D103" s="33" t="s">
        <v>82</v>
      </c>
      <c r="E103" s="33" t="s">
        <v>83</v>
      </c>
      <c r="F103" s="34" t="s">
        <v>223</v>
      </c>
      <c r="G103" s="33" t="s">
        <v>329</v>
      </c>
      <c r="H103" s="34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120</v>
      </c>
      <c r="C104" s="33" t="s">
        <v>192</v>
      </c>
      <c r="D104" s="33" t="s">
        <v>162</v>
      </c>
      <c r="E104" s="33" t="s">
        <v>119</v>
      </c>
      <c r="F104" s="34" t="s">
        <v>224</v>
      </c>
      <c r="G104" s="33" t="s">
        <v>330</v>
      </c>
      <c r="H104" s="34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126</v>
      </c>
      <c r="C105" s="33" t="s">
        <v>192</v>
      </c>
      <c r="D105" s="33" t="s">
        <v>127</v>
      </c>
      <c r="E105" s="33" t="s">
        <v>119</v>
      </c>
      <c r="F105" s="34" t="s">
        <v>224</v>
      </c>
      <c r="G105" s="33" t="s">
        <v>330</v>
      </c>
      <c r="H105" s="34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136</v>
      </c>
      <c r="C106" s="33" t="s">
        <v>192</v>
      </c>
      <c r="D106" s="33" t="s">
        <v>129</v>
      </c>
      <c r="E106" s="33" t="s">
        <v>119</v>
      </c>
      <c r="F106" s="34" t="s">
        <v>223</v>
      </c>
      <c r="G106" s="33" t="s">
        <v>330</v>
      </c>
      <c r="H106" s="34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154</v>
      </c>
      <c r="C107" s="33" t="s">
        <v>176</v>
      </c>
      <c r="D107" s="33" t="s">
        <v>58</v>
      </c>
      <c r="E107" s="33" t="s">
        <v>119</v>
      </c>
      <c r="F107" s="34" t="s">
        <v>224</v>
      </c>
      <c r="G107" s="33" t="s">
        <v>330</v>
      </c>
      <c r="H107" s="34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243</v>
      </c>
      <c r="C108" s="33" t="s">
        <v>176</v>
      </c>
      <c r="D108" s="33" t="s">
        <v>244</v>
      </c>
      <c r="E108" s="33" t="s">
        <v>119</v>
      </c>
      <c r="F108" s="34" t="s">
        <v>223</v>
      </c>
      <c r="G108" s="33" t="s">
        <v>330</v>
      </c>
      <c r="H108" s="34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151</v>
      </c>
      <c r="C109" s="33" t="s">
        <v>178</v>
      </c>
      <c r="D109" s="33" t="s">
        <v>8</v>
      </c>
      <c r="E109" s="33" t="s">
        <v>119</v>
      </c>
      <c r="F109" s="34" t="s">
        <v>223</v>
      </c>
      <c r="G109" s="33" t="s">
        <v>330</v>
      </c>
      <c r="H109" s="34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141</v>
      </c>
      <c r="C110" s="33" t="s">
        <v>178</v>
      </c>
      <c r="D110" s="33" t="s">
        <v>8</v>
      </c>
      <c r="E110" s="33" t="s">
        <v>119</v>
      </c>
      <c r="F110" s="34" t="s">
        <v>223</v>
      </c>
      <c r="G110" s="33" t="s">
        <v>330</v>
      </c>
      <c r="H110" s="34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245</v>
      </c>
      <c r="C111" s="33" t="s">
        <v>178</v>
      </c>
      <c r="D111" s="33" t="s">
        <v>8</v>
      </c>
      <c r="E111" s="33" t="s">
        <v>119</v>
      </c>
      <c r="F111" s="34" t="s">
        <v>223</v>
      </c>
      <c r="G111" s="33" t="s">
        <v>330</v>
      </c>
      <c r="H111" s="34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132</v>
      </c>
      <c r="C112" s="33" t="s">
        <v>177</v>
      </c>
      <c r="D112" s="33" t="s">
        <v>160</v>
      </c>
      <c r="E112" s="33" t="s">
        <v>119</v>
      </c>
      <c r="F112" s="34" t="s">
        <v>223</v>
      </c>
      <c r="G112" s="33" t="s">
        <v>330</v>
      </c>
      <c r="H112" s="34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155</v>
      </c>
      <c r="C113" s="33" t="s">
        <v>177</v>
      </c>
      <c r="D113" s="33" t="s">
        <v>156</v>
      </c>
      <c r="E113" s="33" t="s">
        <v>119</v>
      </c>
      <c r="F113" s="34" t="s">
        <v>223</v>
      </c>
      <c r="G113" s="33" t="s">
        <v>330</v>
      </c>
      <c r="H113" s="34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157</v>
      </c>
      <c r="C114" s="33" t="s">
        <v>177</v>
      </c>
      <c r="D114" s="33" t="s">
        <v>158</v>
      </c>
      <c r="E114" s="33" t="s">
        <v>119</v>
      </c>
      <c r="F114" s="34" t="s">
        <v>223</v>
      </c>
      <c r="G114" s="33" t="s">
        <v>330</v>
      </c>
      <c r="H114" s="34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203</v>
      </c>
      <c r="C115" s="33" t="s">
        <v>177</v>
      </c>
      <c r="D115" s="33" t="s">
        <v>216</v>
      </c>
      <c r="E115" s="33" t="s">
        <v>119</v>
      </c>
      <c r="F115" s="34" t="s">
        <v>224</v>
      </c>
      <c r="G115" s="33" t="s">
        <v>330</v>
      </c>
      <c r="H115" s="34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112</v>
      </c>
      <c r="C116" s="33" t="s">
        <v>226</v>
      </c>
      <c r="D116" s="33" t="s">
        <v>153</v>
      </c>
      <c r="E116" s="33" t="s">
        <v>119</v>
      </c>
      <c r="F116" s="34" t="s">
        <v>224</v>
      </c>
      <c r="G116" s="33" t="s">
        <v>330</v>
      </c>
      <c r="H116" s="34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228</v>
      </c>
      <c r="C117" s="33" t="s">
        <v>226</v>
      </c>
      <c r="D117" s="33" t="s">
        <v>229</v>
      </c>
      <c r="E117" s="33" t="s">
        <v>119</v>
      </c>
      <c r="F117" s="34" t="s">
        <v>223</v>
      </c>
      <c r="G117" s="33" t="s">
        <v>330</v>
      </c>
      <c r="H117" s="34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246</v>
      </c>
      <c r="C118" s="33" t="s">
        <v>226</v>
      </c>
      <c r="D118" s="33" t="s">
        <v>247</v>
      </c>
      <c r="E118" s="33" t="s">
        <v>119</v>
      </c>
      <c r="F118" s="34" t="s">
        <v>224</v>
      </c>
      <c r="G118" s="33" t="s">
        <v>330</v>
      </c>
      <c r="H118" s="34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130</v>
      </c>
      <c r="C119" s="33" t="s">
        <v>226</v>
      </c>
      <c r="D119" s="33" t="s">
        <v>131</v>
      </c>
      <c r="E119" s="33" t="s">
        <v>119</v>
      </c>
      <c r="F119" s="34" t="s">
        <v>224</v>
      </c>
      <c r="G119" s="33" t="s">
        <v>330</v>
      </c>
      <c r="H119" s="34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248</v>
      </c>
      <c r="C120" s="33" t="s">
        <v>226</v>
      </c>
      <c r="D120" s="33" t="s">
        <v>249</v>
      </c>
      <c r="E120" s="33" t="s">
        <v>119</v>
      </c>
      <c r="F120" s="34" t="s">
        <v>224</v>
      </c>
      <c r="G120" s="33" t="s">
        <v>330</v>
      </c>
      <c r="H120" s="34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258</v>
      </c>
      <c r="C121" s="33" t="s">
        <v>226</v>
      </c>
      <c r="D121" s="33" t="s">
        <v>261</v>
      </c>
      <c r="E121" s="33" t="s">
        <v>119</v>
      </c>
      <c r="F121" s="34" t="s">
        <v>224</v>
      </c>
      <c r="G121" s="33" t="s">
        <v>330</v>
      </c>
      <c r="H121" s="34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121</v>
      </c>
      <c r="C122" s="33" t="s">
        <v>191</v>
      </c>
      <c r="D122" s="33" t="s">
        <v>163</v>
      </c>
      <c r="E122" s="33" t="s">
        <v>119</v>
      </c>
      <c r="F122" s="34" t="s">
        <v>224</v>
      </c>
      <c r="G122" s="33" t="s">
        <v>330</v>
      </c>
      <c r="H122" s="34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124</v>
      </c>
      <c r="C123" s="33" t="s">
        <v>191</v>
      </c>
      <c r="D123" s="33" t="s">
        <v>125</v>
      </c>
      <c r="E123" s="33" t="s">
        <v>119</v>
      </c>
      <c r="F123" s="34" t="s">
        <v>223</v>
      </c>
      <c r="G123" s="33" t="s">
        <v>330</v>
      </c>
      <c r="H123" s="34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202</v>
      </c>
      <c r="C124" s="33" t="s">
        <v>191</v>
      </c>
      <c r="D124" s="33" t="s">
        <v>254</v>
      </c>
      <c r="E124" s="33" t="s">
        <v>119</v>
      </c>
      <c r="F124" s="34" t="s">
        <v>224</v>
      </c>
      <c r="G124" s="33" t="s">
        <v>330</v>
      </c>
      <c r="H124" s="34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115</v>
      </c>
      <c r="C125" s="33" t="s">
        <v>193</v>
      </c>
      <c r="D125" s="33" t="s">
        <v>152</v>
      </c>
      <c r="E125" s="33" t="s">
        <v>119</v>
      </c>
      <c r="F125" s="34" t="s">
        <v>223</v>
      </c>
      <c r="G125" s="33" t="s">
        <v>330</v>
      </c>
      <c r="H125" s="34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208</v>
      </c>
      <c r="C126" s="33" t="s">
        <v>164</v>
      </c>
      <c r="D126" s="33" t="s">
        <v>266</v>
      </c>
      <c r="E126" s="33" t="s">
        <v>119</v>
      </c>
      <c r="F126" s="34" t="s">
        <v>223</v>
      </c>
      <c r="G126" s="33" t="s">
        <v>330</v>
      </c>
      <c r="H126" s="34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267</v>
      </c>
      <c r="C127" s="33" t="s">
        <v>164</v>
      </c>
      <c r="D127" s="33" t="s">
        <v>268</v>
      </c>
      <c r="E127" s="33" t="s">
        <v>119</v>
      </c>
      <c r="F127" s="34" t="s">
        <v>224</v>
      </c>
      <c r="G127" s="33" t="s">
        <v>330</v>
      </c>
      <c r="H127" s="34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231</v>
      </c>
      <c r="C128" s="33" t="s">
        <v>164</v>
      </c>
      <c r="D128" s="33" t="s">
        <v>230</v>
      </c>
      <c r="E128" s="33" t="s">
        <v>119</v>
      </c>
      <c r="F128" s="34" t="s">
        <v>223</v>
      </c>
      <c r="G128" s="33" t="s">
        <v>330</v>
      </c>
      <c r="H128" s="34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232</v>
      </c>
      <c r="C129" s="33" t="s">
        <v>164</v>
      </c>
      <c r="D129" s="33" t="s">
        <v>233</v>
      </c>
      <c r="E129" s="33" t="s">
        <v>119</v>
      </c>
      <c r="F129" s="34" t="s">
        <v>223</v>
      </c>
      <c r="G129" s="33" t="s">
        <v>330</v>
      </c>
      <c r="H129" s="34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207</v>
      </c>
      <c r="C130" s="33" t="s">
        <v>164</v>
      </c>
      <c r="D130" s="33" t="s">
        <v>230</v>
      </c>
      <c r="E130" s="33" t="s">
        <v>119</v>
      </c>
      <c r="F130" s="34" t="s">
        <v>223</v>
      </c>
      <c r="G130" s="33" t="s">
        <v>330</v>
      </c>
      <c r="H130" s="34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250</v>
      </c>
      <c r="C131" s="33" t="s">
        <v>164</v>
      </c>
      <c r="D131" s="33" t="s">
        <v>209</v>
      </c>
      <c r="E131" s="33" t="s">
        <v>119</v>
      </c>
      <c r="F131" s="34" t="s">
        <v>223</v>
      </c>
      <c r="G131" s="33" t="s">
        <v>330</v>
      </c>
      <c r="H131" s="34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142</v>
      </c>
      <c r="C132" s="33" t="s">
        <v>174</v>
      </c>
      <c r="D132" s="33" t="s">
        <v>104</v>
      </c>
      <c r="E132" s="33" t="s">
        <v>119</v>
      </c>
      <c r="F132" s="34" t="s">
        <v>223</v>
      </c>
      <c r="G132" s="33" t="s">
        <v>330</v>
      </c>
      <c r="H132" s="34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219</v>
      </c>
      <c r="C133" s="33" t="s">
        <v>174</v>
      </c>
      <c r="D133" s="33" t="s">
        <v>72</v>
      </c>
      <c r="E133" s="33" t="s">
        <v>119</v>
      </c>
      <c r="F133" s="34" t="s">
        <v>223</v>
      </c>
      <c r="G133" s="33" t="s">
        <v>330</v>
      </c>
      <c r="H133" s="34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256</v>
      </c>
      <c r="C134" s="33" t="s">
        <v>174</v>
      </c>
      <c r="D134" s="33" t="s">
        <v>72</v>
      </c>
      <c r="E134" s="33" t="s">
        <v>119</v>
      </c>
      <c r="F134" s="34" t="s">
        <v>223</v>
      </c>
      <c r="G134" s="33" t="s">
        <v>330</v>
      </c>
      <c r="H134" s="34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123</v>
      </c>
      <c r="C135" s="33" t="s">
        <v>195</v>
      </c>
      <c r="D135" s="33" t="s">
        <v>218</v>
      </c>
      <c r="E135" s="33" t="s">
        <v>119</v>
      </c>
      <c r="F135" s="34" t="s">
        <v>223</v>
      </c>
      <c r="G135" s="33" t="s">
        <v>330</v>
      </c>
      <c r="H135" s="34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122</v>
      </c>
      <c r="C136" s="33" t="s">
        <v>194</v>
      </c>
      <c r="D136" s="33" t="s">
        <v>196</v>
      </c>
      <c r="E136" s="33" t="s">
        <v>119</v>
      </c>
      <c r="F136" s="34" t="s">
        <v>223</v>
      </c>
      <c r="G136" s="33" t="s">
        <v>330</v>
      </c>
      <c r="H136" s="34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143</v>
      </c>
      <c r="C137" s="33" t="s">
        <v>194</v>
      </c>
      <c r="D137" s="33" t="s">
        <v>196</v>
      </c>
      <c r="E137" s="33" t="s">
        <v>119</v>
      </c>
      <c r="F137" s="34" t="s">
        <v>224</v>
      </c>
      <c r="G137" s="33" t="s">
        <v>330</v>
      </c>
      <c r="H137" s="34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159</v>
      </c>
      <c r="C138" s="33" t="s">
        <v>194</v>
      </c>
      <c r="D138" s="33" t="s">
        <v>196</v>
      </c>
      <c r="E138" s="33" t="s">
        <v>119</v>
      </c>
      <c r="F138" s="34" t="s">
        <v>223</v>
      </c>
      <c r="G138" s="33" t="s">
        <v>330</v>
      </c>
      <c r="H138" s="34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204</v>
      </c>
      <c r="C139" s="33" t="s">
        <v>194</v>
      </c>
      <c r="D139" s="33" t="s">
        <v>196</v>
      </c>
      <c r="E139" s="33" t="s">
        <v>119</v>
      </c>
      <c r="F139" s="34" t="s">
        <v>223</v>
      </c>
      <c r="G139" s="33" t="s">
        <v>330</v>
      </c>
      <c r="H139" s="34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205</v>
      </c>
      <c r="C140" s="33" t="s">
        <v>194</v>
      </c>
      <c r="D140" s="33" t="s">
        <v>196</v>
      </c>
      <c r="E140" s="33" t="s">
        <v>119</v>
      </c>
      <c r="F140" s="34" t="s">
        <v>224</v>
      </c>
      <c r="G140" s="33" t="s">
        <v>330</v>
      </c>
      <c r="H140" s="34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259</v>
      </c>
      <c r="C141" s="33" t="s">
        <v>194</v>
      </c>
      <c r="D141" s="33" t="s">
        <v>196</v>
      </c>
      <c r="E141" s="33" t="s">
        <v>119</v>
      </c>
      <c r="F141" s="34" t="s">
        <v>223</v>
      </c>
      <c r="G141" s="33" t="s">
        <v>330</v>
      </c>
      <c r="H141" s="34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260</v>
      </c>
      <c r="C142" s="33" t="s">
        <v>194</v>
      </c>
      <c r="D142" s="33" t="s">
        <v>196</v>
      </c>
      <c r="E142" s="33" t="s">
        <v>119</v>
      </c>
      <c r="F142" s="34" t="s">
        <v>223</v>
      </c>
      <c r="G142" s="33" t="s">
        <v>330</v>
      </c>
      <c r="H142" s="34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134</v>
      </c>
      <c r="C143" s="33" t="s">
        <v>175</v>
      </c>
      <c r="D143" s="33" t="s">
        <v>135</v>
      </c>
      <c r="E143" s="33" t="s">
        <v>119</v>
      </c>
      <c r="F143" s="34" t="s">
        <v>223</v>
      </c>
      <c r="G143" s="33" t="s">
        <v>330</v>
      </c>
      <c r="H143" s="34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220</v>
      </c>
      <c r="C144" s="33" t="s">
        <v>175</v>
      </c>
      <c r="D144" s="33" t="s">
        <v>221</v>
      </c>
      <c r="E144" s="33" t="s">
        <v>119</v>
      </c>
      <c r="F144" s="34" t="s">
        <v>223</v>
      </c>
      <c r="G144" s="33" t="s">
        <v>330</v>
      </c>
      <c r="H144" s="34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145</v>
      </c>
      <c r="C145" s="33" t="s">
        <v>175</v>
      </c>
      <c r="D145" s="33" t="s">
        <v>251</v>
      </c>
      <c r="E145" s="33" t="s">
        <v>119</v>
      </c>
      <c r="F145" s="34" t="s">
        <v>223</v>
      </c>
      <c r="G145" s="33" t="s">
        <v>330</v>
      </c>
      <c r="H145" s="34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144</v>
      </c>
      <c r="C146" s="33" t="s">
        <v>175</v>
      </c>
      <c r="D146" s="33" t="s">
        <v>251</v>
      </c>
      <c r="E146" s="33" t="s">
        <v>119</v>
      </c>
      <c r="F146" s="34" t="s">
        <v>223</v>
      </c>
      <c r="G146" s="33" t="s">
        <v>330</v>
      </c>
      <c r="H146" s="34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133</v>
      </c>
      <c r="C147" s="33" t="s">
        <v>175</v>
      </c>
      <c r="D147" s="33" t="s">
        <v>251</v>
      </c>
      <c r="E147" s="33" t="s">
        <v>119</v>
      </c>
      <c r="F147" s="34" t="s">
        <v>224</v>
      </c>
      <c r="G147" s="33" t="s">
        <v>330</v>
      </c>
      <c r="H147" s="34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252</v>
      </c>
      <c r="C148" s="33" t="s">
        <v>175</v>
      </c>
      <c r="D148" s="33" t="s">
        <v>251</v>
      </c>
      <c r="E148" s="33" t="s">
        <v>119</v>
      </c>
      <c r="F148" s="34" t="s">
        <v>223</v>
      </c>
      <c r="G148" s="33" t="s">
        <v>330</v>
      </c>
      <c r="H148" s="34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253</v>
      </c>
      <c r="C149" s="33" t="s">
        <v>175</v>
      </c>
      <c r="D149" s="33" t="s">
        <v>251</v>
      </c>
      <c r="E149" s="33" t="s">
        <v>119</v>
      </c>
      <c r="F149" s="34" t="s">
        <v>224</v>
      </c>
      <c r="G149" s="33" t="s">
        <v>330</v>
      </c>
      <c r="H149" s="34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284</v>
      </c>
      <c r="C150" s="33" t="s">
        <v>174</v>
      </c>
      <c r="D150" s="33" t="s">
        <v>285</v>
      </c>
      <c r="E150" s="33" t="s">
        <v>119</v>
      </c>
      <c r="F150" s="34" t="s">
        <v>223</v>
      </c>
      <c r="G150" s="33" t="s">
        <v>330</v>
      </c>
      <c r="H150" s="34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286</v>
      </c>
      <c r="C151" s="33" t="s">
        <v>174</v>
      </c>
      <c r="D151" s="33" t="s">
        <v>285</v>
      </c>
      <c r="E151" s="33" t="s">
        <v>119</v>
      </c>
      <c r="F151" s="34" t="s">
        <v>224</v>
      </c>
      <c r="G151" s="33" t="s">
        <v>330</v>
      </c>
      <c r="H151" s="34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128</v>
      </c>
      <c r="C152" s="33" t="s">
        <v>178</v>
      </c>
      <c r="D152" s="33" t="s">
        <v>161</v>
      </c>
      <c r="E152" s="33" t="s">
        <v>119</v>
      </c>
      <c r="F152" s="34" t="s">
        <v>223</v>
      </c>
      <c r="G152" s="33" t="s">
        <v>331</v>
      </c>
      <c r="H152" s="34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109</v>
      </c>
      <c r="C153" s="33" t="s">
        <v>174</v>
      </c>
      <c r="D153" s="33" t="s">
        <v>188</v>
      </c>
      <c r="E153" s="33" t="s">
        <v>48</v>
      </c>
      <c r="F153" s="34" t="s">
        <v>223</v>
      </c>
      <c r="G153" s="33" t="s">
        <v>332</v>
      </c>
      <c r="H153" s="34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150</v>
      </c>
      <c r="C154" s="33" t="s">
        <v>174</v>
      </c>
      <c r="D154" s="33" t="s">
        <v>189</v>
      </c>
      <c r="E154" s="33" t="s">
        <v>48</v>
      </c>
      <c r="F154" s="34" t="s">
        <v>223</v>
      </c>
      <c r="G154" s="33" t="s">
        <v>332</v>
      </c>
      <c r="H154" s="34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138</v>
      </c>
      <c r="C155" s="33" t="s">
        <v>174</v>
      </c>
      <c r="D155" s="33" t="s">
        <v>106</v>
      </c>
      <c r="E155" s="33" t="s">
        <v>49</v>
      </c>
      <c r="F155" s="34" t="s">
        <v>223</v>
      </c>
      <c r="G155" s="33" t="s">
        <v>332</v>
      </c>
      <c r="H155" s="34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3" t="s">
        <v>165</v>
      </c>
      <c r="D156" s="33" t="s">
        <v>239</v>
      </c>
      <c r="E156" s="33" t="s">
        <v>48</v>
      </c>
      <c r="F156" s="34" t="s">
        <v>223</v>
      </c>
      <c r="G156" s="33" t="s">
        <v>332</v>
      </c>
      <c r="H156" s="34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3" t="s">
        <v>164</v>
      </c>
      <c r="D157" s="33" t="s">
        <v>255</v>
      </c>
      <c r="E157" s="33" t="s">
        <v>49</v>
      </c>
      <c r="F157" s="34" t="s">
        <v>223</v>
      </c>
      <c r="G157" s="33" t="s">
        <v>332</v>
      </c>
      <c r="H157" s="34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3" t="s">
        <v>178</v>
      </c>
      <c r="D158" s="33" t="s">
        <v>8</v>
      </c>
      <c r="E158" s="33" t="s">
        <v>48</v>
      </c>
      <c r="F158" s="34" t="s">
        <v>223</v>
      </c>
      <c r="G158" s="33" t="s">
        <v>332</v>
      </c>
      <c r="H158" s="34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3" t="s">
        <v>178</v>
      </c>
      <c r="D159" s="33" t="s">
        <v>8</v>
      </c>
      <c r="E159" s="33" t="s">
        <v>49</v>
      </c>
      <c r="F159" s="34" t="s">
        <v>223</v>
      </c>
      <c r="G159" s="33" t="s">
        <v>332</v>
      </c>
      <c r="H159" s="34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118</v>
      </c>
      <c r="C160" s="33" t="s">
        <v>178</v>
      </c>
      <c r="D160" s="33" t="s">
        <v>100</v>
      </c>
      <c r="E160" s="33" t="s">
        <v>49</v>
      </c>
      <c r="F160" s="34" t="s">
        <v>224</v>
      </c>
      <c r="G160" s="33" t="s">
        <v>332</v>
      </c>
      <c r="H160" s="34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3" t="s">
        <v>175</v>
      </c>
      <c r="D161" s="33" t="s">
        <v>257</v>
      </c>
      <c r="E161" s="33" t="s">
        <v>49</v>
      </c>
      <c r="F161" s="34" t="s">
        <v>223</v>
      </c>
      <c r="G161" s="33" t="s">
        <v>332</v>
      </c>
      <c r="H161" s="34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190</v>
      </c>
      <c r="C162" s="54" t="s">
        <v>175</v>
      </c>
      <c r="D162" s="54" t="s">
        <v>251</v>
      </c>
      <c r="E162" s="54" t="s">
        <v>49</v>
      </c>
      <c r="F162" s="55" t="s">
        <v>223</v>
      </c>
      <c r="G162" s="54" t="s">
        <v>332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Nomina Fijos Septiembre </vt:lpstr>
      <vt:lpstr>Nomina Vigilancia Septiembre</vt:lpstr>
      <vt:lpstr>Nomina Interinato Septiembre </vt:lpstr>
      <vt:lpstr>Nomina Temporales Septiembre </vt:lpstr>
      <vt:lpstr>Base de Datos</vt:lpstr>
      <vt:lpstr>'Nomina Fijos Septiembre '!Área_de_impresión</vt:lpstr>
      <vt:lpstr>'Nomina Temporales Septiembre '!Área_de_impresión</vt:lpstr>
      <vt:lpstr>'Nomina Vigilancia Septiembre'!Área_de_impresión</vt:lpstr>
      <vt:lpstr>BaseDeDatos</vt:lpstr>
      <vt:lpstr>'Nomina Fijos Septiembre '!Títulos_a_imprimir</vt:lpstr>
      <vt:lpstr>'Nomina Temporales Septiembre '!Títulos_a_imprimir</vt:lpstr>
      <vt:lpstr>'Nomina Vigilancia Septiembre'!Títulos_a_imprimir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2022-08-26T14:05:35Z</cp:lastPrinted>
  <dcterms:created xsi:type="dcterms:W3CDTF">2017-10-11T04:49:31Z</dcterms:created>
  <dcterms:modified xsi:type="dcterms:W3CDTF">2022-09-20T16:48:14Z</dcterms:modified>
</cp:coreProperties>
</file>