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5"/>
  </bookViews>
  <sheets>
    <sheet name="LOCAL 1" sheetId="2" r:id="rId1"/>
    <sheet name="LOCAL 2, 1ER PISO" sheetId="6" r:id="rId2"/>
    <sheet name="LOCAL 2, 2DO PISO" sheetId="3" r:id="rId3"/>
    <sheet name="SANTIAGO" sheetId="1" r:id="rId4"/>
    <sheet name="VEHICULOS" sheetId="4" r:id="rId5"/>
    <sheet name="ADQUISICION 2017" sheetId="8" r:id="rId6"/>
    <sheet name="DONADO" sheetId="9" r:id="rId7"/>
  </sheets>
  <definedNames>
    <definedName name="_xlnm.Print_Area" localSheetId="5">'ADQUISICION 2017'!$B$42:$D$54</definedName>
    <definedName name="_xlnm.Print_Area" localSheetId="0">'LOCAL 1'!$A$1:$I$714</definedName>
    <definedName name="_xlnm.Print_Area" localSheetId="1">'LOCAL 2, 1ER PISO'!$A$1:$I$223</definedName>
    <definedName name="_xlnm.Print_Area" localSheetId="2">'LOCAL 2, 2DO PISO'!$A$3:$I$217</definedName>
    <definedName name="_xlnm.Print_Area" localSheetId="3">SANTIAGO!$A$1:$I$130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8"/>
  <c r="J60"/>
  <c r="K50" i="9"/>
  <c r="J5" i="8"/>
  <c r="J6"/>
  <c r="J33"/>
  <c r="J34"/>
  <c r="J35"/>
  <c r="J36"/>
  <c r="J37"/>
  <c r="J38"/>
  <c r="J39"/>
  <c r="J40"/>
  <c r="J41"/>
  <c r="K11" i="4"/>
  <c r="I266" i="2"/>
  <c r="I297"/>
  <c r="I298"/>
  <c r="I299"/>
  <c r="I111" i="6"/>
  <c r="I307" i="2"/>
  <c r="I132" i="3"/>
  <c r="I126"/>
  <c r="I109"/>
  <c r="I107"/>
  <c r="I104"/>
  <c r="I105"/>
  <c r="I106"/>
  <c r="I100"/>
  <c r="I99"/>
  <c r="I97"/>
  <c r="I98"/>
  <c r="I96"/>
  <c r="I93"/>
  <c r="I92"/>
  <c r="I81"/>
  <c r="I79"/>
  <c r="I86"/>
  <c r="I83"/>
  <c r="I6"/>
  <c r="I176" i="6"/>
  <c r="I168"/>
  <c r="I164"/>
  <c r="I165"/>
  <c r="I166"/>
  <c r="I167"/>
  <c r="I207"/>
  <c r="I206"/>
  <c r="I187"/>
  <c r="I183"/>
  <c r="I219"/>
  <c r="I212"/>
  <c r="I211"/>
  <c r="I117"/>
  <c r="I121"/>
  <c r="I122"/>
  <c r="I123"/>
  <c r="I124"/>
  <c r="I125"/>
  <c r="I126"/>
  <c r="I127"/>
  <c r="I128"/>
  <c r="I131"/>
  <c r="I143"/>
  <c r="I156"/>
  <c r="I188"/>
  <c r="I205"/>
  <c r="I202"/>
  <c r="I203"/>
  <c r="I204"/>
  <c r="I208"/>
  <c r="I162"/>
  <c r="I22"/>
  <c r="I23"/>
  <c r="I24"/>
  <c r="I25"/>
  <c r="I26"/>
  <c r="I44"/>
  <c r="I45"/>
  <c r="I46"/>
  <c r="I52"/>
  <c r="I53"/>
  <c r="I55"/>
  <c r="I56"/>
  <c r="I57"/>
  <c r="I58"/>
  <c r="I59"/>
  <c r="I76"/>
  <c r="I78"/>
  <c r="I79"/>
  <c r="I80"/>
  <c r="I87"/>
  <c r="I88"/>
  <c r="I89"/>
  <c r="I90"/>
  <c r="I91"/>
  <c r="I92"/>
  <c r="I93"/>
  <c r="I94"/>
  <c r="I95"/>
  <c r="I96"/>
  <c r="I97"/>
  <c r="I98"/>
  <c r="I99"/>
  <c r="I458" i="2"/>
  <c r="I454"/>
  <c r="I452"/>
  <c r="I444"/>
  <c r="I439"/>
  <c r="I469"/>
  <c r="I122" i="3"/>
  <c r="I68"/>
  <c r="I67"/>
  <c r="I66"/>
  <c r="I9"/>
  <c r="I7"/>
  <c r="I19"/>
  <c r="I16"/>
  <c r="I24"/>
  <c r="I26"/>
  <c r="I40"/>
  <c r="I32"/>
  <c r="I27"/>
  <c r="I36"/>
  <c r="I78"/>
  <c r="I74"/>
  <c r="I35"/>
  <c r="I39"/>
  <c r="I25"/>
  <c r="I178"/>
  <c r="I175"/>
  <c r="I140"/>
  <c r="I146"/>
  <c r="I704" i="2"/>
  <c r="I656"/>
  <c r="I646"/>
  <c r="I643"/>
  <c r="I642"/>
  <c r="I608"/>
  <c r="I607"/>
  <c r="I603"/>
  <c r="I602"/>
  <c r="I601"/>
  <c r="I599"/>
  <c r="I38"/>
  <c r="I572"/>
  <c r="I568"/>
  <c r="I457"/>
  <c r="I567"/>
  <c r="I343"/>
  <c r="I342"/>
  <c r="I339"/>
  <c r="I338"/>
  <c r="I333"/>
  <c r="I330"/>
  <c r="I315"/>
  <c r="I309"/>
  <c r="I308"/>
  <c r="I474"/>
  <c r="I470"/>
  <c r="I468"/>
  <c r="I467"/>
  <c r="I235"/>
  <c r="I234"/>
  <c r="I233"/>
  <c r="I232"/>
  <c r="I231"/>
  <c r="I230"/>
  <c r="I209"/>
  <c r="I207"/>
  <c r="I183"/>
  <c r="I182"/>
  <c r="I173"/>
  <c r="I164"/>
  <c r="I163"/>
  <c r="I162"/>
  <c r="I161"/>
  <c r="I160"/>
  <c r="I159"/>
  <c r="I158"/>
  <c r="I157"/>
  <c r="I155"/>
  <c r="I148"/>
  <c r="I118"/>
  <c r="I116"/>
  <c r="I115"/>
  <c r="I114"/>
  <c r="I104"/>
  <c r="I99"/>
  <c r="I97"/>
  <c r="I96"/>
  <c r="I62"/>
  <c r="I52"/>
  <c r="I48"/>
  <c r="I24"/>
  <c r="I16"/>
  <c r="I10"/>
</calcChain>
</file>

<file path=xl/comments1.xml><?xml version="1.0" encoding="utf-8"?>
<comments xmlns="http://schemas.openxmlformats.org/spreadsheetml/2006/main">
  <authors>
    <author>angel.lopez</author>
  </authors>
  <commentList>
    <comment ref="A55" authorId="0">
      <text>
        <r>
          <rPr>
            <b/>
            <sz val="9"/>
            <color indexed="81"/>
            <rFont val="Tahoma"/>
            <family val="2"/>
          </rPr>
          <t>angel.lopez:</t>
        </r>
        <r>
          <rPr>
            <sz val="9"/>
            <color indexed="81"/>
            <rFont val="Tahoma"/>
            <family val="2"/>
          </rPr>
          <t xml:space="preserve">
Este sillon fue trasladado al Salon del 1er Local, 1er Piso.</t>
        </r>
      </text>
    </comment>
    <comment ref="A157" authorId="0">
      <text>
        <r>
          <rPr>
            <b/>
            <sz val="9"/>
            <color indexed="81"/>
            <rFont val="Tahoma"/>
            <family val="2"/>
          </rPr>
          <t>angel.lopez:</t>
        </r>
        <r>
          <rPr>
            <sz val="9"/>
            <color indexed="81"/>
            <rFont val="Tahoma"/>
            <family val="2"/>
          </rPr>
          <t xml:space="preserve">
Esta silla fue llevada a la Oficina del Director Ejecutivo.
</t>
        </r>
      </text>
    </comment>
  </commentList>
</comments>
</file>

<file path=xl/sharedStrings.xml><?xml version="1.0" encoding="utf-8"?>
<sst xmlns="http://schemas.openxmlformats.org/spreadsheetml/2006/main" count="4836" uniqueCount="1659">
  <si>
    <t xml:space="preserve"> OFICINA REGIONAL SANTIAGO (Gobernación Provincial, en la Calle El Sol No.59)</t>
  </si>
  <si>
    <t>DESCRIPCION</t>
  </si>
  <si>
    <t>STICKER B.N.</t>
  </si>
  <si>
    <t>STICKER INST.</t>
  </si>
  <si>
    <t>MARCA</t>
  </si>
  <si>
    <t>MODELO</t>
  </si>
  <si>
    <t>SERIE</t>
  </si>
  <si>
    <t>COLOR</t>
  </si>
  <si>
    <t>VALOR</t>
  </si>
  <si>
    <t>Cuadro tamaño 17x22 de Pedro Francisco Bonó.</t>
  </si>
  <si>
    <t>Cuadro tamaño 18x23 Juan Emilio Bosh Gaviño.</t>
  </si>
  <si>
    <t>Mesa lateral con tope de cristal y base de metal redonda tamaño 30x18x15.</t>
  </si>
  <si>
    <t>Asta de madera para bandera</t>
  </si>
  <si>
    <t>UPS 750 Watts</t>
  </si>
  <si>
    <t>Sillon semiejecutivo con asientos y espadar en tela de malla, brazos ajustables en metal y propileno, base en acero inoxidable.</t>
  </si>
  <si>
    <t>Sacapuntas eléctrico</t>
  </si>
  <si>
    <t>Reloj biométrico</t>
  </si>
  <si>
    <t xml:space="preserve">RECEPCION - SANTIAGO    </t>
  </si>
  <si>
    <t>HP</t>
  </si>
  <si>
    <t>-</t>
  </si>
  <si>
    <t>APC</t>
  </si>
  <si>
    <t>DELL</t>
  </si>
  <si>
    <t xml:space="preserve">Scanjet G4010 </t>
  </si>
  <si>
    <t>Negro</t>
  </si>
  <si>
    <t>Gris</t>
  </si>
  <si>
    <t>Crema</t>
  </si>
  <si>
    <t>Negro y Plateado</t>
  </si>
  <si>
    <t>Haya</t>
  </si>
  <si>
    <t>Negro y gris</t>
  </si>
  <si>
    <t>Haya y Plateado</t>
  </si>
  <si>
    <t>Transparente y Plateado</t>
  </si>
  <si>
    <t>Sofa tapizado en tacto, pieIina, color negro para una persona.</t>
  </si>
  <si>
    <t>OPTIPLEX 780</t>
  </si>
  <si>
    <t>5B1035TO5755</t>
  </si>
  <si>
    <t>XACR</t>
  </si>
  <si>
    <t>EC03103040523B</t>
  </si>
  <si>
    <t>EP</t>
  </si>
  <si>
    <t>FECHA</t>
  </si>
  <si>
    <t xml:space="preserve">HMWB4M1 </t>
  </si>
  <si>
    <t>MONITOR</t>
  </si>
  <si>
    <t>CENTRONICS</t>
  </si>
  <si>
    <t>E1709WF</t>
  </si>
  <si>
    <t>CNK-6720CYD1L</t>
  </si>
  <si>
    <t>CN-OX706H-72872-9C1-OTML</t>
  </si>
  <si>
    <t>NEGRO</t>
  </si>
  <si>
    <t>Cristal</t>
  </si>
  <si>
    <t>Mesa de conferencia tamaño 958x40x30 color madera preciosa con patas en metal plateado.</t>
  </si>
  <si>
    <t>Silla de visita sin brazos</t>
  </si>
  <si>
    <t>Silla de visita con brazos</t>
  </si>
  <si>
    <t>Cuadro tamaño 11.5x16 de Ulises Francisco Espaillat.</t>
  </si>
  <si>
    <t>Caoba y Plateado</t>
  </si>
  <si>
    <t>Cuadro tamaño 11.5x16 de Juan Pablo Duarte.</t>
  </si>
  <si>
    <t>Sillón ejecutivo con brazos, en tela</t>
  </si>
  <si>
    <t>Monitor</t>
  </si>
  <si>
    <t>Dell</t>
  </si>
  <si>
    <t>CN-OX706H-72872-9C1-21AL</t>
  </si>
  <si>
    <t xml:space="preserve">Servi Tag: DXWB4M1,               </t>
  </si>
  <si>
    <t>SALA - PASILLO</t>
  </si>
  <si>
    <t>Rojo cherry</t>
  </si>
  <si>
    <t>Credenza ejecutiva tamaño 63x16x30 con 4 puertas en los extremos y 2 gavetas centrales color madera preciosa.</t>
  </si>
  <si>
    <t>CNDY444602</t>
  </si>
  <si>
    <t>Impresora laser, un solo color, 60ppm, resolución 1200x1200 ppp, laser monocrono, 2 bandejas de papel.</t>
  </si>
  <si>
    <t>4515N</t>
  </si>
  <si>
    <t>Blanca</t>
  </si>
  <si>
    <t>Silla para visita estructura en metal base en forma de tubos, asiento y espaldar en piel negra.</t>
  </si>
  <si>
    <t>UPS: APC / BE750G, 750VA.</t>
  </si>
  <si>
    <t>BE750G</t>
  </si>
  <si>
    <t>Fotocopiadora - Fax,  modelo WorkCentre 4118, 18 ppp, resolucion de impresión 1200 x 1200 ppp, fax de 33,6 Kbps.</t>
  </si>
  <si>
    <t>CISCO</t>
  </si>
  <si>
    <t>Router TP-Link</t>
  </si>
  <si>
    <t>TP-Link</t>
  </si>
  <si>
    <t>Blanco</t>
  </si>
  <si>
    <t>Switch Dlink</t>
  </si>
  <si>
    <t>Dlink</t>
  </si>
  <si>
    <t>Bebedero tecnomaster M/LB-L</t>
  </si>
  <si>
    <t>Encuadernadora Velmer</t>
  </si>
  <si>
    <t>Velmer</t>
  </si>
  <si>
    <t>Crema claro</t>
  </si>
  <si>
    <t>Cámara HD digital para conferencias</t>
  </si>
  <si>
    <t>Logitech</t>
  </si>
  <si>
    <t>C920</t>
  </si>
  <si>
    <t xml:space="preserve">PODIUM EN ACRILICO DE 1/2 </t>
  </si>
  <si>
    <t>Archivo metálico de 4 gavetas</t>
  </si>
  <si>
    <t>Marrón claro</t>
  </si>
  <si>
    <t>Pointer Klip USB inalambrico</t>
  </si>
  <si>
    <t>Klip</t>
  </si>
  <si>
    <t>Pointer Logitech</t>
  </si>
  <si>
    <t>Proyector Dell</t>
  </si>
  <si>
    <t>1201MP</t>
  </si>
  <si>
    <t>Cámara digital Canon HD</t>
  </si>
  <si>
    <t>Canon</t>
  </si>
  <si>
    <t>Cilindro duragas 50lbs.</t>
  </si>
  <si>
    <t>Microonda LG M/MS-0745V 0.7</t>
  </si>
  <si>
    <t>Nevera LG Electrocool</t>
  </si>
  <si>
    <t>LG</t>
  </si>
  <si>
    <t>Electrocool</t>
  </si>
  <si>
    <t>Cafetera Hamilton Beach</t>
  </si>
  <si>
    <t>Hamilton Beach</t>
  </si>
  <si>
    <t>Mesa plástica para 6 personas</t>
  </si>
  <si>
    <t>Silla plástica sin brazos</t>
  </si>
  <si>
    <t>Powertech</t>
  </si>
  <si>
    <t>L-UPS-3600</t>
  </si>
  <si>
    <t>OFICINA TECNICA 1</t>
  </si>
  <si>
    <t>Escritorio de 2 gavetas, en melamina</t>
  </si>
  <si>
    <t>Credenza de 2 puertas, en melamina</t>
  </si>
  <si>
    <t>Silla secretarial sin brazos, en tela</t>
  </si>
  <si>
    <t>5B1035T06275</t>
  </si>
  <si>
    <t xml:space="preserve"> OPTIPLEX 7010</t>
  </si>
  <si>
    <t>CPU, DELL, 3.3GHz, 4GB RAM, 500GB disco duro, W8 PRO ING, 3 años de garantia, Microsoft Office Home and Business 2013 en español.</t>
  </si>
  <si>
    <t>CPU, DELL : i3 3220 3.3GHz, 4GB RAM, 500GB disco duro, W8 PRO ING, 3 años de garantia, monitor DELL 19´´ (18.5 E1914H, Microsoft Office Home and Business 2013 en español.</t>
  </si>
  <si>
    <t>OPTIPLEX 7010</t>
  </si>
  <si>
    <t>CPU, DELL, 4GB RAM, 500GB disco duro, W8 PRO ING,  Microsoft Office Home and Business 2013 en español.</t>
  </si>
  <si>
    <t>BCDO8Y1</t>
  </si>
  <si>
    <t>BC3Z7Y1</t>
  </si>
  <si>
    <t>Gris/negro</t>
  </si>
  <si>
    <t xml:space="preserve">UPS, APC </t>
  </si>
  <si>
    <t>SWITH</t>
  </si>
  <si>
    <t>CENTRONY</t>
  </si>
  <si>
    <t>TP-LINK</t>
  </si>
  <si>
    <t>E1912 HF</t>
  </si>
  <si>
    <t>E1914 HF</t>
  </si>
  <si>
    <t>CNK-6720CID1L</t>
  </si>
  <si>
    <t>CN-OR16JC-72872-359-E9NM</t>
  </si>
  <si>
    <t>OFICINA TECNICA 2</t>
  </si>
  <si>
    <t>CPU, DELL,   3.3GHz, 4GB RAM, 500GB disco duro, W8 PRO ING, Microsoft Office Home and Business 2013 en español.</t>
  </si>
  <si>
    <t>Sillón técnico sin brazos, en tela</t>
  </si>
  <si>
    <t>PANAVISION</t>
  </si>
  <si>
    <t>Telefono</t>
  </si>
  <si>
    <t>TL-SF1008D</t>
  </si>
  <si>
    <t>139C3010327</t>
  </si>
  <si>
    <t>JHW1HX1</t>
  </si>
  <si>
    <t>G3G4TW1</t>
  </si>
  <si>
    <t>CNK-6720CID11</t>
  </si>
  <si>
    <t>E1930 C</t>
  </si>
  <si>
    <t>CN-OR16JC-72872-31G-AUYM</t>
  </si>
  <si>
    <t>COCINA</t>
  </si>
  <si>
    <t>CUARTO DE INVERSOR</t>
  </si>
  <si>
    <t>AMERICAM</t>
  </si>
  <si>
    <t>Estufa mesa American, 4 hornillas</t>
  </si>
  <si>
    <t>MSO745V</t>
  </si>
  <si>
    <t>812TAXTOO362</t>
  </si>
  <si>
    <t>004MRZL49805</t>
  </si>
  <si>
    <t>A4011BW</t>
  </si>
  <si>
    <t>Inversor Powertech y 8 baterias trojan T-105</t>
  </si>
  <si>
    <t>Studio P06F</t>
  </si>
  <si>
    <t>2KTS7P1</t>
  </si>
  <si>
    <t>4WKV4C1</t>
  </si>
  <si>
    <t>Sillon Fijo, cb, en pielina</t>
  </si>
  <si>
    <t>E1709 WF</t>
  </si>
  <si>
    <t>CN-04706H-72872-9C1-03FL</t>
  </si>
  <si>
    <t>CNK-6720 CID1L</t>
  </si>
  <si>
    <t>OPTIPLEX 9010</t>
  </si>
  <si>
    <t xml:space="preserve">CPU, DELL  tipo desktop, procesador Intel Core i3 2120 3.30 GHz, 4GB RAM, 500GB, Windows 8. </t>
  </si>
  <si>
    <t>Laptop Dell Studio P06F</t>
  </si>
  <si>
    <t>CUARTO DE DEPOSITO</t>
  </si>
  <si>
    <t>XEROX</t>
  </si>
  <si>
    <t>YHT648092</t>
  </si>
  <si>
    <t>Pantalla para proyector</t>
  </si>
  <si>
    <t>TDW8910G</t>
  </si>
  <si>
    <t>CN33186253</t>
  </si>
  <si>
    <t>F3EZ178000007</t>
  </si>
  <si>
    <t>090255698L</t>
  </si>
  <si>
    <t>Tecnomaster</t>
  </si>
  <si>
    <t>Armario tipo librero en madera prensada con tramos internos dos puertas con llavin.72x31</t>
  </si>
  <si>
    <t>Power Suply</t>
  </si>
  <si>
    <t>CNFTX18408112</t>
  </si>
  <si>
    <t>Grapadora</t>
  </si>
  <si>
    <t>Busttich</t>
  </si>
  <si>
    <t>Negra</t>
  </si>
  <si>
    <t>Juego de Bocinas</t>
  </si>
  <si>
    <t>60950-1-03</t>
  </si>
  <si>
    <t>Avaya</t>
  </si>
  <si>
    <t>1608-i</t>
  </si>
  <si>
    <t>Equipo de 2 microfonos inalambricos</t>
  </si>
  <si>
    <t>Pyle</t>
  </si>
  <si>
    <t>Equipo de Sonido, 2 bocinas y 1 amplificador</t>
  </si>
  <si>
    <t>Pevey</t>
  </si>
  <si>
    <t>PDWM2550</t>
  </si>
  <si>
    <t xml:space="preserve">VEHICULO </t>
  </si>
  <si>
    <t>TOYOTA</t>
  </si>
  <si>
    <t>JTFJK02P800015443</t>
  </si>
  <si>
    <t>BLANCO</t>
  </si>
  <si>
    <t>PLACA/OC13870</t>
  </si>
  <si>
    <t>DIRECCIÓN GENERAL DE ÉTICA E INTEGRIDAD GUBERNAMENTAL</t>
  </si>
  <si>
    <t>INVENTARIO GENERAL DE EQUIPOS Y MOBILIARIOS DE OFICINA</t>
  </si>
  <si>
    <t>1ER. PISO, RECEPCION</t>
  </si>
  <si>
    <t>UPS APC Back-UPS ES 750 de 450W.</t>
  </si>
  <si>
    <t>Pantalla de Proyección DA-LITE 60X60 TRIPODE</t>
  </si>
  <si>
    <t>Pantalla de Proyeccion: KLIP 100x100 con tripode</t>
  </si>
  <si>
    <t>Extintor de 5 libras, dioxido de carbono CO2, manual.</t>
  </si>
  <si>
    <t xml:space="preserve">Mueble de 2 asientos, modelo Jaz, en vinil. </t>
  </si>
  <si>
    <t>Counter semicircular para una persona, estructura en madera, color haya. Tope color gris, medida 50 de ancho por 42 de alto.</t>
  </si>
  <si>
    <t>Mural para informaciones con logo DIGEIG, en acrílico, 13 bolsillos acrílico 3MM tamaño 8.5 x 11 y logo corte vinil transparente, base total 82'' x 52'' en acrílico 4.5MM y base sintra de 8MM con sintra pintada en color rojo y blanca.</t>
  </si>
  <si>
    <t>Reloj biometrico Easy Clocking EC 150.</t>
  </si>
  <si>
    <t>Sillón Técnico</t>
  </si>
  <si>
    <t>Monitor plano</t>
  </si>
  <si>
    <t>Central Telefónica</t>
  </si>
  <si>
    <t>Modulo archivo de 3 gavetas, con roldanas y llavín.</t>
  </si>
  <si>
    <t>Sillon de espera, de una persona, en vinil</t>
  </si>
  <si>
    <t>Maquina encuadernadora</t>
  </si>
  <si>
    <t>Credenza, modelo 2001, tamaño 16*60, con 2 puertas corredizas.</t>
  </si>
  <si>
    <t>Impresora multifuncional RICOH Aficio MP C2503 SP:
- 25ppm full color
-1200 x 1200 dpi
-Dos bandejas de 500 hojas
-Tamaño max de impresión 11 x 17</t>
  </si>
  <si>
    <t>Mesa de centro, con tope de cristal</t>
  </si>
  <si>
    <t>Televisor plana</t>
  </si>
  <si>
    <t>Asta, en madera</t>
  </si>
  <si>
    <t>Equipo de Sonido Coa, Ecualizador, Tripode y 2 bocinas</t>
  </si>
  <si>
    <t>Guillotina</t>
  </si>
  <si>
    <t>Dalite</t>
  </si>
  <si>
    <t>KLIP</t>
  </si>
  <si>
    <t>Easy Clocking</t>
  </si>
  <si>
    <t>AOC</t>
  </si>
  <si>
    <t>AVAYA</t>
  </si>
  <si>
    <t xml:space="preserve"> Jaz</t>
  </si>
  <si>
    <t>VELMER</t>
  </si>
  <si>
    <t>Ricoh</t>
  </si>
  <si>
    <t>SONY</t>
  </si>
  <si>
    <t>PEAVEY</t>
  </si>
  <si>
    <t>UPS-ES 750</t>
  </si>
  <si>
    <t>DA-LITE 60X60</t>
  </si>
  <si>
    <t>JAZ</t>
  </si>
  <si>
    <t>EC 150.</t>
  </si>
  <si>
    <t>Optiplex 980</t>
  </si>
  <si>
    <t>712Si</t>
  </si>
  <si>
    <t>1616-1BL</t>
  </si>
  <si>
    <t>Aficio MP C2503 SP</t>
  </si>
  <si>
    <t>KDL-32W65OA</t>
  </si>
  <si>
    <t>Escort 3000</t>
  </si>
  <si>
    <t>3B0915X05931</t>
  </si>
  <si>
    <t>80LMNN1</t>
  </si>
  <si>
    <t>30374BA087492</t>
  </si>
  <si>
    <t>1OWZ36254122</t>
  </si>
  <si>
    <t>E214R400317</t>
  </si>
  <si>
    <t>OGBCKCDOO44</t>
  </si>
  <si>
    <t>Rojo</t>
  </si>
  <si>
    <t>Haya/gris</t>
  </si>
  <si>
    <t>Transparente</t>
  </si>
  <si>
    <t>Gris/Negro</t>
  </si>
  <si>
    <t>GRIS</t>
  </si>
  <si>
    <t>Caoba</t>
  </si>
  <si>
    <t>NEGRA</t>
  </si>
  <si>
    <t xml:space="preserve">CPU, </t>
  </si>
  <si>
    <t>DEPTO. ADMINISTRATIVO Y FINANCIERO</t>
  </si>
  <si>
    <t>Caja fuerte tamaño 1000x480x450mm Yongfa 900BG.</t>
  </si>
  <si>
    <t>Escaner Fujitsu IX500</t>
  </si>
  <si>
    <t>Trituradora de papel pequeña.</t>
  </si>
  <si>
    <t>Mesa en Caoba de 4 patas, tamaño: ancho frontal 34", ancho lateral 16", altura 30".</t>
  </si>
  <si>
    <t>Trituradora de papel</t>
  </si>
  <si>
    <t>Archivo de Metal 4 Gav.</t>
  </si>
  <si>
    <t>285708</t>
  </si>
  <si>
    <t>190016</t>
  </si>
  <si>
    <t xml:space="preserve"> DELL</t>
  </si>
  <si>
    <t>550Va</t>
  </si>
  <si>
    <t>Optiplex 990</t>
  </si>
  <si>
    <t>Fujitsu</t>
  </si>
  <si>
    <t>Victoria</t>
  </si>
  <si>
    <t>modelo D93</t>
  </si>
  <si>
    <t>Epson</t>
  </si>
  <si>
    <t>HP LASERJET 1320tn</t>
  </si>
  <si>
    <t>Steelfile</t>
  </si>
  <si>
    <t>B8109S</t>
  </si>
  <si>
    <t>Teka</t>
  </si>
  <si>
    <t>Diciembre</t>
  </si>
  <si>
    <t>caoba</t>
  </si>
  <si>
    <t>Blanco y Gris</t>
  </si>
  <si>
    <t>Escritorio en metal y melamina, tipo L, con dos gavetas</t>
  </si>
  <si>
    <t>Haya/negro</t>
  </si>
  <si>
    <t>CPU</t>
  </si>
  <si>
    <t>4B1225P14049</t>
  </si>
  <si>
    <t>UPS, APC 550Va,</t>
  </si>
  <si>
    <t>CPU, DELL OPTIPLEX 990, Office 2010 Business ED en español.</t>
  </si>
  <si>
    <t>BG058V1</t>
  </si>
  <si>
    <t>SAFEWELL</t>
  </si>
  <si>
    <t>HWOO4373</t>
  </si>
  <si>
    <t>IX500</t>
  </si>
  <si>
    <t>AOVB202211</t>
  </si>
  <si>
    <t>Sillon Gerencial Victoria,tela semiperforada, brazos ajustables.</t>
  </si>
  <si>
    <t>Estante melamina, 14x36x64, con 2 puertas y tramo interior.</t>
  </si>
  <si>
    <t>Archivo Modular de 3 Gav,  en metal</t>
  </si>
  <si>
    <t>Sillon semi ejecutivo,  en pielina</t>
  </si>
  <si>
    <t xml:space="preserve">CPU tipo desktop: DELL OPTIPLEX 980D, Procesador Core i3 530 2.93 GHZ, Disco Duro 250 GB, RAM 4 GB DDR3 1333 MHZ, </t>
  </si>
  <si>
    <t>OPTIPLEX 980D</t>
  </si>
  <si>
    <t>80HMNN1</t>
  </si>
  <si>
    <t>SC170</t>
  </si>
  <si>
    <t>SWVING LINE</t>
  </si>
  <si>
    <t>XK18193H</t>
  </si>
  <si>
    <t>Estacion de trabajo doble, en melamina, division de mobiliario departamento administrativo financiero</t>
  </si>
  <si>
    <t xml:space="preserve"> D93</t>
  </si>
  <si>
    <t>Sillón Ejecutivo</t>
  </si>
  <si>
    <t xml:space="preserve"> Archivo de 3 gavetas, con roldanas y llavín.</t>
  </si>
  <si>
    <t xml:space="preserve">Impresora </t>
  </si>
  <si>
    <t>CNRC6941Z5</t>
  </si>
  <si>
    <t>SHREDMASTER</t>
  </si>
  <si>
    <t>SC032</t>
  </si>
  <si>
    <t>Silla de Visita con brazos, en pielina</t>
  </si>
  <si>
    <t xml:space="preserve">Monitor </t>
  </si>
  <si>
    <t>Escritorio en melamina y metal, 47x28</t>
  </si>
  <si>
    <t>Archivo horizontal metal, 5 gavetas</t>
  </si>
  <si>
    <t>Silla secretarial c/brazos y tela</t>
  </si>
  <si>
    <t>Botiquin</t>
  </si>
  <si>
    <t>Archivo de 3 gavetas, en metal</t>
  </si>
  <si>
    <t>Grapadora Grande</t>
  </si>
  <si>
    <t>Librero en melamina con 3 tramos, 49¨x31¨</t>
  </si>
  <si>
    <t>Calculadora</t>
  </si>
  <si>
    <t xml:space="preserve"> Monitor  19´´</t>
  </si>
  <si>
    <t>E1914</t>
  </si>
  <si>
    <t>CN-OHDNH9-72872-35T-DE7B</t>
  </si>
  <si>
    <t>E177FPi</t>
  </si>
  <si>
    <t xml:space="preserve"> Monitor </t>
  </si>
  <si>
    <t>CN-OWH318-72872-67P-0055</t>
  </si>
  <si>
    <t>E176FPF</t>
  </si>
  <si>
    <t>CNOCC639-72872-63D-5HTS</t>
  </si>
  <si>
    <t>E1709WC</t>
  </si>
  <si>
    <t>CN-ON300H-64180-0AD-02XL</t>
  </si>
  <si>
    <t>1608i</t>
  </si>
  <si>
    <t>11WZ272506L2</t>
  </si>
  <si>
    <t>11WZ272506LX</t>
  </si>
  <si>
    <t>11WZ272506M2</t>
  </si>
  <si>
    <t>11WZ272506LB</t>
  </si>
  <si>
    <t>12WZ4647038i</t>
  </si>
  <si>
    <t>OPTIPLEX 990K</t>
  </si>
  <si>
    <t>5NGPSR1</t>
  </si>
  <si>
    <t>Modulo con 2 Areas de trabajo</t>
  </si>
  <si>
    <t>EL-2630PIII</t>
  </si>
  <si>
    <t>SHARP</t>
  </si>
  <si>
    <t>2D023406</t>
  </si>
  <si>
    <t>1D025636</t>
  </si>
  <si>
    <t>Migrofono inalambrico</t>
  </si>
  <si>
    <t>Pedestal</t>
  </si>
  <si>
    <t>SENNHEISER</t>
  </si>
  <si>
    <t>CANON</t>
  </si>
  <si>
    <t>S/N</t>
  </si>
  <si>
    <t>EW135G3-G</t>
  </si>
  <si>
    <t>Camioneta NISSAN, con Roll Cover y rotulada con el logo de la CNECC.</t>
  </si>
  <si>
    <t>Motocicleta HONDA CGL-125: motor 4 tiempos, 125cc, 6 litros, 7.2Ps a 8,500rpm, luz delantera de halógeno, gasolina.</t>
  </si>
  <si>
    <t>NISSAN</t>
  </si>
  <si>
    <t>HONDA</t>
  </si>
  <si>
    <t xml:space="preserve">HYUNDAI </t>
  </si>
  <si>
    <t>HIACE 2009 LH202L</t>
  </si>
  <si>
    <t>CGL-125</t>
  </si>
  <si>
    <t>H-1</t>
  </si>
  <si>
    <t>COROLLA</t>
  </si>
  <si>
    <t>Roja-Gris</t>
  </si>
  <si>
    <t>Dorado</t>
  </si>
  <si>
    <t>CHASSIS</t>
  </si>
  <si>
    <t>KMJWA37RBEU627241</t>
  </si>
  <si>
    <t>PLACA</t>
  </si>
  <si>
    <t>EIOO430</t>
  </si>
  <si>
    <t>KMJWA37HABU289279</t>
  </si>
  <si>
    <t>OC13884</t>
  </si>
  <si>
    <t>211BR32EX6C64121</t>
  </si>
  <si>
    <t>S/P</t>
  </si>
  <si>
    <t>LWBPCJ1F1F000189</t>
  </si>
  <si>
    <t>LUGAR</t>
  </si>
  <si>
    <t>SANTIAGO</t>
  </si>
  <si>
    <t>FRONTIER</t>
  </si>
  <si>
    <t>JN1CJUD22Z0086424</t>
  </si>
  <si>
    <t>OC12501</t>
  </si>
  <si>
    <t>LWBPCJ1F371052215</t>
  </si>
  <si>
    <t>YX00568</t>
  </si>
  <si>
    <t>EA00375</t>
  </si>
  <si>
    <t>SANTO DOMINGO</t>
  </si>
  <si>
    <t>OC13870</t>
  </si>
  <si>
    <t xml:space="preserve">Motocicleta 
Marca: HONDA
Modelo: CGL-125
</t>
  </si>
  <si>
    <t>INVENTARIO GENERAL DE EQUIPOS DE TRANSPORTE</t>
  </si>
  <si>
    <t>Kass</t>
  </si>
  <si>
    <t>Plateado</t>
  </si>
  <si>
    <t>Estante de 5 tramos Y 2 puertas, en melamina</t>
  </si>
  <si>
    <t>1608-I</t>
  </si>
  <si>
    <t>Laptop</t>
  </si>
  <si>
    <t>Sillon Técnico danza en tela negra con brazos ergonomico.</t>
  </si>
  <si>
    <t>Escritorio Modular</t>
  </si>
  <si>
    <t>Silla para Visita.</t>
  </si>
  <si>
    <t>UPS APC 550Va,</t>
  </si>
  <si>
    <t>Archivo Modular 2 gavetas</t>
  </si>
  <si>
    <t>Silla visita sin brazos</t>
  </si>
  <si>
    <t>Escritorios en melamina, color haya, con base en metal, 2 gavetas, importado tamaño 48*28.</t>
  </si>
  <si>
    <t>Impresora HP P2055DN.</t>
  </si>
  <si>
    <t>Archivo modular de 3 gavetas, con roldanas y llavín.</t>
  </si>
  <si>
    <t xml:space="preserve">285854 </t>
  </si>
  <si>
    <t>EL-1750V</t>
  </si>
  <si>
    <t>For M Case</t>
  </si>
  <si>
    <t>P2055DN</t>
  </si>
  <si>
    <t>Gris-Blanca</t>
  </si>
  <si>
    <t>288T6V1</t>
  </si>
  <si>
    <t>CPU DELL OPTIPLEX 990, Office 2010 Business ED en español.</t>
  </si>
  <si>
    <t>Azul</t>
  </si>
  <si>
    <t xml:space="preserve">Calculadora </t>
  </si>
  <si>
    <t>4DO11</t>
  </si>
  <si>
    <t>Sillon semi ejecutivo, brazo en madera</t>
  </si>
  <si>
    <t>EL2630P</t>
  </si>
  <si>
    <t>E1912HF</t>
  </si>
  <si>
    <t>CN-OX6MOJ-72872-25S-7ML</t>
  </si>
  <si>
    <t>CPU  DELL OPTIPLEX 990, Office 2010 Business ED en español.</t>
  </si>
  <si>
    <t>E1912HC</t>
  </si>
  <si>
    <t>CN-O46NYG-64180-24S-1PJU</t>
  </si>
  <si>
    <t>Extrator de Baño</t>
  </si>
  <si>
    <t>Extractor  de 10"</t>
  </si>
  <si>
    <t>Extintor</t>
  </si>
  <si>
    <t>KDK</t>
  </si>
  <si>
    <t xml:space="preserve"> Baños 1er y 2do Piso – Local 1</t>
  </si>
  <si>
    <t>Precolador Electrico</t>
  </si>
  <si>
    <t>Bebedero Tecnomaster C/GAB M/L.</t>
  </si>
  <si>
    <t>Porta Botellon</t>
  </si>
  <si>
    <t>Microondas WW M/WMDB11S3MJW.</t>
  </si>
  <si>
    <t>Nevera de playa</t>
  </si>
  <si>
    <t>Extractor</t>
  </si>
  <si>
    <t>Tanque de gas de 50 LB</t>
  </si>
  <si>
    <t>Estufa de mesa (N-111) CRISTAL AMERICA</t>
  </si>
  <si>
    <t>Silla S/237 estrutuctura Plateada</t>
  </si>
  <si>
    <t>Abanico de pared KDK A40C</t>
  </si>
  <si>
    <t>Microondas LG M/MG1140S.</t>
  </si>
  <si>
    <t>Nevera (RMT-35ULD02) CREMA MABE</t>
  </si>
  <si>
    <t>C/GAB M/L</t>
  </si>
  <si>
    <t>MDB11S3</t>
  </si>
  <si>
    <t>Coleman</t>
  </si>
  <si>
    <t>N-111</t>
  </si>
  <si>
    <t>S/237</t>
  </si>
  <si>
    <t>KDK A40C</t>
  </si>
  <si>
    <t>MG1140s</t>
  </si>
  <si>
    <t>MABE</t>
  </si>
  <si>
    <t>RMT-35ULD02</t>
  </si>
  <si>
    <t>Plateado y negro</t>
  </si>
  <si>
    <t>azul</t>
  </si>
  <si>
    <t>rojo</t>
  </si>
  <si>
    <t>Negras</t>
  </si>
  <si>
    <t>6/10/2011</t>
  </si>
  <si>
    <t>Negra-Gris</t>
  </si>
  <si>
    <t xml:space="preserve"> Cocina 1er Piso – Local 1</t>
  </si>
  <si>
    <t>11WZ272506FR</t>
  </si>
  <si>
    <t>2630PIII</t>
  </si>
  <si>
    <t>6DO71442</t>
  </si>
  <si>
    <t>D28418W</t>
  </si>
  <si>
    <t>Silla plastica y plastica, s/b</t>
  </si>
  <si>
    <t>Silla taburete de metal y plastica</t>
  </si>
  <si>
    <t>W.Houde</t>
  </si>
  <si>
    <t>107TAAC2S824</t>
  </si>
  <si>
    <t>Sala de espera 1er Piso – Local 1</t>
  </si>
  <si>
    <t>Jarron de Ceramica</t>
  </si>
  <si>
    <t>Jarrón de Ceramica</t>
  </si>
  <si>
    <t>Sofa Boss para 3 personas en pielina</t>
  </si>
  <si>
    <t>Roja</t>
  </si>
  <si>
    <t>Cuadro 49¨x 38¨</t>
  </si>
  <si>
    <t>Pintor: Patrizio</t>
  </si>
  <si>
    <t>Credensa, color roja, 71¨x 15¨</t>
  </si>
  <si>
    <t>Salón de Conferencias Ulises Francisco Espaillat 1er Piso – Local 1</t>
  </si>
  <si>
    <t xml:space="preserve">Sillon ejecutivo B-8101 </t>
  </si>
  <si>
    <t>Aire acondicionado 3 toneladas Fan Coil 220Vac</t>
  </si>
  <si>
    <t>Aire acondicionado 4 toneladas tipo ducto 220Vac</t>
  </si>
  <si>
    <t>Pantalla klipx para proyector electrica.</t>
  </si>
  <si>
    <t>Boss</t>
  </si>
  <si>
    <t xml:space="preserve">B-8101 </t>
  </si>
  <si>
    <t>Lennox</t>
  </si>
  <si>
    <t>KLIPX</t>
  </si>
  <si>
    <t>TUWK4301059</t>
  </si>
  <si>
    <t>Credenza de 6 puertas, en melamina</t>
  </si>
  <si>
    <t>12WZ4647036U</t>
  </si>
  <si>
    <t>Mesa de Conferencia para 12 personas, modelo 04, color caoba, de 59x177. en melamina</t>
  </si>
  <si>
    <t>Oficina Encargada Dpto. Transparencia Gubernamental 1er Piso – Local 1</t>
  </si>
  <si>
    <t xml:space="preserve">Archivo modular 3 gavetas, dos lapiz, una archivo </t>
  </si>
  <si>
    <t>Escritorio Logic 2010 modular en metal 28x48 tope con retorno universal 18x39</t>
  </si>
  <si>
    <t>Sillon Gerencial B-8106 en pielina</t>
  </si>
  <si>
    <t>Silla de visita B-8109S Pielina con base metalica</t>
  </si>
  <si>
    <t>Sillon tecnico (ergonomico) con brazos</t>
  </si>
  <si>
    <t>Credenza de 2 puertas, color haya, tamaño 32x16x29.</t>
  </si>
  <si>
    <t>Impresora</t>
  </si>
  <si>
    <t>Mesa Metalica tope de vidrio</t>
  </si>
  <si>
    <t xml:space="preserve">Credenza 16x48 con 2 puertas corredizas </t>
  </si>
  <si>
    <t>Armario de libro 5 espacios, 3 divisiones movibles y una fija con 2 puertas</t>
  </si>
  <si>
    <t>Ligic</t>
  </si>
  <si>
    <t>Milano</t>
  </si>
  <si>
    <t>Optiplex 7010</t>
  </si>
  <si>
    <t>P4515N</t>
  </si>
  <si>
    <t>S-127S</t>
  </si>
  <si>
    <t>Sillon de visita B-8109S Pielina con base metalica</t>
  </si>
  <si>
    <t>CPU, Office 2010 Business ED en español.</t>
  </si>
  <si>
    <t>GGBN7V1</t>
  </si>
  <si>
    <t>Estacion de trabajo, en melamina</t>
  </si>
  <si>
    <t>Silla de visita (DONADO)</t>
  </si>
  <si>
    <t>CPU DELL : i3 3220 3.3GHz, 4GB RAM, 500GB disco duro, W8 PRO ING.</t>
  </si>
  <si>
    <t>2HZ7GZ1.</t>
  </si>
  <si>
    <t>MONITOR 17¨</t>
  </si>
  <si>
    <t>178W</t>
  </si>
  <si>
    <t>CN-OPM256-64180-79L-03BH</t>
  </si>
  <si>
    <t>Telefono IP</t>
  </si>
  <si>
    <t>13wz50270421</t>
  </si>
  <si>
    <t>MONITOR 19¨</t>
  </si>
  <si>
    <t>1918HF</t>
  </si>
  <si>
    <t>CN-0X6MOJ-72872-25Q-D7YL</t>
  </si>
  <si>
    <t>12WZ4647036B</t>
  </si>
  <si>
    <t>CN-OCC639-72872-63L-2R3T</t>
  </si>
  <si>
    <t>11WZ2535OBBJ</t>
  </si>
  <si>
    <t>Mesa de escritorio mod. OA-01 de 28´´ x 60 tope color haya y cuerpo de metal con modulo rodante de 3 gavetas en melamina</t>
  </si>
  <si>
    <t>Archivo modular de 3 Gav.</t>
  </si>
  <si>
    <t>Haya/Plata</t>
  </si>
  <si>
    <t>Archivo de 3 gavetas, en melamina</t>
  </si>
  <si>
    <t xml:space="preserve">Haya  </t>
  </si>
  <si>
    <t>290P6V1</t>
  </si>
  <si>
    <t>Mesa de centro, modelo 207, tamaño 25x45, Tope en cristal.</t>
  </si>
  <si>
    <t>Oficina de Acceso a la Información (OAI) 1er Piso – Local 1</t>
  </si>
  <si>
    <t>Silla Plastica</t>
  </si>
  <si>
    <t>PC tipo Desktop DELL Optiplex 760</t>
  </si>
  <si>
    <t>Aire Acondicionado</t>
  </si>
  <si>
    <t>UPS</t>
  </si>
  <si>
    <t>Bebedero</t>
  </si>
  <si>
    <t>Abanico de pared</t>
  </si>
  <si>
    <t>Mesa Auxiliar</t>
  </si>
  <si>
    <t xml:space="preserve">Estanteria Metalica de Seis tramos de 15x36 </t>
  </si>
  <si>
    <t>Bomba de lavar autos a presion</t>
  </si>
  <si>
    <t>Escalera metalica de 6 pie</t>
  </si>
  <si>
    <t>Optiplex 760</t>
  </si>
  <si>
    <t>Carrier</t>
  </si>
  <si>
    <t>GE</t>
  </si>
  <si>
    <t>Black &amp; Decker</t>
  </si>
  <si>
    <t>Aire acondicionado Carrier</t>
  </si>
  <si>
    <t>Bomba manual extractora de combustible</t>
  </si>
  <si>
    <t>Sillon Tecnico en tela, con brazos</t>
  </si>
  <si>
    <t>CPU: 25V28J1</t>
  </si>
  <si>
    <t>19008..</t>
  </si>
  <si>
    <t>4B1225P14786</t>
  </si>
  <si>
    <t>Extintor de 4.5 kilos</t>
  </si>
  <si>
    <t>Casillero Metalico 4 compartimientos(LOCKER)</t>
  </si>
  <si>
    <t>Blanco y dorado</t>
  </si>
  <si>
    <t>Escritorio modular peq. en melamina y metal</t>
  </si>
  <si>
    <t>Taladro de mano de 600w</t>
  </si>
  <si>
    <t>FO12643430</t>
  </si>
  <si>
    <t>SKIL</t>
  </si>
  <si>
    <t>WERNER</t>
  </si>
  <si>
    <t>Silla secretarial sin brazos, en tela y con ruedas</t>
  </si>
  <si>
    <t>Gris y negra</t>
  </si>
  <si>
    <t>Silla plastica</t>
  </si>
  <si>
    <t>Cafeteria electrica</t>
  </si>
  <si>
    <t>HAMITON BEACH</t>
  </si>
  <si>
    <t>EZ-101045</t>
  </si>
  <si>
    <t>Microondas</t>
  </si>
  <si>
    <t>MS1440S</t>
  </si>
  <si>
    <t>Mesa plastica plegadiza, 47¨x 24¨</t>
  </si>
  <si>
    <t>Carrito de Carga</t>
  </si>
  <si>
    <t>COSCO</t>
  </si>
  <si>
    <t>Plateada</t>
  </si>
  <si>
    <t>Neverita de playa de 5 galones</t>
  </si>
  <si>
    <t>IGLOO</t>
  </si>
  <si>
    <t>Tinaco 300 galones</t>
  </si>
  <si>
    <t>UPS Central</t>
  </si>
  <si>
    <t>Inversor Trace 5kW, con 8 baterias Trojan</t>
  </si>
  <si>
    <t>Trace</t>
  </si>
  <si>
    <t>5kW</t>
  </si>
  <si>
    <t>19,000 BTU</t>
  </si>
  <si>
    <t>L-UPS-6000</t>
  </si>
  <si>
    <t>Eaton</t>
  </si>
  <si>
    <t>PW 9155 / 15KW</t>
  </si>
  <si>
    <t>TGM</t>
  </si>
  <si>
    <t>Inversor Powertech 6kW,con 8 baterias</t>
  </si>
  <si>
    <t>BG132FBB09</t>
  </si>
  <si>
    <t>WAVE</t>
  </si>
  <si>
    <t>Extrator de aire</t>
  </si>
  <si>
    <t>Tanque de agua de la bomba de agua</t>
  </si>
  <si>
    <t>Bomba de agua</t>
  </si>
  <si>
    <t>Gesan</t>
  </si>
  <si>
    <t>Pedrollo</t>
  </si>
  <si>
    <t>JSWW10H</t>
  </si>
  <si>
    <t>WELLMATE</t>
  </si>
  <si>
    <t>Amarillo y negro</t>
  </si>
  <si>
    <t>DPWAS 135EST</t>
  </si>
  <si>
    <t>Planta eléctrica marca GESAN modelo DPWAS 135E de 135kW en emergencia en 208V 3PH, reconectada a 1HP 120/240V para 85kW en emergencia. Supersilenciosa e intemperie.</t>
  </si>
  <si>
    <t>A10E279394// MOTOR:YD377446-U947327X</t>
  </si>
  <si>
    <t xml:space="preserve">Aire Acondicionado </t>
  </si>
  <si>
    <t>Mesa Redonda</t>
  </si>
  <si>
    <t>Sillon gerencial (ergonomico) para sala de conferencias</t>
  </si>
  <si>
    <t>Micrófono TLX-CNF100</t>
  </si>
  <si>
    <t>Pantalla Klipx para proyector eléctrico.</t>
  </si>
  <si>
    <t>Aire acondicionado 5 toneladas tipo piso techo 220Vac</t>
  </si>
  <si>
    <t>Proyector</t>
  </si>
  <si>
    <t>Amplificador</t>
  </si>
  <si>
    <t>Salón de Actos 2do Piso – Local 1</t>
  </si>
  <si>
    <t xml:space="preserve">Dell </t>
  </si>
  <si>
    <t>Latitude E5430</t>
  </si>
  <si>
    <t>Samsung</t>
  </si>
  <si>
    <t>Powelite X24</t>
  </si>
  <si>
    <t>Penvey</t>
  </si>
  <si>
    <t>Escort</t>
  </si>
  <si>
    <t xml:space="preserve"> 26/03/2014</t>
  </si>
  <si>
    <t>JAAOGBA7004346000295</t>
  </si>
  <si>
    <t>Mesa de Conferencia 119¨x 43¨</t>
  </si>
  <si>
    <t>Televisión de 32¨</t>
  </si>
  <si>
    <t>Credenza, modelo 2001, tamaño 16x43 con 2 puertas</t>
  </si>
  <si>
    <t>JZLSTY1</t>
  </si>
  <si>
    <t>C101195350210409130061</t>
  </si>
  <si>
    <t>N/V</t>
  </si>
  <si>
    <t>TUWK9301327</t>
  </si>
  <si>
    <t>Sistema de microfono inalambrico</t>
  </si>
  <si>
    <t>Bocina</t>
  </si>
  <si>
    <t>Pizarra 97¨x 48¨</t>
  </si>
  <si>
    <t>Asta de Bandera en madera y metal</t>
  </si>
  <si>
    <t>Silla DANZA secretarial GAT S-1402 tela negra</t>
  </si>
  <si>
    <t>Dell Optiplex GX-520 P4 3.4 GHZ, 512MB CDROM, WINDOWS XP PROFESSIONAL, SP2, MONITORES FLAT DELL 17"176FP,MS OFFICE XP PROFESSIONAL SPA</t>
  </si>
  <si>
    <t xml:space="preserve">Sillon técnico </t>
  </si>
  <si>
    <t>Archivo de 2 Gav.</t>
  </si>
  <si>
    <t xml:space="preserve">Modulo  (tope superficie de trabajo) 1.40 de largo 1.40mts </t>
  </si>
  <si>
    <t>Switchs</t>
  </si>
  <si>
    <t>Enclosure del Servidor M520</t>
  </si>
  <si>
    <t>Servidor</t>
  </si>
  <si>
    <t>Nas Seagate</t>
  </si>
  <si>
    <t>Router</t>
  </si>
  <si>
    <t>PC Portatil DELL VOSTRO 3700</t>
  </si>
  <si>
    <t>PC Portatil DELL VOSTRO 1400</t>
  </si>
  <si>
    <t>Impresora: laserjet 4515N.</t>
  </si>
  <si>
    <t>Escritorio Modular (tope superficie de trabajo 1.20 de largo 0.60mts)</t>
  </si>
  <si>
    <t>Archivo modular importado de 3 gavetas  con rueda planteadas</t>
  </si>
  <si>
    <t>Servidor Poweredge R410: Asegun caracteristicas descritas en la cotizacion COT.002.</t>
  </si>
  <si>
    <t>Unidad Aire marca CARRIER DE 18,000 BTUH DE REFRIGERACION, CONSOLA DE PARED, TIPO SPLIT</t>
  </si>
  <si>
    <t>UPS 2KW</t>
  </si>
  <si>
    <t>Sillón ejecutivo  tela malla, espaldar ergonómico</t>
  </si>
  <si>
    <t>Bocinas negras para PC</t>
  </si>
  <si>
    <t>Aspiradora de mano</t>
  </si>
  <si>
    <t>Taladro de mano</t>
  </si>
  <si>
    <t>Proyector Epson</t>
  </si>
  <si>
    <t>Escáner HP</t>
  </si>
  <si>
    <t xml:space="preserve"> DANZA</t>
  </si>
  <si>
    <t>M1000E</t>
  </si>
  <si>
    <t>IP Office 500</t>
  </si>
  <si>
    <t>Cisco</t>
  </si>
  <si>
    <t>Serie 800</t>
  </si>
  <si>
    <t>VOSTRO 3700</t>
  </si>
  <si>
    <t>Inpiron 1520</t>
  </si>
  <si>
    <t>Poweredge R410</t>
  </si>
  <si>
    <t>CARRIER</t>
  </si>
  <si>
    <t>CARRIER DE 18,000</t>
  </si>
  <si>
    <t>MGE</t>
  </si>
  <si>
    <t>Sebastian Deluxe</t>
  </si>
  <si>
    <t>Poweredge 1900</t>
  </si>
  <si>
    <t>Logic Plus</t>
  </si>
  <si>
    <t>C-1617L</t>
  </si>
  <si>
    <t>Su-vac</t>
  </si>
  <si>
    <t>Scanjet G3110</t>
  </si>
  <si>
    <t xml:space="preserve"> 04/02/2014</t>
  </si>
  <si>
    <t>Gris y Blanca</t>
  </si>
  <si>
    <t>Anaranjado</t>
  </si>
  <si>
    <t xml:space="preserve"> Div. Tecnología de la Información y Comunicación (INFORMATICA) 1er Piso – Local 1</t>
  </si>
  <si>
    <t>32V28J1</t>
  </si>
  <si>
    <t>Archivo modular de 3 gavetas, en melamina</t>
  </si>
  <si>
    <t xml:space="preserve"> OPTIPLEX 3010</t>
  </si>
  <si>
    <t>JFYYBZ1</t>
  </si>
  <si>
    <t>Monitor DELL 20´´</t>
  </si>
  <si>
    <t xml:space="preserve"> E2014HF</t>
  </si>
  <si>
    <t>CN-012MWY6418035A195L</t>
  </si>
  <si>
    <t>Rack (gabinete) de 7 pies de alto, para piso y abierto, 47U</t>
  </si>
  <si>
    <t>LBNNTMMD510EER</t>
  </si>
  <si>
    <t>LBNNTMMD1715F1</t>
  </si>
  <si>
    <t>Rack de 6 pies, 21U</t>
  </si>
  <si>
    <t>DKYXTW1</t>
  </si>
  <si>
    <t xml:space="preserve"> M520</t>
  </si>
  <si>
    <t>C1JOMO2</t>
  </si>
  <si>
    <t>Seagate</t>
  </si>
  <si>
    <t>NA6R50F5</t>
  </si>
  <si>
    <t>11WZ28200J3C</t>
  </si>
  <si>
    <t>FHK121224YC</t>
  </si>
  <si>
    <t>VAMG710DRB</t>
  </si>
  <si>
    <t>VAMKH10AR</t>
  </si>
  <si>
    <t>VAMZK00ARA</t>
  </si>
  <si>
    <t>FHK1320620</t>
  </si>
  <si>
    <t>2PTS9G1</t>
  </si>
  <si>
    <t>5JFTYM1</t>
  </si>
  <si>
    <t>CN-OUW306-48643-78M1527</t>
  </si>
  <si>
    <t>Z5YCGDC05374L</t>
  </si>
  <si>
    <t xml:space="preserve">Televisor        Samsung            32'     Class LED                                </t>
  </si>
  <si>
    <t>E2014HF</t>
  </si>
  <si>
    <t>CN012MWY6418035AORHL</t>
  </si>
  <si>
    <t>CN012MWY6418035AOR5L</t>
  </si>
  <si>
    <t>OPTIPLEX 3010</t>
  </si>
  <si>
    <t>JG43CZ1</t>
  </si>
  <si>
    <t>CNBY215662</t>
  </si>
  <si>
    <t>98231C1</t>
  </si>
  <si>
    <t xml:space="preserve">CPU Dell  P4 3.4 GHZ, 512MB CDROM, WINDOWS XP PROFESSIONAL, SP2, </t>
  </si>
  <si>
    <t>CN94VA5099</t>
  </si>
  <si>
    <t>UPS APC Smart-UPS  RM 120V</t>
  </si>
  <si>
    <t>RT 3000VA</t>
  </si>
  <si>
    <t xml:space="preserve"> Ultrium 3000</t>
  </si>
  <si>
    <t>Tape Back UP, tape drive (1.5TB-3TB)</t>
  </si>
  <si>
    <t>AH2H35018</t>
  </si>
  <si>
    <t>Armario de 3 tramos y 2 puertas</t>
  </si>
  <si>
    <t>3B0915XO5893</t>
  </si>
  <si>
    <t xml:space="preserve">Servidor DELL PowerEdge 1900:- Procesador Intel Xeon 5130. - 2GB memoria 667MHz (2x1GB).  - Floppy Drive 1.44. - 2x80GB discos duros en RAID 1.  -  DVD-ROM  16X.            - PowerVault Tape Backup con 10 cintas. </t>
  </si>
  <si>
    <t>5B103ST06261</t>
  </si>
  <si>
    <t>Armario de libro 5 espacios, 3 divisiones movibles y una fija con 2 puertas, en melamina</t>
  </si>
  <si>
    <t>Escritorio tipo L en melamina</t>
  </si>
  <si>
    <t>LOGITEC</t>
  </si>
  <si>
    <t>DB68BAC</t>
  </si>
  <si>
    <t>1210S</t>
  </si>
  <si>
    <t>CN-OK98T8-J8F008101N0180</t>
  </si>
  <si>
    <t>PSPK1805663</t>
  </si>
  <si>
    <t>PUNTERO</t>
  </si>
  <si>
    <t>SERVIDOR M520 BLADE</t>
  </si>
  <si>
    <t>9ZHVVX1</t>
  </si>
  <si>
    <t>MONITOR RACK MOUNT, CON TECLADO</t>
  </si>
  <si>
    <t>SWITCH</t>
  </si>
  <si>
    <t>SG3000</t>
  </si>
  <si>
    <t>PSZ17391GGX</t>
  </si>
  <si>
    <t>PSZ172719S5</t>
  </si>
  <si>
    <t>3B0915X05934</t>
  </si>
  <si>
    <t>4B1225P15803</t>
  </si>
  <si>
    <t>PROYECTOR</t>
  </si>
  <si>
    <t>EPSON</t>
  </si>
  <si>
    <t>CN-0K98T8J8S008101N0180</t>
  </si>
  <si>
    <t>H553A</t>
  </si>
  <si>
    <t>TUWF421260L</t>
  </si>
  <si>
    <t>OPTIPLEX 760</t>
  </si>
  <si>
    <t>2Z0Y1L1</t>
  </si>
  <si>
    <t>MONITOR LCD 19"</t>
  </si>
  <si>
    <t>CN0R16JC72872-370-E6EM</t>
  </si>
  <si>
    <t>CN012MWY641803440HDL</t>
  </si>
  <si>
    <t>CN012MWY6418035A190L</t>
  </si>
  <si>
    <t>CN0HDNH97287238LDMFB</t>
  </si>
  <si>
    <t>CN012MWY6418035A17NL</t>
  </si>
  <si>
    <t>LAPTOP</t>
  </si>
  <si>
    <t>LATITUDE</t>
  </si>
  <si>
    <t>4YPSTY1</t>
  </si>
  <si>
    <t>EQUIPO DE SEGURIDAD INFORMATICA</t>
  </si>
  <si>
    <t>FORTINET</t>
  </si>
  <si>
    <t>FG60C</t>
  </si>
  <si>
    <t>FGT60C3G12032606</t>
  </si>
  <si>
    <t>CREMA</t>
  </si>
  <si>
    <t>FGT60C3G13010406</t>
  </si>
  <si>
    <t>SILLA DE VISITAS C/B</t>
  </si>
  <si>
    <t>SILLA TIPO TABURETE</t>
  </si>
  <si>
    <t>AZUL</t>
  </si>
  <si>
    <t>JG50GZ1</t>
  </si>
  <si>
    <t>VOSTRO 3550</t>
  </si>
  <si>
    <t>12G8CR1</t>
  </si>
  <si>
    <t>CNET</t>
  </si>
  <si>
    <t>CSH-2400</t>
  </si>
  <si>
    <t>AUE2611001503</t>
  </si>
  <si>
    <t>NEXXT</t>
  </si>
  <si>
    <t>NW223NXT54-0904100082</t>
  </si>
  <si>
    <t>OPTIPLEX 980</t>
  </si>
  <si>
    <t>82FLNN1</t>
  </si>
  <si>
    <t>1914HF</t>
  </si>
  <si>
    <t>CN-0HDNH9-72872-35T-DDUB</t>
  </si>
  <si>
    <t>4B1225B14537</t>
  </si>
  <si>
    <t>4B1225P15794</t>
  </si>
  <si>
    <t>MICROFONO INALAMBRICO, TIENE 2 MICRO</t>
  </si>
  <si>
    <t>XSOUND</t>
  </si>
  <si>
    <t>SM550</t>
  </si>
  <si>
    <t>PLATEADO</t>
  </si>
  <si>
    <t>MICROFONO, CON DOS MICROFONOS</t>
  </si>
  <si>
    <t>PYLE</t>
  </si>
  <si>
    <t>PDWM2450</t>
  </si>
  <si>
    <t>ARCHIVO PEQ. 3 GAV EN METAL</t>
  </si>
  <si>
    <t>RADIO DE COMUNICACIÓN CON DOS RADIOS</t>
  </si>
  <si>
    <t>UNIDEN</t>
  </si>
  <si>
    <t>EXTINTOR DE 5 LIBRAS</t>
  </si>
  <si>
    <t>ROJO</t>
  </si>
  <si>
    <t>LIBRERO PEQ. DE 3 TRAMOS EN MELAMINA</t>
  </si>
  <si>
    <t>HAYA</t>
  </si>
  <si>
    <t>TELEFONO IP</t>
  </si>
  <si>
    <t>AVALLA</t>
  </si>
  <si>
    <t>11WZ25350BAU</t>
  </si>
  <si>
    <t>13WZ502703U2</t>
  </si>
  <si>
    <t>13WZ502703S2</t>
  </si>
  <si>
    <t>13WZ502703UM</t>
  </si>
  <si>
    <t>13WZ502703TG</t>
  </si>
  <si>
    <t>13WZ502703U5</t>
  </si>
  <si>
    <t>13WZ502703SM</t>
  </si>
  <si>
    <t>13WZ502703SK</t>
  </si>
  <si>
    <t>13WZ502703T7</t>
  </si>
  <si>
    <t>13WZ502703TU</t>
  </si>
  <si>
    <t>13WZ502703TJ</t>
  </si>
  <si>
    <t>13WZ502703T6</t>
  </si>
  <si>
    <t>13WZ4967050U</t>
  </si>
  <si>
    <t>13WZ502703RJ</t>
  </si>
  <si>
    <t>12WZ464702WS</t>
  </si>
  <si>
    <t>11WZ25350B55</t>
  </si>
  <si>
    <t>11WZ25350BAN</t>
  </si>
  <si>
    <t>13WZ502702ZK</t>
  </si>
  <si>
    <t>13WZ50270452</t>
  </si>
  <si>
    <t>13WZ502703PF</t>
  </si>
  <si>
    <t>11WZ272506KJ</t>
  </si>
  <si>
    <t>11WZ272506E3</t>
  </si>
  <si>
    <t>13WZ502703RY</t>
  </si>
  <si>
    <t>13WZ502703J9</t>
  </si>
  <si>
    <t>13WZ502703U4</t>
  </si>
  <si>
    <t>13WZ502703SS</t>
  </si>
  <si>
    <t>11WZ272506NO</t>
  </si>
  <si>
    <t>13WZ502703SD</t>
  </si>
  <si>
    <t>14WZ084702KS</t>
  </si>
  <si>
    <t>13WZ502703TQ</t>
  </si>
  <si>
    <t>13WZ502703QC</t>
  </si>
  <si>
    <t>13WZ502703P7</t>
  </si>
  <si>
    <t>13WZ5027046K</t>
  </si>
  <si>
    <t>13WZ502703S8</t>
  </si>
  <si>
    <t>CN-0R16JC-72872-374-C4KB</t>
  </si>
  <si>
    <t>CN-0HDNH9-72872-35T-DE4B</t>
  </si>
  <si>
    <t>CN-0R16JC-72872-34D-D75M</t>
  </si>
  <si>
    <t>CN-0HDNH9-72872-380-A41B</t>
  </si>
  <si>
    <t>Dirección Ejecutiva 2do Piso – Local 1</t>
  </si>
  <si>
    <t>Aire acondicionado de 1.5 toneladas Inverter 220Vac</t>
  </si>
  <si>
    <t>Impresora HP Laserjet CP3525DN</t>
  </si>
  <si>
    <t>Aire acondicionado</t>
  </si>
  <si>
    <t>Televisor (20AS25) TOSHIBA</t>
  </si>
  <si>
    <t>Archivo contra incendio de 4 gavetas marca regal color crema, modelo AC14GCR</t>
  </si>
  <si>
    <t>Silla de visita</t>
  </si>
  <si>
    <t>Archivo de 4 Gav.</t>
  </si>
  <si>
    <t>285877</t>
  </si>
  <si>
    <t>285801</t>
  </si>
  <si>
    <t>TOSHIBA</t>
  </si>
  <si>
    <t>CP3525DN</t>
  </si>
  <si>
    <t>20AS25</t>
  </si>
  <si>
    <t>Vostro 3700</t>
  </si>
  <si>
    <t>AC14GCR</t>
  </si>
  <si>
    <t>B-9229</t>
  </si>
  <si>
    <t>ATT1A</t>
  </si>
  <si>
    <t>16/03/2011</t>
  </si>
  <si>
    <t>Cerezo</t>
  </si>
  <si>
    <t>Cromada</t>
  </si>
  <si>
    <t>W1HXD1-18KW4D</t>
  </si>
  <si>
    <t>WM130800152</t>
  </si>
  <si>
    <t>WESTINGHOUSE</t>
  </si>
  <si>
    <t>CNCCB240N4</t>
  </si>
  <si>
    <t>154B1225P14500</t>
  </si>
  <si>
    <t>NO VISIBLE</t>
  </si>
  <si>
    <t xml:space="preserve">GRIS / NEGRO </t>
  </si>
  <si>
    <t xml:space="preserve">CREDENZA 2 PUERTAS MELAMINA </t>
  </si>
  <si>
    <t xml:space="preserve">MESA  COMPUTADORA EN MALAMINA </t>
  </si>
  <si>
    <t xml:space="preserve">CAOBA </t>
  </si>
  <si>
    <t>6JFTYM1</t>
  </si>
  <si>
    <t>MOEN</t>
  </si>
  <si>
    <t>Credenza 16x60 con 2 pta corrediza, en melamina</t>
  </si>
  <si>
    <t>Sillon ejecutivo,c/b y en tela</t>
  </si>
  <si>
    <t>1504B1225P14777</t>
  </si>
  <si>
    <t>Silla de visita, metal y vinil</t>
  </si>
  <si>
    <t>Archivo de 4 Gavetas, en metal</t>
  </si>
  <si>
    <t>GBCSHREDNOSTER</t>
  </si>
  <si>
    <t>VIOO927H</t>
  </si>
  <si>
    <t>Escritorio tipo L, en melamina y metal</t>
  </si>
  <si>
    <t>GGDL7V1</t>
  </si>
  <si>
    <t>CPU, DELL, OPTIPLEX 990, Procesador i3-2100 3.3GHz, RAM 4GB 1333MHz, 500GB 2.5 SATA 3.0Gb/s, Windows 7 Pro, Microsoft Office Business 2010,</t>
  </si>
  <si>
    <t>LENOX</t>
  </si>
  <si>
    <t>JAAOGBA400424900025</t>
  </si>
  <si>
    <t>Silla de visita en pielina</t>
  </si>
  <si>
    <t>Escritorio Ejecutivo, melanina y cristal, 71 x 35</t>
  </si>
  <si>
    <t>Credenza, en melamina 72 x 18</t>
  </si>
  <si>
    <t>Sillon Ejecutivo, en pielina</t>
  </si>
  <si>
    <t>Archivo modular, 3 gavetas, en melamina</t>
  </si>
  <si>
    <t>Portatraje</t>
  </si>
  <si>
    <t>11WZ272506GF</t>
  </si>
  <si>
    <t>E176FP1</t>
  </si>
  <si>
    <t>CNOCC639-72872-63L-2JTL</t>
  </si>
  <si>
    <t>11W2272506MY</t>
  </si>
  <si>
    <t>Sillon Ejecutivo, c/b, en pielina</t>
  </si>
  <si>
    <t>4B1225P14784</t>
  </si>
  <si>
    <t>ROUTER</t>
  </si>
  <si>
    <t>HDHC</t>
  </si>
  <si>
    <t>E176WFPC</t>
  </si>
  <si>
    <t>CN-0HX448-64180-83R-10ML</t>
  </si>
  <si>
    <t>11WZ272506M5</t>
  </si>
  <si>
    <t xml:space="preserve"> Dirección General 2do Piso – Local 1</t>
  </si>
  <si>
    <t>Archivo de metal, 2 gavetas, color gris, tamaño 81/2 x 13.</t>
  </si>
  <si>
    <t>Sillon tecnico danza en tela negra con brazos ergonomico.</t>
  </si>
  <si>
    <t>UPS APC</t>
  </si>
  <si>
    <t>Aire Acondicionado de 12,000 btu</t>
  </si>
  <si>
    <t>Silla de visita italiana, visi sin brazos, modelo LG 7008.</t>
  </si>
  <si>
    <t>PC Portatil:</t>
  </si>
  <si>
    <t>Escritorio Imp. En metal rectangular, tope color haya, tamaño 24x42x30.</t>
  </si>
  <si>
    <t>Silla Charisma, visita espaldar medio en piel</t>
  </si>
  <si>
    <t>Sillon Tecnico Danza en tela con brazo fijo, ergonomico</t>
  </si>
  <si>
    <t>Mercury</t>
  </si>
  <si>
    <t>Danza</t>
  </si>
  <si>
    <t>OPTIPLEX 990</t>
  </si>
  <si>
    <t>Westinghouse</t>
  </si>
  <si>
    <t>LG 7008</t>
  </si>
  <si>
    <t>CP2025</t>
  </si>
  <si>
    <t>Vostro 3550</t>
  </si>
  <si>
    <t>Gris-Negra</t>
  </si>
  <si>
    <t>Haya-Plata</t>
  </si>
  <si>
    <t>Oscuro</t>
  </si>
  <si>
    <t>STEEL FILE</t>
  </si>
  <si>
    <t>Extintor de 4.5 K</t>
  </si>
  <si>
    <t>Escritorio en metal y melamina</t>
  </si>
  <si>
    <t>4B1225P155798</t>
  </si>
  <si>
    <t>WIM14050003</t>
  </si>
  <si>
    <t>Archivo Modular de 2 Gav. En madera</t>
  </si>
  <si>
    <t>Sillón Ejecutivo, c/b, en pielina</t>
  </si>
  <si>
    <t>291Q6B1</t>
  </si>
  <si>
    <t>CPU, DELL, OPTIPLEX 990</t>
  </si>
  <si>
    <t>WIMI30600744</t>
  </si>
  <si>
    <t>4B1225P15811</t>
  </si>
  <si>
    <t>CNGS490076</t>
  </si>
  <si>
    <t>Mesa auxiliar para PC, en melamina</t>
  </si>
  <si>
    <t>Estante para oficina de 6 divisiones</t>
  </si>
  <si>
    <t>HY7HDR1</t>
  </si>
  <si>
    <t>Swith</t>
  </si>
  <si>
    <t>1912HF</t>
  </si>
  <si>
    <t>CNOX6MOT-72872-25Q-DACL</t>
  </si>
  <si>
    <t>11wz272506mj</t>
  </si>
  <si>
    <t>11WZ2535OBAX</t>
  </si>
  <si>
    <t>NE4XT</t>
  </si>
  <si>
    <t>NW223NXT06110120230S</t>
  </si>
  <si>
    <t>EXCELL</t>
  </si>
  <si>
    <t>Escritorio ATTIA, enchapado, 68x32</t>
  </si>
  <si>
    <t>Oficina Encargado Dpto. Ética e Integridad Gubernamental 2do Piso – Local 1</t>
  </si>
  <si>
    <t>Computadora portatil DELL LATITUDE 3540, i3 2.5GHz, 6GB RAM, 500GB de disco duro, Windows 8 PRO y bulto para portatil.</t>
  </si>
  <si>
    <t>Acondicionador de aire Westinghouse de 9,000BTU</t>
  </si>
  <si>
    <t>Sillas de visitas, en caoba y tela</t>
  </si>
  <si>
    <t>caoba/azul</t>
  </si>
  <si>
    <t>Escritorio pequeño, en melamina, 40x18</t>
  </si>
  <si>
    <t>Pizarra Magica, 34x24 con base en  madera</t>
  </si>
  <si>
    <t>Latitude 5430</t>
  </si>
  <si>
    <t>E1914HF</t>
  </si>
  <si>
    <t>CN-OHDNH9-72872-3A5-DVEB</t>
  </si>
  <si>
    <t>Escritorio Logic 2010 modular en metal 28x48 tope con retorno universal 18x39, en melamina, con archivo de 3 gavetas integrado</t>
  </si>
  <si>
    <t>11WZ272506KO</t>
  </si>
  <si>
    <t>CNGS49405</t>
  </si>
  <si>
    <t xml:space="preserve">Caoba  </t>
  </si>
  <si>
    <t>Credenza con 2 puertas, en melamina</t>
  </si>
  <si>
    <t>Dpto. Investigación y Seguimiento 2do Piso – Local 1</t>
  </si>
  <si>
    <t>Impresora HP Laserjet M475DN</t>
  </si>
  <si>
    <t>Trituradora de papel, marca Swingline modelo EX10-06.</t>
  </si>
  <si>
    <t>Sillón ejecutivo B-8701 marca Boss, material pielina de color negro. Código 22174.</t>
  </si>
  <si>
    <t>Swingline</t>
  </si>
  <si>
    <t>EX10-06</t>
  </si>
  <si>
    <t xml:space="preserve"> OPTIPLEX 990</t>
  </si>
  <si>
    <t>Inverter</t>
  </si>
  <si>
    <t>S-187S</t>
  </si>
  <si>
    <t xml:space="preserve">B-8109S </t>
  </si>
  <si>
    <t>Negro y Blanco</t>
  </si>
  <si>
    <t>1/2/12</t>
  </si>
  <si>
    <t>CNGSC12163</t>
  </si>
  <si>
    <t>BFDX7V1</t>
  </si>
  <si>
    <t>GGDF7V1</t>
  </si>
  <si>
    <t>CPU, DELL, OPTIPLEX 990, Procesador i3-2100 3.3GHz, RAM 4GB 1333MHz, 500GB 2.5 SATA 3.0Gb/s, Windows 7 Pro, y  Microsoft Office Business 2010</t>
  </si>
  <si>
    <t>OX500</t>
  </si>
  <si>
    <t>ADVB185658</t>
  </si>
  <si>
    <t>PF918V1</t>
  </si>
  <si>
    <t>Archivo modular de 2 gav, en melamina</t>
  </si>
  <si>
    <t>Sillon Tecnico, c/b, y tela</t>
  </si>
  <si>
    <t>Archivo modular de 2 gav. En melamina</t>
  </si>
  <si>
    <t>Archivo de 2 Gav. en melamina</t>
  </si>
  <si>
    <t>BFHX7V1</t>
  </si>
  <si>
    <t>Mesa de Conferencia Redonda de 48 base, en melamina</t>
  </si>
  <si>
    <t>Modulo  (tope superficie de trabajo), en melamina.</t>
  </si>
  <si>
    <t xml:space="preserve">Modulo  (tope superficie de trabajo) </t>
  </si>
  <si>
    <t>Sofa Club Para 2 personas, en tela</t>
  </si>
  <si>
    <t>JAAOGBA7004346000015</t>
  </si>
  <si>
    <t>Credenza, en melamina, 16x71 con 2 puertas corredizas</t>
  </si>
  <si>
    <t>Escritorio Logic 2010 modular en metal y melamina 28x48, archivo modular incluido.</t>
  </si>
  <si>
    <t>CNOX6MOJ-72872-24I-0DLN</t>
  </si>
  <si>
    <t>CNOX6MOJ-72872-25s-e82l</t>
  </si>
  <si>
    <t>NEXT</t>
  </si>
  <si>
    <t>NW223NXTO6O910102018</t>
  </si>
  <si>
    <t>CN-OX6MOJ-72872-25S-E7RL</t>
  </si>
  <si>
    <t>CN-OX6MOJ-72872-25S-ECEL</t>
  </si>
  <si>
    <t>11WZ272506PD</t>
  </si>
  <si>
    <t>11WZ24647035M</t>
  </si>
  <si>
    <t>11WZ272506K6</t>
  </si>
  <si>
    <t>11WZ2725063B</t>
  </si>
  <si>
    <t>Sala de espera 2do Piso – Local 1</t>
  </si>
  <si>
    <t>Sofa Modelo ADAM de 3 personas en tacto piel</t>
  </si>
  <si>
    <t xml:space="preserve">Hyundai </t>
  </si>
  <si>
    <t>DAHD 1.5</t>
  </si>
  <si>
    <t>Cisco Linksys</t>
  </si>
  <si>
    <t>110026276L</t>
  </si>
  <si>
    <t>Mesita lateral para revistas, con estructura en metal y tope de cristal, importada. 43x34</t>
  </si>
  <si>
    <t>Classic</t>
  </si>
  <si>
    <t>E1200</t>
  </si>
  <si>
    <t>10822C6C207805</t>
  </si>
  <si>
    <t>Credensa, en melamina, 70x16</t>
  </si>
  <si>
    <t>Bandeja de adorno, metal</t>
  </si>
  <si>
    <t>Pintor: Nain V.</t>
  </si>
  <si>
    <t>Cuadro, 40¨x40¨</t>
  </si>
  <si>
    <t>Bebedero de agua.</t>
  </si>
  <si>
    <t>Mesa de Centro Cristal, 43¨x24¨</t>
  </si>
  <si>
    <t>Mesa de trabajo en melamina y metal, 6 personas</t>
  </si>
  <si>
    <t>Caoba/Gris</t>
  </si>
  <si>
    <t>Cocina 2do Piso – Local 1</t>
  </si>
  <si>
    <t>Nevera LG M/GM-C322SQC.ASWC.</t>
  </si>
  <si>
    <t>Estante pequeño en melanimna, color haya.</t>
  </si>
  <si>
    <t>Buckeye</t>
  </si>
  <si>
    <t>C322</t>
  </si>
  <si>
    <t>Metalico</t>
  </si>
  <si>
    <t xml:space="preserve">Microondas </t>
  </si>
  <si>
    <t>WW M/WMDB11S3MJW.</t>
  </si>
  <si>
    <t>westinghouse</t>
  </si>
  <si>
    <t>02841BW</t>
  </si>
  <si>
    <t>Cafetera electrica</t>
  </si>
  <si>
    <t>Extintor de 9.3 kg.</t>
  </si>
  <si>
    <t>110MRQKOC300</t>
  </si>
  <si>
    <t>Duralon</t>
  </si>
  <si>
    <t>Mesa  ovalada de seis (6) sillas</t>
  </si>
  <si>
    <t xml:space="preserve"> LOCAL 2 (Av. Moisés García No. 13)</t>
  </si>
  <si>
    <t>Oficina Encargado de Servicios Generales 1er Piso – Local 2</t>
  </si>
  <si>
    <t>Silla de visita plastica</t>
  </si>
  <si>
    <t>Carretilla de construcción</t>
  </si>
  <si>
    <t xml:space="preserve">Planta eléctrica - Local 2 </t>
  </si>
  <si>
    <t>Haya-Gris</t>
  </si>
  <si>
    <t>Escritorio Imp. En metal rectangular, tope color haya, tamaño 28x48x30 en melamina.</t>
  </si>
  <si>
    <t>Escritorio modular,  tope color haya y base de metal tamaño 28 x 48 en melamina.</t>
  </si>
  <si>
    <t>Archivo modular 3 Gav. En metal</t>
  </si>
  <si>
    <t>CNWBD51740</t>
  </si>
  <si>
    <t>Sillon Ejecutivo, en tela, c/b</t>
  </si>
  <si>
    <t xml:space="preserve">Abanico de pedestal </t>
  </si>
  <si>
    <t>4RXYYX1</t>
  </si>
  <si>
    <t>MWVT12S</t>
  </si>
  <si>
    <t xml:space="preserve"> Archivo Muerto 1er Piso – Local 2</t>
  </si>
  <si>
    <t>Archivo modular de 2 gavetas plateado con dos gavetas tamaño 22´´x16´´x28´´.</t>
  </si>
  <si>
    <t>Archivo de metal, 4 gavetas, tamaño 81/2 x 13.</t>
  </si>
  <si>
    <t>Escritorio modular 24x39 tope Haya</t>
  </si>
  <si>
    <t>Mesa de computadora</t>
  </si>
  <si>
    <t>Armario en metal de 2 puertas con 3 tramos.</t>
  </si>
  <si>
    <t>Cocina 1er Piso - Local 2</t>
  </si>
  <si>
    <t>Tanque de gas 25 LB</t>
  </si>
  <si>
    <t>Estufa Tecnomaster de mesa 4Q.</t>
  </si>
  <si>
    <t>Nevera LG M/GM-C402SQC.</t>
  </si>
  <si>
    <t>Microondas LG M/MG1140S</t>
  </si>
  <si>
    <t>4Q</t>
  </si>
  <si>
    <t>Caseta de Inversores 1er Piso - Local 2</t>
  </si>
  <si>
    <t>Wave</t>
  </si>
  <si>
    <t>Oficina de Fotografía y Diseño 1er Piso – Local 2</t>
  </si>
  <si>
    <t xml:space="preserve">Silla visita Laura, Cromada </t>
  </si>
  <si>
    <t>Quemadora de 8 DVD</t>
  </si>
  <si>
    <t>Optiplex 9010</t>
  </si>
  <si>
    <t>Laura</t>
  </si>
  <si>
    <t>Escritorio modular de 1.00x0.60 con paneles de 1.45m</t>
  </si>
  <si>
    <t>Impresora laser HP Laserjet MFP</t>
  </si>
  <si>
    <t>Marron</t>
  </si>
  <si>
    <t>SURTEK</t>
  </si>
  <si>
    <t>Tinaco 530 galones</t>
  </si>
  <si>
    <t>TINACOM</t>
  </si>
  <si>
    <t>421L8C1-4</t>
  </si>
  <si>
    <t xml:space="preserve">ESTACION DE TRABAJO TIPO H  EN MELAMINA </t>
  </si>
  <si>
    <t>AMARILLO</t>
  </si>
  <si>
    <t xml:space="preserve">Haya </t>
  </si>
  <si>
    <t>E1914hf</t>
  </si>
  <si>
    <t>5B1035T062559</t>
  </si>
  <si>
    <t xml:space="preserve">ESTACION DE TRABAJO EN MELAMINA </t>
  </si>
  <si>
    <t>TELEFON IP</t>
  </si>
  <si>
    <t>1603-I</t>
  </si>
  <si>
    <t>13WZ502703SQ</t>
  </si>
  <si>
    <t>SILLA DE VISITA C/B</t>
  </si>
  <si>
    <t xml:space="preserve">SILLA SECRETARIAL C/B EN TALA </t>
  </si>
  <si>
    <t>SPECTRU</t>
  </si>
  <si>
    <t xml:space="preserve">BEBEDERO </t>
  </si>
  <si>
    <t>NIKKEL</t>
  </si>
  <si>
    <t>5-5445R</t>
  </si>
  <si>
    <t>ARCHIVO EN METAL DE 4 GAVETAS</t>
  </si>
  <si>
    <t xml:space="preserve">Estanteria Metalica de Seis tramos de 71X36 </t>
  </si>
  <si>
    <t>WMDB11S3MJM</t>
  </si>
  <si>
    <t>SWITCH 8 PUERTOS</t>
  </si>
  <si>
    <t>TL-SF100 -8D</t>
  </si>
  <si>
    <t>139PC3010348</t>
  </si>
  <si>
    <t xml:space="preserve">BLANCO </t>
  </si>
  <si>
    <t>Extintor DE 9.3 KG</t>
  </si>
  <si>
    <t>AD-656793</t>
  </si>
  <si>
    <t>301MRXXOJ786</t>
  </si>
  <si>
    <t>MSIYYOS</t>
  </si>
  <si>
    <t>408TAT612553</t>
  </si>
  <si>
    <t>D0347BW</t>
  </si>
  <si>
    <t>CAFETERA ELECTRICA</t>
  </si>
  <si>
    <t>ELECTRIOZONE</t>
  </si>
  <si>
    <t>EZ101045</t>
  </si>
  <si>
    <t>SILLA PLASTICA</t>
  </si>
  <si>
    <t>1608I</t>
  </si>
  <si>
    <t>13WZ502703TR</t>
  </si>
  <si>
    <t>DAÑADA</t>
  </si>
  <si>
    <t>BH473FBB11</t>
  </si>
  <si>
    <t>D202269020314927120009</t>
  </si>
  <si>
    <t>Inversor de 6 kilos Onda Senoidal Completa, marca WAVE Full/48VDC/120VAC OUT, con        8 BATERIAS</t>
  </si>
  <si>
    <t>C101359010211605120029</t>
  </si>
  <si>
    <t>Escritorio modular 24x39, en melamina</t>
  </si>
  <si>
    <t>Estante 5 tramos y 2 puertas, melamina 16x36x73</t>
  </si>
  <si>
    <t>Escritorio modular tipo L,  base de metal y melamina, tamaño 28 x 48.</t>
  </si>
  <si>
    <t>CPU DELL OPTIPLEX 9010 DESTKPOT CORE IR-2120</t>
  </si>
  <si>
    <t>9GW6TW1</t>
  </si>
  <si>
    <t>Archivo modular, de 3 gavetas, en metal</t>
  </si>
  <si>
    <t>gris</t>
  </si>
  <si>
    <t>CN-ON300H-64180-OAD-02YL</t>
  </si>
  <si>
    <t>11WZ272506MN</t>
  </si>
  <si>
    <t>342QT386TXR6</t>
  </si>
  <si>
    <t>Microfono</t>
  </si>
  <si>
    <t>Camara</t>
  </si>
  <si>
    <t>PANASONIC</t>
  </si>
  <si>
    <t>AGHMC155</t>
  </si>
  <si>
    <t>HDNDAOO10</t>
  </si>
  <si>
    <t>YON GNVO</t>
  </si>
  <si>
    <t>SEO45968</t>
  </si>
  <si>
    <t>43OEXII</t>
  </si>
  <si>
    <t>45OD</t>
  </si>
  <si>
    <t xml:space="preserve"> </t>
  </si>
  <si>
    <t>Gabinete aereo para escritorio modular, en melamina</t>
  </si>
  <si>
    <t>E1912H</t>
  </si>
  <si>
    <t xml:space="preserve">CPU DELL , Procesador i3-2100 3.3GHz, RAM 4GB 1333MHz, 500GB 2.5 SATA 3.0Gb/s, Windows 7 Pro, Microsoft Office Business 2010, español </t>
  </si>
  <si>
    <t>DH258V1</t>
  </si>
  <si>
    <t xml:space="preserve">CPU  </t>
  </si>
  <si>
    <t>82JNNN1</t>
  </si>
  <si>
    <t>Pro 400</t>
  </si>
  <si>
    <t>CND8F4K4NQ</t>
  </si>
  <si>
    <t>Escritorio modular de 1.20x0.60 con paneles en melamina</t>
  </si>
  <si>
    <t>Archivo modular importado de 3 gavetas, en metal, con rueda</t>
  </si>
  <si>
    <t>Sillon tecnico (ergonomico) con brazos, en tela</t>
  </si>
  <si>
    <t>Escritorio modular de 1.00x0.60 con paneles, en melamina</t>
  </si>
  <si>
    <t>JG41CZ1</t>
  </si>
  <si>
    <t>Aire acondicionado, 18000BTU</t>
  </si>
  <si>
    <t>TWFT-18</t>
  </si>
  <si>
    <t>GKCTL02</t>
  </si>
  <si>
    <t>CN-ON300H-64180-OAD-02KL</t>
  </si>
  <si>
    <t>30374BA087150</t>
  </si>
  <si>
    <t>11WZ25350BB9</t>
  </si>
  <si>
    <t>Monitor de 24¨</t>
  </si>
  <si>
    <t>S2409W</t>
  </si>
  <si>
    <t>12WZ46470338</t>
  </si>
  <si>
    <t>CN-046LYG-64180-24S-23KU</t>
  </si>
  <si>
    <t>12WZ46470371</t>
  </si>
  <si>
    <t>4B1218P50076</t>
  </si>
  <si>
    <t xml:space="preserve"> Danza</t>
  </si>
  <si>
    <t>Escritorio modular, en melamina</t>
  </si>
  <si>
    <t>2JF9GZ1</t>
  </si>
  <si>
    <t>CPU DELL : i3 3220 3.3GHz, 4GB RAM, 500GB disco duro, W8 PRO ING,</t>
  </si>
  <si>
    <t xml:space="preserve">Impresora HPcolor M451dn
</t>
  </si>
  <si>
    <t xml:space="preserve"> Laserjet PRO 400 </t>
  </si>
  <si>
    <t>CNDF238183</t>
  </si>
  <si>
    <t xml:space="preserve"> 7N46V12</t>
  </si>
  <si>
    <t xml:space="preserve">CPU DELL : i3 3220 3.3GHz, 4GB RAM, 500GB disco duro, W8 PRO ING, </t>
  </si>
  <si>
    <t>EXcell</t>
  </si>
  <si>
    <t xml:space="preserve">Archivo modular, en metal, de 3 gavetas, con ruedas. </t>
  </si>
  <si>
    <t>Sillon tecnico (ergonomico) con brazos, en tela.</t>
  </si>
  <si>
    <t>Escritorio modular con paneles, en melamina.</t>
  </si>
  <si>
    <t>Sillon tecnico (ergonomico) con brazos, fijo, en tela.</t>
  </si>
  <si>
    <t>Gabinete aereo para escritorio modular, en melamina.</t>
  </si>
  <si>
    <t>82MMNN1</t>
  </si>
  <si>
    <t>Grapadora grande</t>
  </si>
  <si>
    <t>13wz5027044</t>
  </si>
  <si>
    <t>11WZ25350BB1</t>
  </si>
  <si>
    <t>11WZ272506LW</t>
  </si>
  <si>
    <t>CN-OHDNH9-72872-3BLDN4B</t>
  </si>
  <si>
    <t>CN-OR16JC-72872-31LDFUM</t>
  </si>
  <si>
    <t>176FP</t>
  </si>
  <si>
    <t>CN-OMCO40-64180-61H8VLL</t>
  </si>
  <si>
    <t>G7MRGX1</t>
  </si>
  <si>
    <t>Proyector EPSON S3</t>
  </si>
  <si>
    <t>Impresora HP2025</t>
  </si>
  <si>
    <t>Acondicionador de aire de 18,000 BTU, inverter</t>
  </si>
  <si>
    <t>Escritorio Metalico, tope de vidrio, 63x27</t>
  </si>
  <si>
    <t>Escritorio Metalico, tope de vidrio, 59x17</t>
  </si>
  <si>
    <t>LATITUDE 3540</t>
  </si>
  <si>
    <t>95ZPRY1</t>
  </si>
  <si>
    <t>Silla de visita en vinil y metal</t>
  </si>
  <si>
    <t>Mesa redonda de 48" diametro, en melamina</t>
  </si>
  <si>
    <t>Estante de libros con 5 espacios movibles (tamaño minimo 32x72)</t>
  </si>
  <si>
    <t>EPSON EMP-S3</t>
  </si>
  <si>
    <t>GM9G634408F</t>
  </si>
  <si>
    <t>3B0915X06045</t>
  </si>
  <si>
    <t>Archivo modular en metal importado de 3 gavetas  con rueda planteadas</t>
  </si>
  <si>
    <t>LASERJET 2025</t>
  </si>
  <si>
    <t>CNGSB09442</t>
  </si>
  <si>
    <t>Gris/negra</t>
  </si>
  <si>
    <t>11WZ272506LT</t>
  </si>
  <si>
    <t>CN-046NYG-64180-24S-24MU</t>
  </si>
  <si>
    <t>JFYWBZ1</t>
  </si>
  <si>
    <t>Sillon tecnico Danza en tela negra con brazo fijo.</t>
  </si>
  <si>
    <t xml:space="preserve">Archivo modular  en metal, de 3 gavetas con ruedas </t>
  </si>
  <si>
    <t>82QMNN1</t>
  </si>
  <si>
    <t>Silla Tecnica, c/b, en tela</t>
  </si>
  <si>
    <t>7MF4V12.</t>
  </si>
  <si>
    <t xml:space="preserve">CPU DELL, i3 3220 3.3GHz, 4GB RAM, 500GB disco duro, </t>
  </si>
  <si>
    <t>Aire acondicionado, 12000BTU</t>
  </si>
  <si>
    <t>D20217918041421B120160</t>
  </si>
  <si>
    <t>4B1225P14617</t>
  </si>
  <si>
    <t>83GLNN1</t>
  </si>
  <si>
    <t>Gabinete aéreo en melamina</t>
  </si>
  <si>
    <t>Silla Tecnica, c/b , en tela</t>
  </si>
  <si>
    <t>CN-OHDNH9-72872-38L-DMCB</t>
  </si>
  <si>
    <t>E178WFP</t>
  </si>
  <si>
    <t>CN-OHX940-64180-7A4-4PPH</t>
  </si>
  <si>
    <t>CN-ON300H-64180-OAD-02WL</t>
  </si>
  <si>
    <t>11WZ272506KH</t>
  </si>
  <si>
    <t>12WZ464702XJ</t>
  </si>
  <si>
    <t>Acondicionador de aire de 12,000 BTU, inverter</t>
  </si>
  <si>
    <t>4B1225P15827</t>
  </si>
  <si>
    <t>82PKMN1</t>
  </si>
  <si>
    <t>4B1225P15786</t>
  </si>
  <si>
    <t>WESTHINGHOUSE</t>
  </si>
  <si>
    <t>WIHXB1-12KW4A</t>
  </si>
  <si>
    <t>WIM130600138</t>
  </si>
  <si>
    <t>12WZ4647036Z</t>
  </si>
  <si>
    <t>SWINGLINE</t>
  </si>
  <si>
    <t>CN-OX6MOJ-72872-25S-E8TL</t>
  </si>
  <si>
    <t>CN-ON300H-64180-OAD-02HL</t>
  </si>
  <si>
    <t>CN-012MWY-64180-35A-17XL</t>
  </si>
  <si>
    <t>Optiplex 3010</t>
  </si>
  <si>
    <t>JFTWBZ1</t>
  </si>
  <si>
    <t>Recepción 1er Piso – Local 2</t>
  </si>
  <si>
    <t>Aire acondicionado de 12,000 btu</t>
  </si>
  <si>
    <t>GL</t>
  </si>
  <si>
    <t>Vidrio</t>
  </si>
  <si>
    <t>Reloj de Ponche</t>
  </si>
  <si>
    <t>EC200</t>
  </si>
  <si>
    <t xml:space="preserve">Mural para informaciones con logo DIGEIG, en acrílico, 13 bolsillos acrílico, y logo corte vinil transparente, base total 73'' x 55'' </t>
  </si>
  <si>
    <t>Mesa de Centro en Cristal</t>
  </si>
  <si>
    <t>Counter, en melamina</t>
  </si>
  <si>
    <t>MP301</t>
  </si>
  <si>
    <t>W912P901034</t>
  </si>
  <si>
    <t>Gris/Blanco</t>
  </si>
  <si>
    <t>Sofa 2 Plaza, en pielina</t>
  </si>
  <si>
    <t>GXCF0534</t>
  </si>
  <si>
    <t>13121229NA0477</t>
  </si>
  <si>
    <t>Extintor de 2.3Kg</t>
  </si>
  <si>
    <t>Archivo de 3 gavetas en metal, con ruedas y llavín.</t>
  </si>
  <si>
    <t>Confor MASTER</t>
  </si>
  <si>
    <t>D201486470312827120027</t>
  </si>
  <si>
    <t>avaya</t>
  </si>
  <si>
    <t>Optiplex 780</t>
  </si>
  <si>
    <t>9PKB4M1</t>
  </si>
  <si>
    <t>CN-OHDNH9-72872-38L-DMP-B</t>
  </si>
  <si>
    <t>13WZ502703MH</t>
  </si>
  <si>
    <t>Oficina Encargada Dpto. Comunicaciones 1er Piso – Local 2</t>
  </si>
  <si>
    <t>Credenza 16x71 con 2 puertas corredizas</t>
  </si>
  <si>
    <t>Estante de libros con 5 espacios movibles (tamaño minimo 32x16x72)</t>
  </si>
  <si>
    <t>VIZIO</t>
  </si>
  <si>
    <t>E322VL</t>
  </si>
  <si>
    <t>12/04/2011</t>
  </si>
  <si>
    <t>Gabinete de dos ptas. Corredizas</t>
  </si>
  <si>
    <t>Mesa redonda de 40" diametro</t>
  </si>
  <si>
    <t xml:space="preserve">Escritorio Logic Plus </t>
  </si>
  <si>
    <t>Recepción 2do Piso – Local 2</t>
  </si>
  <si>
    <t>Salón de Reuniones 2do Piso – Local 2</t>
  </si>
  <si>
    <t xml:space="preserve"> B-6406</t>
  </si>
  <si>
    <t>FORMCASE</t>
  </si>
  <si>
    <t>negro</t>
  </si>
  <si>
    <t>Pizarra magica</t>
  </si>
  <si>
    <t>Escritorio Especial en Caoba, tamaño 30x72.</t>
  </si>
  <si>
    <t>Comfort Master</t>
  </si>
  <si>
    <t>Oficina Enc. Portales de Transparencia (Dpto. Transparencia) 2do Piso – Local 2</t>
  </si>
  <si>
    <t>Venecia</t>
  </si>
  <si>
    <t>Excell</t>
  </si>
  <si>
    <t xml:space="preserve">Televisor LCD VIZIO E322VL 32" HDTV </t>
  </si>
  <si>
    <t>LAQKHSAL3409225</t>
  </si>
  <si>
    <t>CPU DELL OPTIPLEX 990,</t>
  </si>
  <si>
    <t>GGCS7V1</t>
  </si>
  <si>
    <t xml:space="preserve">Archivo en metal de 3 gavetas con ruedas </t>
  </si>
  <si>
    <t>Silla de visita en pielina, c/brazos</t>
  </si>
  <si>
    <t>Estante de libros, en melamina, con 5 espacios movibles (tamaño minimo 32x16x72)</t>
  </si>
  <si>
    <t>XPS15</t>
  </si>
  <si>
    <t>FSZYH12</t>
  </si>
  <si>
    <t>Tripode</t>
  </si>
  <si>
    <t>VANGUARD</t>
  </si>
  <si>
    <t>264AT</t>
  </si>
  <si>
    <t>T1252309</t>
  </si>
  <si>
    <t>Monitor 19¨</t>
  </si>
  <si>
    <t>CN-OX6MOJ-72872-25S-E89L</t>
  </si>
  <si>
    <t>Juego de bocinas(2) y el bajo</t>
  </si>
  <si>
    <t>LOGITECH</t>
  </si>
  <si>
    <t>Z313</t>
  </si>
  <si>
    <t>60950-1-07</t>
  </si>
  <si>
    <t>11WZ272506LL</t>
  </si>
  <si>
    <t>PBL-8116</t>
  </si>
  <si>
    <t xml:space="preserve">Computadora portátil (Laptop) XPS15-6845 15.6´´
-Intel Core i7-3632QM, Pantalla de 15.6 pulgadas, RAM 16GB DDR3, disco duro de 1TB 5400rpm, NVIDIA GeForce GT 640M 2GB, </t>
  </si>
  <si>
    <t>Sillon tecnico danza en tela con brazos ergonomico.</t>
  </si>
  <si>
    <t xml:space="preserve">Archivo modular en metal, 2 gavetas </t>
  </si>
  <si>
    <t>Sillon tecnico con brazos, en tela</t>
  </si>
  <si>
    <t>5SYV7Y1</t>
  </si>
  <si>
    <t>2H37GZ1</t>
  </si>
  <si>
    <t>CPU DELL OPTIPLEX 7010: i3 3220 3.3GHz, 4GB RAM, 500GB disco duro.</t>
  </si>
  <si>
    <t>BCB18Y1</t>
  </si>
  <si>
    <t>WIM130100054</t>
  </si>
  <si>
    <t>Escritorio modular, en melamina con paneles de 1.45m</t>
  </si>
  <si>
    <t>Gabinete aereo en melamina, para escritorio modular de 1.0x0.60</t>
  </si>
  <si>
    <t>Gabinete aereo en melamina, para escritorio modular de 1.0x0.61</t>
  </si>
  <si>
    <t>Gabinete aereo en melamina, para escritorio modular de 1.0x0.62</t>
  </si>
  <si>
    <t xml:space="preserve">Archivo modular en metal, de 3 gavetas con ruedas </t>
  </si>
  <si>
    <t>BFF58V1</t>
  </si>
  <si>
    <t>E176WFP</t>
  </si>
  <si>
    <t>CN-OG34OH-64180-86Q-4LCH-AOO</t>
  </si>
  <si>
    <t>CN-OHDLH9-72872-380-CHMB</t>
  </si>
  <si>
    <t>11WZ272506JZ</t>
  </si>
  <si>
    <t>11WZ2535OBAY</t>
  </si>
  <si>
    <t>CN-OHX948-64180-83R-1ZBL</t>
  </si>
  <si>
    <t>CN-OX6MOJ-72872-25LDYPL</t>
  </si>
  <si>
    <t xml:space="preserve">Impresora multifuncional RICOH </t>
  </si>
  <si>
    <t>Extintor de 4.5 Kg.</t>
  </si>
  <si>
    <t>Sofa de 3 plaza en pielina</t>
  </si>
  <si>
    <t>Sofa de 3 plaza en caoba y tela</t>
  </si>
  <si>
    <t>EWSC36</t>
  </si>
  <si>
    <t>D779941410F082385</t>
  </si>
  <si>
    <t xml:space="preserve">Sillon Gerencial c/brazos, en pielina </t>
  </si>
  <si>
    <t>Mesa de reunión, 95¨x43¨</t>
  </si>
  <si>
    <t>Mesa Auxiliar, en melamina</t>
  </si>
  <si>
    <t>Silla visita sin brazos, en tela</t>
  </si>
  <si>
    <t>WIM130600037</t>
  </si>
  <si>
    <t>Sillon Ejecutivo, en tela</t>
  </si>
  <si>
    <t>7JFTYM1</t>
  </si>
  <si>
    <t>Sillón técnico Venecia, brazos fijo en tela.</t>
  </si>
  <si>
    <t>Escritorio modular tipo L  y base de metal y melamina, tamaño 28 x 48.</t>
  </si>
  <si>
    <t>Archivo modular, en melamina, de 3 gavetas con ruedas</t>
  </si>
  <si>
    <t>WIHYD1-12KW4A</t>
  </si>
  <si>
    <t>11WZZ72506E2</t>
  </si>
  <si>
    <t>CN-OX6MOJ-72872-25L-AJOM</t>
  </si>
  <si>
    <t>Aire acondicionado 12000btu</t>
  </si>
  <si>
    <t>TWFE12S</t>
  </si>
  <si>
    <t>Sillon tecnico Danza en tela, con brazo fijo.</t>
  </si>
  <si>
    <t>Archivo modular en metal, 3 Gav.</t>
  </si>
  <si>
    <t xml:space="preserve">Escritorio modular tipo L, en melamina y metal, 24x39 </t>
  </si>
  <si>
    <t>YFXVBZ1</t>
  </si>
  <si>
    <t>12WZ4647036T</t>
  </si>
  <si>
    <t>Silla de visita plastica, en tela</t>
  </si>
  <si>
    <t>Azul/Negro</t>
  </si>
  <si>
    <t>4B1225P14506</t>
  </si>
  <si>
    <t>CND8FBF16J</t>
  </si>
  <si>
    <t>Sillon Ergonomico, en tela semiperforada</t>
  </si>
  <si>
    <t>5SYW7Y1</t>
  </si>
  <si>
    <t>Archivo de 3 Gav. En melamina</t>
  </si>
  <si>
    <t>Sillon ejecutivo, en pielina</t>
  </si>
  <si>
    <t>Conformate</t>
  </si>
  <si>
    <t>D201486460212920130050</t>
  </si>
  <si>
    <t>Silla de visita, en pielina</t>
  </si>
  <si>
    <t>Mesa redonda de 47" diametro</t>
  </si>
  <si>
    <t>Silla de visita Pielina con base metalica</t>
  </si>
  <si>
    <t>E179WC</t>
  </si>
  <si>
    <t>CN-ON300H-64180-OAD-02RR</t>
  </si>
  <si>
    <t>12WZ4647036J</t>
  </si>
  <si>
    <t>11WZZ72506D4</t>
  </si>
  <si>
    <t>Silla de visita en madera de caoba</t>
  </si>
  <si>
    <t>Latitudes E5430</t>
  </si>
  <si>
    <t>PC Portatil: Dell  procesador i5, 320GB de disco duro, 4GB de memoria RAM, 15.6 pantalla, con Win 7 PRO,</t>
  </si>
  <si>
    <t>Sillon ergonomico, tela semiperforada</t>
  </si>
  <si>
    <t>Credenza, modelo M2, tamaño 18x60, en caoba, de 4 puertas.</t>
  </si>
  <si>
    <t>Aire Acondicionado de 24,000 Btu</t>
  </si>
  <si>
    <t>D201486470112B26130016</t>
  </si>
  <si>
    <t>Estante de libros con 5 espacios movibles (tamaño minimo 32x16x72), en melamina</t>
  </si>
  <si>
    <t>Gabinete aereo, en melamina</t>
  </si>
  <si>
    <t>2K79GZ1</t>
  </si>
  <si>
    <t>CPU, DELL OPTIPLEX 7010: i3 3220 3.3GHz, 4GB RAM, 500GB disco duro.</t>
  </si>
  <si>
    <t>CPU, DELL: i3 3220 3.3GHz, 4GB RAM, 500GB disco duro.</t>
  </si>
  <si>
    <t>CPU, DELL OPTIPLEX 3010, desktop, i3-322 3.3 Ghz, 4GB RAM, 500GB disco duro.</t>
  </si>
  <si>
    <t>CPU, DELL , desktop, i3-322 3.3 Ghz, 4GB RAM, 500GB disco duro.</t>
  </si>
  <si>
    <t>2JT8GZ1.</t>
  </si>
  <si>
    <t>7MY5V12</t>
  </si>
  <si>
    <t>CPU, DELL, i3 3220 3.3GHz, 4GB RAM, 500GB disco duro.</t>
  </si>
  <si>
    <t>CPU, DELL,  i3 3220 3.3GHz, 4GB RAM, 500GB disco duro.</t>
  </si>
  <si>
    <t>Sillon Tecnico</t>
  </si>
  <si>
    <t xml:space="preserve">Sillon técnico, en tela </t>
  </si>
  <si>
    <t>Aire acondicionado 37000Btu</t>
  </si>
  <si>
    <t>D202134350213B07120009</t>
  </si>
  <si>
    <t>Armario de libro 5 espacios, 3 divisiones movibles y una fija con 2 puertas, en melamina. 70¨x32¨</t>
  </si>
  <si>
    <t>Archivo de 4 Gav. En metal</t>
  </si>
  <si>
    <t xml:space="preserve"> DR9TQX1.</t>
  </si>
  <si>
    <t>Computadora portatil DELL , i3 2.5GHz, 6GB RAM, 500GB de disco duro.</t>
  </si>
  <si>
    <t>GGCR7V1</t>
  </si>
  <si>
    <t xml:space="preserve">CPU, DELL, OPTIPLEX 990, </t>
  </si>
  <si>
    <t>4B1225P14727</t>
  </si>
  <si>
    <t>Escritorio modular, en melamina.</t>
  </si>
  <si>
    <t>Sillon Tecnico Danza, en tela</t>
  </si>
  <si>
    <t>Archivo modular de 3 gavetas con ruedas, en metal</t>
  </si>
  <si>
    <t>Silla de visita, en pielina.</t>
  </si>
  <si>
    <t>WIM130800668</t>
  </si>
  <si>
    <t>Archivo Modular 2 gavetas, en malamina</t>
  </si>
  <si>
    <t>WIM13800010</t>
  </si>
  <si>
    <t>Archivo modular de 3 gavetas con ruedas, en metal.</t>
  </si>
  <si>
    <t>120213697L</t>
  </si>
  <si>
    <t>Lente Sigma</t>
  </si>
  <si>
    <t>Mochila para Camara</t>
  </si>
  <si>
    <t>LOWEPRO</t>
  </si>
  <si>
    <t>SIGMA</t>
  </si>
  <si>
    <t>70-200MM</t>
  </si>
  <si>
    <t>Flash</t>
  </si>
  <si>
    <t>CN-OHDLH9-72872-38L-DMJB</t>
  </si>
  <si>
    <t>13WZ502703J2</t>
  </si>
  <si>
    <t>SWITH 52 Puertos</t>
  </si>
  <si>
    <t xml:space="preserve">Swith                  </t>
  </si>
  <si>
    <t>LINCO</t>
  </si>
  <si>
    <t>CFE2010P</t>
  </si>
  <si>
    <t>E2014HC</t>
  </si>
  <si>
    <t>12WZ4647047B</t>
  </si>
  <si>
    <t>CN-OHDNH9-72872-380-CHRB</t>
  </si>
  <si>
    <t>10822C66226696</t>
  </si>
  <si>
    <t>CN-012MWY-64180-35A-18ML</t>
  </si>
  <si>
    <t>11WZZ72506LR</t>
  </si>
  <si>
    <t>CN-OXCMOJ-72872-25Q-D8EL</t>
  </si>
  <si>
    <t>11WZZ5350BAS</t>
  </si>
  <si>
    <t>E1709-WC</t>
  </si>
  <si>
    <t>CN-ON300H-64180-OAD-02LL</t>
  </si>
  <si>
    <t>IN1930C</t>
  </si>
  <si>
    <t>CN-OVC52R64180-2BG-00LM</t>
  </si>
  <si>
    <t>12WZ46470293</t>
  </si>
  <si>
    <t>BC408Y1</t>
  </si>
  <si>
    <t xml:space="preserve">E1912H </t>
  </si>
  <si>
    <t>CN-O46NYG-64180-24S-240A</t>
  </si>
  <si>
    <t>11WZZ535ODBF</t>
  </si>
  <si>
    <t>CN-OHDNH9-72872-38L-E26B</t>
  </si>
  <si>
    <t>BH318V1</t>
  </si>
  <si>
    <t>28XP6V1</t>
  </si>
  <si>
    <t>CN-OBC52R-54180-2BG-01PM</t>
  </si>
  <si>
    <t>E1912-HC</t>
  </si>
  <si>
    <t>CN-O46NYG-64180-24S-24VU</t>
  </si>
  <si>
    <t>11WZ272506NL</t>
  </si>
  <si>
    <t>TL-WR740N</t>
  </si>
  <si>
    <t>BC9Z7Y1</t>
  </si>
  <si>
    <t>CN-OR16JC-72872-31G-ATKM</t>
  </si>
  <si>
    <t>11WZ272506P4</t>
  </si>
  <si>
    <t>BC318Y1</t>
  </si>
  <si>
    <t>CN-OHDNH9-72872-38L-E2MB</t>
  </si>
  <si>
    <t>13WZ502703NN</t>
  </si>
  <si>
    <t>BHG08V1</t>
  </si>
  <si>
    <t>CN-OX6MOJ-72872-25LDYWM</t>
  </si>
  <si>
    <t>12WZ4647037B</t>
  </si>
  <si>
    <t>G7QPG71</t>
  </si>
  <si>
    <t>CN-OR16JC-72872-31L-CDCM</t>
  </si>
  <si>
    <t>11WZZ72506KX</t>
  </si>
  <si>
    <t>CN-OX6MOJ-72872-25S-E8KL</t>
  </si>
  <si>
    <t>11WZ272506LZ</t>
  </si>
  <si>
    <t>11WZ272506KL</t>
  </si>
  <si>
    <t>5B1035T06273</t>
  </si>
  <si>
    <t>CN-OR5CCV-64180-333-09CU</t>
  </si>
  <si>
    <t>8SLPPW1</t>
  </si>
  <si>
    <t>Credenza ejecutiva, en melamina, con dos puertas corredizas con llavin y tramo interno tamaño 63x16x30.</t>
  </si>
  <si>
    <t>Haya oscuro</t>
  </si>
  <si>
    <t>HD SX16.0</t>
  </si>
  <si>
    <t>13WZ5027044H</t>
  </si>
  <si>
    <t>1608-i3LK</t>
  </si>
  <si>
    <t>AUTOBUS 2009(se le perdio la placa OC13048)</t>
  </si>
  <si>
    <t>139C3010322</t>
  </si>
  <si>
    <t>CN-HDNH9-72872-34H-ATPM</t>
  </si>
  <si>
    <t>CN-012MWY-64180-35A-19RL</t>
  </si>
  <si>
    <t xml:space="preserve">  </t>
  </si>
  <si>
    <t>COD. PRESIDENCIA  020000001195</t>
  </si>
  <si>
    <t>MINIVAN DE 12 PASAJERO H-1 TQ 2011: según especificaciones siguientes:
• Motor 2.5 Turbo Charger Intercooler
• Transmisión mecánica
• Tracción 4x2</t>
  </si>
  <si>
    <t>MINIBUS DE 12 PASAJERO HIACE,2009: según especificaciones siguientes:
• Motor 3.0CC 4CIL DIESEL
• Transmisión mecánica 5 velocidades
(se le perdio la placa OC13048)</t>
  </si>
  <si>
    <r>
      <t xml:space="preserve"> </t>
    </r>
    <r>
      <rPr>
        <b/>
        <sz val="16"/>
        <color theme="1"/>
        <rFont val="Calibri"/>
        <family val="2"/>
        <scheme val="minor"/>
      </rPr>
      <t>LOCAL 1</t>
    </r>
    <r>
      <rPr>
        <b/>
        <sz val="14"/>
        <color theme="1"/>
        <rFont val="Calibri"/>
        <family val="2"/>
        <scheme val="minor"/>
      </rPr>
      <t xml:space="preserve"> (Sede – Av. Moisés García No. 9 esq. Galván, Gazcue)</t>
    </r>
  </si>
  <si>
    <t xml:space="preserve"> Area Unidad Auditoría Interna 1er Piso – Local 1</t>
  </si>
  <si>
    <t xml:space="preserve"> Feb 2012</t>
  </si>
  <si>
    <t>CPU DELL OPTIPLEX 990, Procesador i3-2100 3.3GHz, RAM 4GB 1333MHz, 500GB 2.5 SATA 3.0Gb/s, Windows 7 Pro, Microsoft Office Business 2010,</t>
  </si>
  <si>
    <t xml:space="preserve"> Area de Militares / Archivo Muerto 1er Piso – Local 1</t>
  </si>
  <si>
    <t>Escritorio en melamina, 43x18</t>
  </si>
  <si>
    <t>GXCFO504</t>
  </si>
  <si>
    <t>13121229NA0525</t>
  </si>
  <si>
    <t>Mesa plastica/plegable 70x30</t>
  </si>
  <si>
    <t>Archivo de 3 gavetas, con roldana y llavin. En metal</t>
  </si>
  <si>
    <t>Area de Planta Eléctrica e Inversor 1er Piso – Local 1</t>
  </si>
  <si>
    <t>Optiplex GX-620</t>
  </si>
  <si>
    <t>NEGRO Y AZUL</t>
  </si>
  <si>
    <t>Silla de visita en tela, sin brazos</t>
  </si>
  <si>
    <t>GO174226</t>
  </si>
  <si>
    <t>BGP38V1</t>
  </si>
  <si>
    <t xml:space="preserve">Computadora DELL OPTIPLEX 990, Procesador i3-2100 3.3GHz, RAM 4GB 1333MHz, 500GB 2.5 SATA 3.0Gb/s, Windows 7 Pro, Teclado y Mouse USB.    </t>
  </si>
  <si>
    <t xml:space="preserve">Escaner Fujitsu, </t>
  </si>
  <si>
    <t>Estatuilla de elefante, metal</t>
  </si>
  <si>
    <t>Sillon Ejecutivo en tela, c/ brazos</t>
  </si>
  <si>
    <t>FH091017-07</t>
  </si>
  <si>
    <t>CN-0HDNH9-72872-34H-ATWM</t>
  </si>
  <si>
    <t>Postes Separadores de Fila de Cinta Negra</t>
  </si>
  <si>
    <t xml:space="preserve">MICROONDAS </t>
  </si>
  <si>
    <t>Estante metalico 5 tramos 60X36</t>
  </si>
  <si>
    <t>Estante metalico 6 tramos 73x45</t>
  </si>
  <si>
    <t>Archivo de 4 gavetas, tamaño 25 de largo x 18 de ancho.</t>
  </si>
  <si>
    <t>Mesa plegable 72X29</t>
  </si>
  <si>
    <t>Area Técnicos Dpto. Comunicaciones 1er Piso – Local 2</t>
  </si>
  <si>
    <t xml:space="preserve">Silla Tecnica en tela, con brazos </t>
  </si>
  <si>
    <t xml:space="preserve">Archivo modular de 3 gavetas con ruedas </t>
  </si>
  <si>
    <t>CN-0Y4183D-74261-99S-298U</t>
  </si>
  <si>
    <t>CPU, DELL</t>
  </si>
  <si>
    <t>Area Técnicos Dpto. Ética e Integridad 1er Piso – Local 2</t>
  </si>
  <si>
    <t>CN-012MWY-64180-35A-18BL</t>
  </si>
  <si>
    <t>Acondicionador de aire de 12,000 btu, inverter</t>
  </si>
  <si>
    <t>Lampara reflectora Britek</t>
  </si>
  <si>
    <t>Britek</t>
  </si>
  <si>
    <t>H8047</t>
  </si>
  <si>
    <t>HB054</t>
  </si>
  <si>
    <t>Area Técnicos Dpto. RRHH 1er Piso – Local 2</t>
  </si>
  <si>
    <t>CPU, DELL, OPTIPLEX 990, Procesador i3-2100 3.3GHz, RAM 4GB 1333MHz, 500GB 2.5 SATA 3.0Gb/s.</t>
  </si>
  <si>
    <t>Mesa tope de Cristal, 43x24</t>
  </si>
  <si>
    <t>JFZXBZ1</t>
  </si>
  <si>
    <t>JFYOCZ1</t>
  </si>
  <si>
    <t xml:space="preserve">Nikkei </t>
  </si>
  <si>
    <t xml:space="preserve">Bebedero </t>
  </si>
  <si>
    <t>BL NK LWB1 5-5x45R</t>
  </si>
  <si>
    <t>NW223NXTO60910102007</t>
  </si>
  <si>
    <t>G7ZPRY1</t>
  </si>
  <si>
    <t>Toyota Corolla 2011 *(Prestado por la Presidencia)</t>
  </si>
  <si>
    <t>MINIVAN Hyundai H-1 TQ 2014, 12 pasajeros: según especificaciones siguientes:
• Motor 2.5 Turbo Charger Intercooler
• Transmisión Automatica
• Tracción 4x2                                              •Gasolina</t>
  </si>
  <si>
    <t>Mural Acrilico Transparente 39X31</t>
  </si>
  <si>
    <t>SALON DE CONFERENCIA</t>
  </si>
  <si>
    <t>DESPACHO ENCARGADO OFICINA REGIONAL</t>
  </si>
  <si>
    <t>Crema Claro</t>
  </si>
  <si>
    <t>Sofá tapizado en  pielina</t>
  </si>
  <si>
    <t>Counter tipo media luna para recepción con doble tope en melamina y estructura en metal color plateado perforado tamaño 63x36x43.y archivo modular integrado con tres gavetas.</t>
  </si>
  <si>
    <t>CPU tipo desktop, Procesador Intel core duo 3.00Ghz, disco duro de 250gb, memoria RAM 2GB, quemador de DVD.</t>
  </si>
  <si>
    <t>Escáner con las siguientes características: 4800 ppp, 96 bits, 265 niveles.</t>
  </si>
  <si>
    <t>Teléfono IP</t>
  </si>
  <si>
    <t>Sillón semiejecutivo con asientos y espadar en tela de malla, brazos ajustables en metal y propileno, base en acero inoxidable.</t>
  </si>
  <si>
    <t>CPU tipo desktop, Procesador intel core duo 3.00Ghz, disco duro de 250gb, memoria RAM 2GB, quemador de DVD.</t>
  </si>
  <si>
    <t>7N26V12</t>
  </si>
  <si>
    <t>Negro/haya</t>
  </si>
  <si>
    <t xml:space="preserve"> Blanco/B. rojas</t>
  </si>
  <si>
    <t>Extintor de 5 libras, CO2, manual.</t>
  </si>
  <si>
    <t>Mesa de cocina,con  tope  para ocho sillas</t>
  </si>
  <si>
    <t>Archivo de metal 4 Gav.</t>
  </si>
  <si>
    <t>Pedestal para microfono</t>
  </si>
  <si>
    <t>Archivo metal 4 gavetas</t>
  </si>
  <si>
    <t>Gris oscuro</t>
  </si>
  <si>
    <t>712SI</t>
  </si>
  <si>
    <t>T76CNNWQHAACNJ</t>
  </si>
  <si>
    <t>12WZ46470370</t>
  </si>
  <si>
    <t xml:space="preserve">Silla plastica </t>
  </si>
  <si>
    <t>Negro/azul</t>
  </si>
  <si>
    <t>13WZ5027042J</t>
  </si>
  <si>
    <t>11WZ272506FD</t>
  </si>
  <si>
    <t>ARCHIVO DE 3 Gav.</t>
  </si>
  <si>
    <t>SILLON SEMI-EJECUTIVO</t>
  </si>
  <si>
    <t>BASE PARA MONITOR</t>
  </si>
  <si>
    <t>NEGRO/METAL</t>
  </si>
  <si>
    <t>NEGRO/AZUL</t>
  </si>
  <si>
    <t>ESCRITORIOMETAL TOPE HAYA</t>
  </si>
  <si>
    <t>IMPRESORA</t>
  </si>
  <si>
    <t>CM-2320N</t>
  </si>
  <si>
    <t xml:space="preserve">ROUTER WIFI </t>
  </si>
  <si>
    <t>C8D719E38631</t>
  </si>
  <si>
    <t>SILLON C/B</t>
  </si>
  <si>
    <t>SILLA SECRETARIAL C/B</t>
  </si>
  <si>
    <t>Silla de visita S/B</t>
  </si>
  <si>
    <t>Oficina Encargada Dpto. División Comisión de Etica Pública 1er Piso – Local 2</t>
  </si>
  <si>
    <t>Oficina Encargado Dpto. Recursos Humanos 1er Piso – Local 2</t>
  </si>
  <si>
    <t>Bocinas</t>
  </si>
  <si>
    <t>5D027954</t>
  </si>
  <si>
    <t>Computadora DELL OPTIPLEX 3020 SFF , I3-4150 3.5GHZ, 4GB, 500GB, DVD+/-RW, W7 PRO 64 BIT ESP, 3 AÑOS DE GARANTIA REF.: 3020sffi3. Serial (J8W2C32)</t>
  </si>
  <si>
    <t>(J8W2C32)</t>
  </si>
  <si>
    <t>Monitor flat DELL 19´´ E1914H
Serial (CN04FF47-64180-564-18NI)</t>
  </si>
  <si>
    <t>(CN04FF47-64180-564-18NI)</t>
  </si>
  <si>
    <t>Area Auxiliares Dpto. Planificación y Desarrollo 2do Piso – Local 2</t>
  </si>
  <si>
    <t>Oficina Encargado Dpto. Planificación y Desarrollo 2do Piso – Local 2</t>
  </si>
  <si>
    <t>Silla con maya</t>
  </si>
  <si>
    <t>Area Técnicos Dpto. Transparencia</t>
  </si>
  <si>
    <t xml:space="preserve"> - 2do Piso – Local 2</t>
  </si>
  <si>
    <t xml:space="preserve"> Dpto. Plan de Desarrollo 2do Piso – Local 2</t>
  </si>
  <si>
    <t xml:space="preserve"> Dpto. Gobierno Abierto 2do Piso – Local 2</t>
  </si>
  <si>
    <t>crema</t>
  </si>
  <si>
    <t>Westinhouse</t>
  </si>
  <si>
    <t>Qemadora</t>
  </si>
  <si>
    <t>Archivo</t>
  </si>
  <si>
    <t>SILLA</t>
  </si>
  <si>
    <t>CPU, es una silla en el siab</t>
  </si>
  <si>
    <t>Monitor, en el siab aire acondic.</t>
  </si>
  <si>
    <t>CPU, en el siab precolador café</t>
  </si>
  <si>
    <t>Disco Duro Portatil, silla en el siab</t>
  </si>
  <si>
    <t>Sillon Ejecutivo, c/b, en tela semiperforada, computadora en el siab.</t>
  </si>
  <si>
    <t>CPU, en el siab aparece como aire acondicionado</t>
  </si>
  <si>
    <t>Pared modular de división, aparece como computadora en el SIAB</t>
  </si>
  <si>
    <t>Archivo de 4 Gav. En metal, aparece en el SIAB como silla</t>
  </si>
  <si>
    <t>Acondicionador de aire TGM 12KBTU, en el SIAB aparece como UPS</t>
  </si>
  <si>
    <t>Postes Separadores de Fila de Cinta Negra, en el SIAB aparece como silla</t>
  </si>
  <si>
    <t xml:space="preserve">CAFETERA ELECTRICA, EN EL SIAB APARECE COMO PRECOLADOR </t>
  </si>
  <si>
    <t>Proyector EPSON PowerLite 99W WXGA LCD Serial No. TUWK4301059.</t>
  </si>
  <si>
    <t>Fotocopiadora RICOH</t>
  </si>
  <si>
    <t>Grabadora</t>
  </si>
  <si>
    <t>Detector de Metal</t>
  </si>
  <si>
    <t>Acondicionador de Aire Split de pared 18kBTU inverter eficiencia 17 TGM VOL208/230/1/60HZR410.</t>
  </si>
  <si>
    <t>Monitor Dell 20´´, Serial: 2D833D2</t>
  </si>
  <si>
    <t>Monitor Dell 20´´, Serial: 7487302</t>
  </si>
  <si>
    <t>UPS APC BE550G 550VA</t>
  </si>
  <si>
    <t>Pantalla de Presentacion KLIPX 86´´ W con tripode (KPS-102)</t>
  </si>
  <si>
    <t>Impresora (LA) HP Laserjet PRO M477FDW</t>
  </si>
  <si>
    <t>Silllon Ejecutivo Celio 2118 pu.</t>
  </si>
  <si>
    <t>Tablet samsung Galaxy tab A SM-T350NZAAXAR.</t>
  </si>
  <si>
    <t>Ncomputing L300</t>
  </si>
  <si>
    <t>Monitor DELL 19´´ E1916H</t>
  </si>
  <si>
    <t>Microft Office Home And Bussiness 2016</t>
  </si>
  <si>
    <t>Sony</t>
  </si>
  <si>
    <t xml:space="preserve">Split </t>
  </si>
  <si>
    <t>KLIPX 86´</t>
  </si>
  <si>
    <t>HP Laserjet</t>
  </si>
  <si>
    <t>Celio</t>
  </si>
  <si>
    <t>Samsung Galaxy</t>
  </si>
  <si>
    <t>Ncomputing</t>
  </si>
  <si>
    <t xml:space="preserve">Microft Office </t>
  </si>
  <si>
    <t>ICD-UX560</t>
  </si>
  <si>
    <t>inverter</t>
  </si>
  <si>
    <t>Optiplex</t>
  </si>
  <si>
    <t xml:space="preserve"> BE550G </t>
  </si>
  <si>
    <t>KPS-102</t>
  </si>
  <si>
    <t>PRO M477FDW</t>
  </si>
  <si>
    <t>T350nzaaxAR</t>
  </si>
  <si>
    <t>L300</t>
  </si>
  <si>
    <t>E1916H</t>
  </si>
  <si>
    <t>2D833D2</t>
  </si>
  <si>
    <t>CKRNXG2</t>
  </si>
  <si>
    <t>7C2YBH2</t>
  </si>
  <si>
    <t>4b1647p51597</t>
  </si>
  <si>
    <t>4b1651p18126</t>
  </si>
  <si>
    <t>4b1651p00937</t>
  </si>
  <si>
    <t>4b1651p18195</t>
  </si>
  <si>
    <t>VNB8JCHH0S</t>
  </si>
  <si>
    <t>CN0XJ5TRFCC0074AA2DB</t>
  </si>
  <si>
    <t>CN0XJ5TRFCC0074AA26B</t>
  </si>
  <si>
    <t>CN0XJ5TRFCC0074AA30B</t>
  </si>
  <si>
    <t>CN0XJ5TRFCC0074AA2FB</t>
  </si>
  <si>
    <t>CN0XJ5TRFCC0074AA43B</t>
  </si>
  <si>
    <t>BLANCA</t>
  </si>
  <si>
    <t>BLANCA/NEGRA</t>
  </si>
  <si>
    <t>UPS APC 550VA</t>
  </si>
  <si>
    <t>BEBEDERO AMERICAN BLANCO LM-07</t>
  </si>
  <si>
    <t>AIRE ACONDICIONADO TGM INVERTER 24BTU</t>
  </si>
  <si>
    <t>American</t>
  </si>
  <si>
    <t>General Electric</t>
  </si>
  <si>
    <t>BE550G</t>
  </si>
  <si>
    <t>LM-07</t>
  </si>
  <si>
    <t>JGP333DET3BB</t>
  </si>
  <si>
    <t>4B16S1P36186</t>
  </si>
  <si>
    <t>4B16S1P36218</t>
  </si>
  <si>
    <t>4B16S1P36174</t>
  </si>
  <si>
    <t>4B16S1P36166</t>
  </si>
  <si>
    <t>4B16S1P36213</t>
  </si>
  <si>
    <t>MH710855Q</t>
  </si>
  <si>
    <t>SN 2403378510175270150083</t>
  </si>
  <si>
    <t>Monitor ACER 19.5´´</t>
  </si>
  <si>
    <t xml:space="preserve">CPU ACER INTEL N3050, RAM 4GB DDR3 MEMORY 500GB. </t>
  </si>
  <si>
    <t>ACER</t>
  </si>
  <si>
    <t>V206HLQL Bb</t>
  </si>
  <si>
    <t>A8588504</t>
  </si>
  <si>
    <t>AE5C8504</t>
  </si>
  <si>
    <t>A85A8504</t>
  </si>
  <si>
    <t>AE5B8504</t>
  </si>
  <si>
    <t>A8728504</t>
  </si>
  <si>
    <t>A8708504</t>
  </si>
  <si>
    <t>AE4C8504</t>
  </si>
  <si>
    <t>AE5D8504</t>
  </si>
  <si>
    <t>A85D8504</t>
  </si>
  <si>
    <t>AE498504</t>
  </si>
  <si>
    <t>A84A8504</t>
  </si>
  <si>
    <t>AE388504</t>
  </si>
  <si>
    <t>AE508504</t>
  </si>
  <si>
    <t>AE3C8504</t>
  </si>
  <si>
    <t>A8798504</t>
  </si>
  <si>
    <t>VN2510G-SD61</t>
  </si>
  <si>
    <t>120547A3000</t>
  </si>
  <si>
    <t>12054AC3000</t>
  </si>
  <si>
    <t>1104CEB3000</t>
  </si>
  <si>
    <t>120176D3000</t>
  </si>
  <si>
    <t>120543E3000</t>
  </si>
  <si>
    <t>1104CE33000</t>
  </si>
  <si>
    <t>120544A3000</t>
  </si>
  <si>
    <t>120546F3000</t>
  </si>
  <si>
    <t>120549D3000</t>
  </si>
  <si>
    <t>120546
13000</t>
  </si>
  <si>
    <t>1104CAC3000</t>
  </si>
  <si>
    <t>120545E3000</t>
  </si>
  <si>
    <t>1104CEE3000</t>
  </si>
  <si>
    <t>1104CF73000</t>
  </si>
  <si>
    <t>1104F023000</t>
  </si>
  <si>
    <t>Unipower</t>
  </si>
  <si>
    <t>AVR 500VA SMB</t>
  </si>
  <si>
    <t>DONADO POR INDOTEL</t>
  </si>
  <si>
    <t>Sillón tecnico Danza en tela negra, Cod. 25270.</t>
  </si>
  <si>
    <t>Escritorio modular: Panel Formcase laminado TN 7011 W, 0.70 ancho x 1.10 alto, Cod. 30479. Tope T-1060 rectangular 24´´ x 39´´, Cod. 30408. Panel Formcase laminado TN 1014 W, 1.00 ancho x 1.45 alto, Cod. 30276 (5 unidad).</t>
  </si>
  <si>
    <t>Space</t>
  </si>
  <si>
    <t>Formcase</t>
  </si>
  <si>
    <t>CPU Dell Optiplex 3040 i3 3.2 GHz 4GB RAM DDR3L,  500GB Disco Duro, 
Serial: CKRNXG2</t>
  </si>
  <si>
    <t>CPU Dell Optiplex 3040 i3 3.2 GHz 4GB RAM DDR3L,  500GB Disco Duro, 
Serial: 7C2YBH2</t>
  </si>
  <si>
    <t>ESTUFA GENERAL ELECTRIC</t>
  </si>
  <si>
    <t>Bomba de agua Pedrollo 1HP</t>
  </si>
  <si>
    <t>CONDICION</t>
  </si>
  <si>
    <t>Total: Adquisicion 2017 más Donados</t>
  </si>
  <si>
    <t>Total</t>
  </si>
  <si>
    <t>Total: Adquisicion 2017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</si>
</sst>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d/m/yy;@"/>
    <numFmt numFmtId="166" formatCode="00\-0000"/>
    <numFmt numFmtId="167" formatCode="dd/mm/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 Light"/>
      <family val="2"/>
      <scheme val="major"/>
    </font>
    <font>
      <b/>
      <sz val="14"/>
      <name val="Calibri Light"/>
      <family val="2"/>
      <scheme val="major"/>
    </font>
    <font>
      <sz val="9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485">
    <xf numFmtId="0" fontId="0" fillId="0" borderId="0" xfId="0"/>
    <xf numFmtId="0" fontId="0" fillId="0" borderId="1" xfId="0" applyBorder="1"/>
    <xf numFmtId="0" fontId="8" fillId="0" borderId="0" xfId="0" applyFont="1"/>
    <xf numFmtId="0" fontId="5" fillId="0" borderId="1" xfId="2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1" xfId="2" quotePrefix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3" applyFont="1" applyFill="1" applyBorder="1" applyAlignment="1">
      <alignment horizontal="justify" vertical="center" wrapText="1"/>
    </xf>
    <xf numFmtId="0" fontId="9" fillId="0" borderId="1" xfId="2" quotePrefix="1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164" fontId="9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2" fontId="9" fillId="0" borderId="1" xfId="2" applyNumberFormat="1" applyFont="1" applyFill="1" applyBorder="1" applyAlignment="1">
      <alignment horizontal="justify" vertical="center" wrapText="1"/>
    </xf>
    <xf numFmtId="0" fontId="9" fillId="0" borderId="1" xfId="3" applyFont="1" applyFill="1" applyBorder="1" applyAlignment="1">
      <alignment horizontal="justify" vertical="center"/>
    </xf>
    <xf numFmtId="166" fontId="9" fillId="0" borderId="1" xfId="2" applyNumberFormat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1" xfId="2" quotePrefix="1" applyNumberFormat="1" applyFont="1" applyFill="1" applyBorder="1" applyAlignment="1">
      <alignment horizontal="justify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9" fillId="0" borderId="1" xfId="2" quotePrefix="1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5" fillId="0" borderId="0" xfId="2" applyFont="1" applyFill="1" applyBorder="1" applyAlignment="1">
      <alignment horizontal="justify" vertical="center" wrapText="1"/>
    </xf>
    <xf numFmtId="0" fontId="15" fillId="0" borderId="0" xfId="2" applyFont="1" applyFill="1" applyBorder="1" applyAlignment="1">
      <alignment horizontal="justify" vertical="center" wrapText="1"/>
    </xf>
    <xf numFmtId="0" fontId="14" fillId="0" borderId="1" xfId="3" applyFont="1" applyFill="1" applyBorder="1" applyAlignment="1">
      <alignment horizontal="justify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9" fillId="0" borderId="1" xfId="2" quotePrefix="1" applyNumberFormat="1" applyFont="1" applyFill="1" applyBorder="1" applyAlignment="1">
      <alignment horizontal="justify" vertical="center"/>
    </xf>
    <xf numFmtId="164" fontId="9" fillId="0" borderId="1" xfId="1" quotePrefix="1" applyFont="1" applyFill="1" applyBorder="1" applyAlignment="1">
      <alignment horizontal="right" vertical="center"/>
    </xf>
    <xf numFmtId="17" fontId="9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2" applyFont="1" applyFill="1" applyBorder="1" applyAlignment="1">
      <alignment horizontal="justify" vertical="center" wrapText="1"/>
    </xf>
    <xf numFmtId="0" fontId="15" fillId="0" borderId="0" xfId="2" applyFont="1" applyFill="1" applyBorder="1" applyAlignment="1">
      <alignment horizontal="center" vertical="center" wrapText="1"/>
    </xf>
    <xf numFmtId="17" fontId="14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0" fillId="0" borderId="1" xfId="0" applyFont="1" applyBorder="1"/>
    <xf numFmtId="164" fontId="5" fillId="0" borderId="0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3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4" fillId="0" borderId="1" xfId="2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15" fillId="0" borderId="0" xfId="2" applyFont="1" applyFill="1" applyBorder="1" applyAlignment="1">
      <alignment horizontal="right" vertical="center" wrapText="1"/>
    </xf>
    <xf numFmtId="0" fontId="16" fillId="0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/>
    </xf>
    <xf numFmtId="167" fontId="16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justify" vertical="center" wrapText="1"/>
    </xf>
    <xf numFmtId="164" fontId="9" fillId="0" borderId="1" xfId="1" quotePrefix="1" applyFont="1" applyFill="1" applyBorder="1" applyAlignment="1">
      <alignment horizontal="center" vertical="center" wrapText="1"/>
    </xf>
    <xf numFmtId="0" fontId="9" fillId="0" borderId="1" xfId="2" quotePrefix="1" applyNumberFormat="1" applyFont="1" applyFill="1" applyBorder="1" applyAlignment="1">
      <alignment horizontal="justify" vertical="center" wrapText="1"/>
    </xf>
    <xf numFmtId="166" fontId="9" fillId="0" borderId="1" xfId="2" applyNumberFormat="1" applyFont="1" applyFill="1" applyBorder="1" applyAlignment="1">
      <alignment horizontal="right" vertical="center" wrapText="1"/>
    </xf>
    <xf numFmtId="164" fontId="9" fillId="2" borderId="1" xfId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right" vertical="center" wrapText="1"/>
    </xf>
    <xf numFmtId="167" fontId="9" fillId="0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/>
    <xf numFmtId="0" fontId="15" fillId="0" borderId="0" xfId="2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11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15" fillId="0" borderId="0" xfId="2" applyNumberFormat="1" applyFont="1" applyFill="1" applyBorder="1" applyAlignment="1">
      <alignment vertical="center" wrapText="1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0" fontId="22" fillId="2" borderId="1" xfId="2" quotePrefix="1" applyNumberFormat="1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167" fontId="22" fillId="2" borderId="1" xfId="2" quotePrefix="1" applyNumberFormat="1" applyFont="1" applyFill="1" applyBorder="1" applyAlignment="1">
      <alignment horizontal="center" vertical="center"/>
    </xf>
    <xf numFmtId="0" fontId="22" fillId="2" borderId="1" xfId="2" applyNumberFormat="1" applyFont="1" applyFill="1" applyBorder="1" applyAlignment="1">
      <alignment horizontal="justify" vertical="top" wrapText="1"/>
    </xf>
    <xf numFmtId="0" fontId="22" fillId="2" borderId="1" xfId="2" applyNumberFormat="1" applyFont="1" applyFill="1" applyBorder="1" applyAlignment="1">
      <alignment horizontal="center" vertical="center"/>
    </xf>
    <xf numFmtId="0" fontId="22" fillId="2" borderId="1" xfId="2" applyNumberFormat="1" applyFont="1" applyFill="1" applyBorder="1" applyAlignment="1">
      <alignment horizontal="left" vertical="top" wrapText="1"/>
    </xf>
    <xf numFmtId="12" fontId="22" fillId="2" borderId="1" xfId="2" applyNumberFormat="1" applyFont="1" applyFill="1" applyBorder="1" applyAlignment="1">
      <alignment horizontal="justify" vertical="top" wrapText="1"/>
    </xf>
    <xf numFmtId="166" fontId="22" fillId="2" borderId="1" xfId="2" applyNumberFormat="1" applyFont="1" applyFill="1" applyBorder="1" applyAlignment="1">
      <alignment horizontal="center" vertical="center"/>
    </xf>
    <xf numFmtId="167" fontId="22" fillId="2" borderId="1" xfId="2" applyNumberFormat="1" applyFont="1" applyFill="1" applyBorder="1" applyAlignment="1">
      <alignment horizontal="center" vertical="center"/>
    </xf>
    <xf numFmtId="164" fontId="23" fillId="2" borderId="1" xfId="1" quotePrefix="1" applyFont="1" applyFill="1" applyBorder="1" applyAlignment="1">
      <alignment horizontal="center" vertical="center"/>
    </xf>
    <xf numFmtId="164" fontId="2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top" wrapText="1"/>
    </xf>
    <xf numFmtId="166" fontId="14" fillId="0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4" fillId="0" borderId="1" xfId="2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166" fontId="14" fillId="0" borderId="1" xfId="2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justify" vertical="top" wrapText="1"/>
    </xf>
    <xf numFmtId="0" fontId="9" fillId="0" borderId="1" xfId="2" quotePrefix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9" fillId="0" borderId="1" xfId="2" applyFont="1" applyFill="1" applyBorder="1" applyAlignment="1">
      <alignment horizontal="center" vertical="top" wrapText="1"/>
    </xf>
    <xf numFmtId="17" fontId="9" fillId="0" borderId="1" xfId="2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/>
    </xf>
    <xf numFmtId="164" fontId="9" fillId="0" borderId="1" xfId="1" applyFont="1" applyFill="1" applyBorder="1" applyAlignment="1">
      <alignment horizontal="center" vertical="top" wrapText="1"/>
    </xf>
    <xf numFmtId="0" fontId="9" fillId="0" borderId="1" xfId="2" quotePrefix="1" applyNumberFormat="1" applyFont="1" applyFill="1" applyBorder="1" applyAlignment="1">
      <alignment horizontal="left" vertical="top" wrapText="1"/>
    </xf>
    <xf numFmtId="0" fontId="26" fillId="0" borderId="1" xfId="3" applyFont="1" applyFill="1" applyBorder="1" applyAlignment="1">
      <alignment horizontal="justify" vertical="center" wrapText="1"/>
    </xf>
    <xf numFmtId="0" fontId="26" fillId="0" borderId="1" xfId="2" quotePrefix="1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164" fontId="26" fillId="0" borderId="1" xfId="1" applyFont="1" applyFill="1" applyBorder="1" applyAlignment="1">
      <alignment horizontal="center" vertical="center" wrapText="1"/>
    </xf>
    <xf numFmtId="17" fontId="26" fillId="0" borderId="1" xfId="2" applyNumberFormat="1" applyFont="1" applyFill="1" applyBorder="1" applyAlignment="1">
      <alignment horizontal="center" vertical="center" wrapText="1"/>
    </xf>
    <xf numFmtId="166" fontId="26" fillId="0" borderId="1" xfId="2" applyNumberFormat="1" applyFont="1" applyFill="1" applyBorder="1" applyAlignment="1">
      <alignment horizontal="center" vertical="center" wrapText="1"/>
    </xf>
    <xf numFmtId="164" fontId="26" fillId="0" borderId="1" xfId="1" applyFont="1" applyFill="1" applyBorder="1" applyAlignment="1">
      <alignment horizontal="right" vertical="center" wrapText="1"/>
    </xf>
    <xf numFmtId="12" fontId="26" fillId="0" borderId="1" xfId="2" applyNumberFormat="1" applyFont="1" applyFill="1" applyBorder="1" applyAlignment="1">
      <alignment horizontal="justify" vertical="center" wrapText="1"/>
    </xf>
    <xf numFmtId="0" fontId="26" fillId="0" borderId="1" xfId="2" quotePrefix="1" applyNumberFormat="1" applyFont="1" applyFill="1" applyBorder="1" applyAlignment="1">
      <alignment horizontal="justify" vertical="center" wrapText="1"/>
    </xf>
    <xf numFmtId="164" fontId="26" fillId="0" borderId="1" xfId="1" quotePrefix="1" applyFont="1" applyFill="1" applyBorder="1" applyAlignment="1">
      <alignment horizontal="center" vertical="center" wrapText="1"/>
    </xf>
    <xf numFmtId="166" fontId="26" fillId="0" borderId="1" xfId="2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right"/>
    </xf>
    <xf numFmtId="0" fontId="9" fillId="2" borderId="1" xfId="2" applyNumberFormat="1" applyFont="1" applyFill="1" applyBorder="1" applyAlignment="1">
      <alignment horizontal="justify" vertical="center" wrapText="1"/>
    </xf>
    <xf numFmtId="167" fontId="16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9" fillId="2" borderId="1" xfId="2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9" fillId="2" borderId="1" xfId="1" applyFont="1" applyFill="1" applyBorder="1" applyAlignment="1">
      <alignment horizontal="center" vertical="center" wrapText="1"/>
    </xf>
    <xf numFmtId="12" fontId="9" fillId="0" borderId="1" xfId="2" applyNumberFormat="1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right" vertical="center" wrapText="1"/>
    </xf>
    <xf numFmtId="0" fontId="14" fillId="0" borderId="1" xfId="2" quotePrefix="1" applyNumberFormat="1" applyFont="1" applyFill="1" applyBorder="1" applyAlignment="1">
      <alignment horizontal="justify" vertical="center" wrapText="1"/>
    </xf>
    <xf numFmtId="4" fontId="9" fillId="0" borderId="1" xfId="2" applyNumberFormat="1" applyFont="1" applyFill="1" applyBorder="1" applyAlignment="1">
      <alignment horizontal="right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justify" vertical="center" wrapText="1"/>
    </xf>
    <xf numFmtId="167" fontId="9" fillId="0" borderId="1" xfId="2" applyNumberFormat="1" applyFont="1" applyFill="1" applyBorder="1" applyAlignment="1">
      <alignment horizontal="center" vertical="center"/>
    </xf>
    <xf numFmtId="167" fontId="9" fillId="0" borderId="1" xfId="2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9" fillId="0" borderId="1" xfId="2" applyNumberFormat="1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justify" vertical="center" wrapText="1"/>
    </xf>
    <xf numFmtId="0" fontId="9" fillId="2" borderId="1" xfId="3" applyFont="1" applyFill="1" applyBorder="1" applyAlignment="1">
      <alignment horizontal="justify" vertical="center" wrapText="1"/>
    </xf>
    <xf numFmtId="0" fontId="29" fillId="0" borderId="2" xfId="0" applyFont="1" applyBorder="1" applyAlignment="1">
      <alignment horizontal="center"/>
    </xf>
    <xf numFmtId="0" fontId="22" fillId="2" borderId="1" xfId="2" applyNumberFormat="1" applyFont="1" applyFill="1" applyBorder="1" applyAlignment="1">
      <alignment horizontal="justify" vertical="center" wrapText="1"/>
    </xf>
    <xf numFmtId="0" fontId="22" fillId="2" borderId="1" xfId="2" applyNumberFormat="1" applyFont="1" applyFill="1" applyBorder="1" applyAlignment="1">
      <alignment horizontal="justify" vertical="center"/>
    </xf>
    <xf numFmtId="0" fontId="22" fillId="2" borderId="1" xfId="2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0" fillId="2" borderId="1" xfId="2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right"/>
    </xf>
    <xf numFmtId="0" fontId="31" fillId="0" borderId="1" xfId="0" applyFont="1" applyBorder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5" fontId="14" fillId="0" borderId="1" xfId="2" applyNumberFormat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right" vertical="center"/>
    </xf>
    <xf numFmtId="165" fontId="12" fillId="0" borderId="1" xfId="2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right" vertical="center"/>
    </xf>
    <xf numFmtId="164" fontId="14" fillId="0" borderId="1" xfId="1" applyFont="1" applyFill="1" applyBorder="1" applyAlignment="1">
      <alignment horizontal="right" vertical="center" wrapText="1"/>
    </xf>
    <xf numFmtId="0" fontId="13" fillId="0" borderId="1" xfId="2" applyFont="1" applyFill="1" applyBorder="1" applyAlignment="1">
      <alignment horizontal="center" vertical="center"/>
    </xf>
    <xf numFmtId="0" fontId="1" fillId="0" borderId="0" xfId="0" applyFont="1"/>
    <xf numFmtId="0" fontId="14" fillId="0" borderId="1" xfId="3" applyFont="1" applyFill="1" applyBorder="1" applyAlignment="1">
      <alignment horizontal="justify" vertical="center"/>
    </xf>
    <xf numFmtId="167" fontId="14" fillId="0" borderId="1" xfId="2" applyNumberFormat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9" fillId="0" borderId="0" xfId="3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32" fillId="0" borderId="0" xfId="2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6" fillId="0" borderId="1" xfId="3" applyFont="1" applyFill="1" applyBorder="1" applyAlignment="1">
      <alignment horizontal="center" vertical="center" wrapText="1"/>
    </xf>
    <xf numFmtId="166" fontId="13" fillId="0" borderId="1" xfId="2" applyNumberFormat="1" applyFont="1" applyFill="1" applyBorder="1" applyAlignment="1">
      <alignment horizontal="center" vertical="center"/>
    </xf>
    <xf numFmtId="0" fontId="32" fillId="0" borderId="0" xfId="2" applyFont="1" applyBorder="1" applyAlignment="1">
      <alignment vertical="center" wrapText="1"/>
    </xf>
    <xf numFmtId="0" fontId="32" fillId="0" borderId="0" xfId="2" applyFont="1" applyFill="1" applyBorder="1" applyAlignment="1">
      <alignment vertical="center" wrapText="1"/>
    </xf>
    <xf numFmtId="0" fontId="32" fillId="0" borderId="0" xfId="2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/>
    </xf>
    <xf numFmtId="0" fontId="5" fillId="2" borderId="1" xfId="2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9" fillId="0" borderId="2" xfId="0" applyFont="1" applyBorder="1" applyAlignment="1"/>
    <xf numFmtId="0" fontId="32" fillId="0" borderId="0" xfId="2" applyNumberFormat="1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wrapText="1"/>
    </xf>
    <xf numFmtId="0" fontId="9" fillId="0" borderId="0" xfId="2" applyNumberFormat="1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0" fontId="10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0" borderId="0" xfId="0" applyFont="1"/>
    <xf numFmtId="0" fontId="7" fillId="0" borderId="1" xfId="0" applyFont="1" applyFill="1" applyBorder="1"/>
    <xf numFmtId="0" fontId="0" fillId="0" borderId="0" xfId="0" applyFill="1"/>
    <xf numFmtId="0" fontId="7" fillId="2" borderId="1" xfId="0" applyFont="1" applyFill="1" applyBorder="1"/>
    <xf numFmtId="0" fontId="21" fillId="0" borderId="0" xfId="0" applyFont="1"/>
    <xf numFmtId="0" fontId="21" fillId="0" borderId="1" xfId="0" applyFont="1" applyBorder="1"/>
    <xf numFmtId="0" fontId="21" fillId="3" borderId="1" xfId="0" applyFont="1" applyFill="1" applyBorder="1"/>
    <xf numFmtId="0" fontId="21" fillId="0" borderId="1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3" applyFont="1" applyFill="1" applyBorder="1" applyAlignment="1">
      <alignment horizontal="center" vertical="center" wrapText="1"/>
    </xf>
    <xf numFmtId="0" fontId="21" fillId="0" borderId="0" xfId="0" applyFont="1" applyBorder="1"/>
    <xf numFmtId="0" fontId="21" fillId="2" borderId="0" xfId="0" applyFont="1" applyFill="1"/>
    <xf numFmtId="0" fontId="21" fillId="2" borderId="1" xfId="0" applyFont="1" applyFill="1" applyBorder="1" applyAlignment="1">
      <alignment horizontal="center"/>
    </xf>
    <xf numFmtId="0" fontId="33" fillId="0" borderId="0" xfId="0" applyFont="1"/>
    <xf numFmtId="0" fontId="34" fillId="0" borderId="0" xfId="2" applyFont="1" applyAlignment="1">
      <alignment vertical="center" wrapText="1"/>
    </xf>
    <xf numFmtId="0" fontId="30" fillId="0" borderId="0" xfId="2" applyFont="1" applyAlignment="1">
      <alignment vertical="center" wrapText="1"/>
    </xf>
    <xf numFmtId="0" fontId="35" fillId="0" borderId="0" xfId="2" applyNumberFormat="1" applyFont="1" applyFill="1" applyBorder="1" applyAlignment="1">
      <alignment vertical="center" wrapText="1"/>
    </xf>
    <xf numFmtId="0" fontId="36" fillId="0" borderId="2" xfId="0" applyFont="1" applyBorder="1"/>
    <xf numFmtId="0" fontId="36" fillId="0" borderId="2" xfId="0" applyFont="1" applyBorder="1" applyAlignment="1">
      <alignment horizontal="center"/>
    </xf>
    <xf numFmtId="0" fontId="35" fillId="2" borderId="0" xfId="2" applyFont="1" applyFill="1" applyBorder="1" applyAlignment="1">
      <alignment horizontal="justify" vertical="center" wrapText="1"/>
    </xf>
    <xf numFmtId="0" fontId="22" fillId="0" borderId="1" xfId="3" applyFont="1" applyFill="1" applyBorder="1" applyAlignment="1">
      <alignment horizontal="justify" vertical="center" wrapText="1"/>
    </xf>
    <xf numFmtId="0" fontId="22" fillId="0" borderId="1" xfId="2" quotePrefix="1" applyNumberFormat="1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justify" vertical="center" wrapText="1"/>
    </xf>
    <xf numFmtId="167" fontId="22" fillId="0" borderId="1" xfId="2" applyNumberFormat="1" applyFont="1" applyFill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center" vertical="center" wrapText="1"/>
    </xf>
    <xf numFmtId="165" fontId="22" fillId="0" borderId="1" xfId="2" applyNumberFormat="1" applyFont="1" applyFill="1" applyBorder="1" applyAlignment="1">
      <alignment horizontal="center" vertical="center"/>
    </xf>
    <xf numFmtId="0" fontId="22" fillId="0" borderId="1" xfId="2" quotePrefix="1" applyNumberFormat="1" applyFont="1" applyFill="1" applyBorder="1" applyAlignment="1">
      <alignment horizontal="justify" wrapText="1"/>
    </xf>
    <xf numFmtId="0" fontId="22" fillId="0" borderId="1" xfId="2" applyFont="1" applyFill="1" applyBorder="1" applyAlignment="1">
      <alignment horizontal="center" vertical="center" wrapText="1"/>
    </xf>
    <xf numFmtId="167" fontId="22" fillId="0" borderId="1" xfId="2" quotePrefix="1" applyNumberFormat="1" applyFont="1" applyFill="1" applyBorder="1" applyAlignment="1">
      <alignment horizontal="center" vertical="center" wrapText="1"/>
    </xf>
    <xf numFmtId="164" fontId="22" fillId="0" borderId="1" xfId="1" quotePrefix="1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justify" vertical="center" wrapText="1"/>
    </xf>
    <xf numFmtId="166" fontId="22" fillId="0" borderId="1" xfId="2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justify" vertical="center" wrapText="1"/>
    </xf>
    <xf numFmtId="0" fontId="35" fillId="0" borderId="0" xfId="2" applyFont="1" applyBorder="1" applyAlignment="1">
      <alignment vertical="center" wrapText="1"/>
    </xf>
    <xf numFmtId="0" fontId="36" fillId="0" borderId="1" xfId="0" applyFont="1" applyBorder="1"/>
    <xf numFmtId="0" fontId="36" fillId="0" borderId="1" xfId="0" applyFont="1" applyBorder="1" applyAlignment="1">
      <alignment horizontal="center"/>
    </xf>
    <xf numFmtId="12" fontId="22" fillId="0" borderId="1" xfId="2" applyNumberFormat="1" applyFont="1" applyFill="1" applyBorder="1" applyAlignment="1">
      <alignment horizontal="justify" vertical="center" wrapText="1"/>
    </xf>
    <xf numFmtId="167" fontId="22" fillId="0" borderId="1" xfId="2" applyNumberFormat="1" applyFont="1" applyFill="1" applyBorder="1" applyAlignment="1">
      <alignment horizontal="center" vertical="center"/>
    </xf>
    <xf numFmtId="164" fontId="22" fillId="0" borderId="1" xfId="1" applyFont="1" applyFill="1" applyBorder="1" applyAlignment="1">
      <alignment horizontal="right" vertical="center" wrapText="1"/>
    </xf>
    <xf numFmtId="17" fontId="22" fillId="0" borderId="1" xfId="2" applyNumberFormat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justify" vertical="center" wrapText="1"/>
    </xf>
    <xf numFmtId="0" fontId="22" fillId="3" borderId="1" xfId="2" quotePrefix="1" applyNumberFormat="1" applyFont="1" applyFill="1" applyBorder="1" applyAlignment="1">
      <alignment horizontal="center" vertical="center" wrapText="1"/>
    </xf>
    <xf numFmtId="166" fontId="22" fillId="3" borderId="1" xfId="2" applyNumberFormat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167" fontId="22" fillId="3" borderId="1" xfId="2" applyNumberFormat="1" applyFont="1" applyFill="1" applyBorder="1" applyAlignment="1">
      <alignment horizontal="center" vertical="center" wrapText="1"/>
    </xf>
    <xf numFmtId="164" fontId="22" fillId="3" borderId="1" xfId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167" fontId="22" fillId="0" borderId="1" xfId="3" applyNumberFormat="1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justify" vertical="center" wrapText="1"/>
    </xf>
    <xf numFmtId="12" fontId="22" fillId="2" borderId="1" xfId="2" applyNumberFormat="1" applyFont="1" applyFill="1" applyBorder="1" applyAlignment="1">
      <alignment horizontal="justify" vertical="center" wrapText="1"/>
    </xf>
    <xf numFmtId="14" fontId="22" fillId="0" borderId="1" xfId="2" applyNumberFormat="1" applyFont="1" applyFill="1" applyBorder="1" applyAlignment="1">
      <alignment horizontal="center" vertical="center" wrapText="1"/>
    </xf>
    <xf numFmtId="167" fontId="22" fillId="0" borderId="1" xfId="2" quotePrefix="1" applyNumberFormat="1" applyFont="1" applyFill="1" applyBorder="1" applyAlignment="1">
      <alignment horizontal="center" vertical="center"/>
    </xf>
    <xf numFmtId="164" fontId="22" fillId="0" borderId="1" xfId="1" quotePrefix="1" applyFont="1" applyFill="1" applyBorder="1" applyAlignment="1">
      <alignment horizontal="right" vertical="center"/>
    </xf>
    <xf numFmtId="0" fontId="22" fillId="0" borderId="1" xfId="2" applyNumberFormat="1" applyFont="1" applyFill="1" applyBorder="1" applyAlignment="1">
      <alignment horizontal="justify" vertical="center" wrapText="1"/>
    </xf>
    <xf numFmtId="0" fontId="22" fillId="3" borderId="1" xfId="3" applyFont="1" applyFill="1" applyBorder="1" applyAlignment="1">
      <alignment horizontal="justify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22" fillId="2" borderId="1" xfId="2" quotePrefix="1" applyNumberFormat="1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167" fontId="22" fillId="2" borderId="1" xfId="2" applyNumberFormat="1" applyFont="1" applyFill="1" applyBorder="1" applyAlignment="1">
      <alignment horizontal="center" vertical="center" wrapText="1"/>
    </xf>
    <xf numFmtId="164" fontId="22" fillId="2" borderId="1" xfId="1" applyFont="1" applyFill="1" applyBorder="1" applyAlignment="1">
      <alignment horizontal="center" vertical="center" wrapText="1"/>
    </xf>
    <xf numFmtId="17" fontId="22" fillId="2" borderId="1" xfId="2" applyNumberFormat="1" applyFont="1" applyFill="1" applyBorder="1" applyAlignment="1">
      <alignment horizontal="center" vertical="center" wrapText="1"/>
    </xf>
    <xf numFmtId="167" fontId="22" fillId="2" borderId="1" xfId="2" quotePrefix="1" applyNumberFormat="1" applyFont="1" applyFill="1" applyBorder="1" applyAlignment="1">
      <alignment horizontal="center" vertical="center" wrapText="1"/>
    </xf>
    <xf numFmtId="164" fontId="22" fillId="2" borderId="1" xfId="1" quotePrefix="1" applyFont="1" applyFill="1" applyBorder="1" applyAlignment="1">
      <alignment horizontal="center" vertical="center" wrapText="1"/>
    </xf>
    <xf numFmtId="166" fontId="22" fillId="2" borderId="1" xfId="2" applyNumberFormat="1" applyFont="1" applyFill="1" applyBorder="1" applyAlignment="1">
      <alignment horizontal="center" vertical="center" wrapText="1"/>
    </xf>
    <xf numFmtId="0" fontId="22" fillId="2" borderId="1" xfId="2" applyNumberFormat="1" applyFont="1" applyFill="1" applyBorder="1" applyAlignment="1">
      <alignment horizontal="center" vertical="center" wrapText="1"/>
    </xf>
    <xf numFmtId="166" fontId="22" fillId="0" borderId="1" xfId="2" applyNumberFormat="1" applyFont="1" applyFill="1" applyBorder="1" applyAlignment="1">
      <alignment horizontal="center" vertical="center"/>
    </xf>
    <xf numFmtId="164" fontId="22" fillId="0" borderId="1" xfId="1" applyFont="1" applyFill="1" applyBorder="1" applyAlignment="1">
      <alignment horizontal="right" vertical="center"/>
    </xf>
    <xf numFmtId="0" fontId="22" fillId="0" borderId="1" xfId="2" quotePrefix="1" applyNumberFormat="1" applyFont="1" applyFill="1" applyBorder="1" applyAlignment="1">
      <alignment horizontal="justify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12" fillId="0" borderId="7" xfId="2" quotePrefix="1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justify" vertical="center" wrapText="1"/>
    </xf>
    <xf numFmtId="0" fontId="19" fillId="0" borderId="1" xfId="2" applyFont="1" applyFill="1" applyBorder="1" applyAlignment="1">
      <alignment horizontal="center" vertical="center" wrapText="1"/>
    </xf>
    <xf numFmtId="167" fontId="12" fillId="0" borderId="8" xfId="2" applyNumberFormat="1" applyFont="1" applyFill="1" applyBorder="1" applyAlignment="1">
      <alignment horizontal="center" vertical="center" wrapText="1"/>
    </xf>
    <xf numFmtId="164" fontId="12" fillId="0" borderId="9" xfId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167" fontId="9" fillId="2" borderId="1" xfId="2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164" fontId="9" fillId="2" borderId="1" xfId="1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7" fontId="9" fillId="2" borderId="1" xfId="2" quotePrefix="1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right" vertical="center" wrapText="1"/>
    </xf>
    <xf numFmtId="17" fontId="9" fillId="2" borderId="1" xfId="2" applyNumberFormat="1" applyFont="1" applyFill="1" applyBorder="1" applyAlignment="1">
      <alignment horizontal="center" vertical="center" wrapText="1"/>
    </xf>
    <xf numFmtId="167" fontId="9" fillId="2" borderId="1" xfId="3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/>
    </xf>
    <xf numFmtId="12" fontId="9" fillId="2" borderId="1" xfId="2" applyNumberFormat="1" applyFont="1" applyFill="1" applyBorder="1" applyAlignment="1">
      <alignment horizontal="justify" vertical="center" wrapText="1"/>
    </xf>
    <xf numFmtId="0" fontId="14" fillId="2" borderId="1" xfId="3" applyFont="1" applyFill="1" applyBorder="1" applyAlignment="1">
      <alignment horizontal="justify" vertical="center" wrapText="1"/>
    </xf>
    <xf numFmtId="166" fontId="9" fillId="2" borderId="1" xfId="2" applyNumberFormat="1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1" fillId="0" borderId="1" xfId="1" applyNumberFormat="1" applyFont="1" applyBorder="1" applyAlignment="1">
      <alignment horizontal="right"/>
    </xf>
    <xf numFmtId="0" fontId="37" fillId="2" borderId="0" xfId="0" applyFont="1" applyFill="1"/>
    <xf numFmtId="0" fontId="22" fillId="4" borderId="1" xfId="3" applyFont="1" applyFill="1" applyBorder="1" applyAlignment="1">
      <alignment horizontal="justify" vertical="center" wrapText="1"/>
    </xf>
    <xf numFmtId="167" fontId="22" fillId="4" borderId="1" xfId="2" quotePrefix="1" applyNumberFormat="1" applyFont="1" applyFill="1" applyBorder="1" applyAlignment="1">
      <alignment horizontal="center" vertical="center" wrapText="1"/>
    </xf>
    <xf numFmtId="164" fontId="22" fillId="4" borderId="1" xfId="1" quotePrefix="1" applyFont="1" applyFill="1" applyBorder="1" applyAlignment="1">
      <alignment horizontal="center" vertical="center" wrapText="1"/>
    </xf>
    <xf numFmtId="0" fontId="22" fillId="4" borderId="1" xfId="2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22" fillId="4" borderId="1" xfId="2" applyFont="1" applyFill="1" applyBorder="1" applyAlignment="1">
      <alignment horizontal="center" vertical="center" wrapText="1"/>
    </xf>
    <xf numFmtId="167" fontId="22" fillId="4" borderId="1" xfId="2" applyNumberFormat="1" applyFont="1" applyFill="1" applyBorder="1" applyAlignment="1">
      <alignment horizontal="center" vertical="center" wrapText="1"/>
    </xf>
    <xf numFmtId="0" fontId="37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0" fontId="37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31" fillId="0" borderId="0" xfId="0" applyFont="1"/>
    <xf numFmtId="167" fontId="13" fillId="0" borderId="1" xfId="2" quotePrefix="1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/>
    </xf>
    <xf numFmtId="167" fontId="41" fillId="0" borderId="1" xfId="2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 wrapText="1"/>
    </xf>
    <xf numFmtId="0" fontId="42" fillId="0" borderId="0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horizontal="justify" vertical="center" wrapText="1"/>
    </xf>
    <xf numFmtId="0" fontId="40" fillId="0" borderId="0" xfId="2" applyFont="1" applyFill="1" applyBorder="1" applyAlignment="1">
      <alignment vertical="center" wrapText="1"/>
    </xf>
    <xf numFmtId="167" fontId="13" fillId="0" borderId="1" xfId="2" applyNumberFormat="1" applyFont="1" applyFill="1" applyBorder="1" applyAlignment="1">
      <alignment horizontal="center" vertical="top" wrapText="1"/>
    </xf>
    <xf numFmtId="167" fontId="41" fillId="0" borderId="1" xfId="2" applyNumberFormat="1" applyFont="1" applyFill="1" applyBorder="1" applyAlignment="1">
      <alignment horizontal="center" vertical="center"/>
    </xf>
    <xf numFmtId="167" fontId="41" fillId="0" borderId="1" xfId="2" quotePrefix="1" applyNumberFormat="1" applyFont="1" applyFill="1" applyBorder="1" applyAlignment="1">
      <alignment horizontal="center" vertical="center" wrapText="1"/>
    </xf>
    <xf numFmtId="0" fontId="43" fillId="0" borderId="1" xfId="0" applyFont="1" applyBorder="1"/>
    <xf numFmtId="167" fontId="13" fillId="2" borderId="1" xfId="2" applyNumberFormat="1" applyFont="1" applyFill="1" applyBorder="1" applyAlignment="1">
      <alignment horizontal="center" vertical="center"/>
    </xf>
    <xf numFmtId="167" fontId="13" fillId="0" borderId="1" xfId="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/>
    </xf>
    <xf numFmtId="167" fontId="13" fillId="2" borderId="1" xfId="2" applyNumberFormat="1" applyFont="1" applyFill="1" applyBorder="1" applyAlignment="1">
      <alignment horizontal="center" vertical="center" wrapText="1"/>
    </xf>
    <xf numFmtId="0" fontId="31" fillId="2" borderId="1" xfId="0" applyFont="1" applyFill="1" applyBorder="1"/>
    <xf numFmtId="167" fontId="13" fillId="2" borderId="1" xfId="2" quotePrefix="1" applyNumberFormat="1" applyFont="1" applyFill="1" applyBorder="1" applyAlignment="1">
      <alignment horizontal="center" vertical="center" wrapText="1"/>
    </xf>
    <xf numFmtId="0" fontId="31" fillId="0" borderId="1" xfId="0" applyFont="1" applyFill="1" applyBorder="1"/>
    <xf numFmtId="167" fontId="13" fillId="0" borderId="1" xfId="0" applyNumberFormat="1" applyFont="1" applyFill="1" applyBorder="1" applyAlignment="1">
      <alignment horizontal="center" vertical="center" wrapText="1"/>
    </xf>
    <xf numFmtId="167" fontId="13" fillId="0" borderId="1" xfId="2" quotePrefix="1" applyNumberFormat="1" applyFont="1" applyFill="1" applyBorder="1" applyAlignment="1">
      <alignment horizontal="center" vertical="center"/>
    </xf>
    <xf numFmtId="0" fontId="42" fillId="0" borderId="0" xfId="2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wrapText="1"/>
    </xf>
    <xf numFmtId="0" fontId="21" fillId="2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2" fillId="2" borderId="1" xfId="2" applyFont="1" applyFill="1" applyBorder="1" applyAlignment="1">
      <alignment horizontal="center" wrapText="1"/>
    </xf>
    <xf numFmtId="0" fontId="35" fillId="2" borderId="1" xfId="2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37" fillId="4" borderId="1" xfId="0" applyFont="1" applyFill="1" applyBorder="1" applyAlignment="1">
      <alignment horizontal="center" wrapText="1"/>
    </xf>
    <xf numFmtId="0" fontId="22" fillId="0" borderId="1" xfId="2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44" fillId="2" borderId="0" xfId="2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right" wrapText="1"/>
    </xf>
    <xf numFmtId="0" fontId="8" fillId="0" borderId="0" xfId="0" applyFont="1" applyAlignment="1"/>
    <xf numFmtId="0" fontId="0" fillId="0" borderId="0" xfId="0" applyAlignment="1"/>
    <xf numFmtId="0" fontId="3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3" fillId="0" borderId="2" xfId="0" applyFont="1" applyBorder="1" applyAlignment="1"/>
    <xf numFmtId="12" fontId="9" fillId="0" borderId="1" xfId="2" applyNumberFormat="1" applyFont="1" applyFill="1" applyBorder="1" applyAlignment="1">
      <alignment horizontal="justify" vertical="center"/>
    </xf>
    <xf numFmtId="12" fontId="14" fillId="0" borderId="1" xfId="2" applyNumberFormat="1" applyFont="1" applyFill="1" applyBorder="1" applyAlignment="1">
      <alignment horizontal="justify" vertical="center"/>
    </xf>
    <xf numFmtId="0" fontId="32" fillId="0" borderId="0" xfId="3" applyFont="1" applyFill="1" applyBorder="1" applyAlignment="1">
      <alignment horizontal="justify" vertical="center"/>
    </xf>
    <xf numFmtId="0" fontId="5" fillId="0" borderId="0" xfId="3" applyFont="1" applyFill="1" applyBorder="1" applyAlignment="1">
      <alignment horizontal="justify" vertical="center"/>
    </xf>
    <xf numFmtId="0" fontId="3" fillId="0" borderId="0" xfId="0" applyFont="1" applyAlignment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46" fillId="0" borderId="12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2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167" fontId="19" fillId="0" borderId="12" xfId="2" applyNumberFormat="1" applyFont="1" applyFill="1" applyBorder="1" applyAlignment="1">
      <alignment horizontal="center" vertical="center" wrapText="1"/>
    </xf>
    <xf numFmtId="167" fontId="19" fillId="0" borderId="8" xfId="2" applyNumberFormat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 wrapText="1"/>
    </xf>
    <xf numFmtId="43" fontId="19" fillId="0" borderId="15" xfId="4" applyFont="1" applyFill="1" applyBorder="1" applyAlignment="1">
      <alignment horizontal="center" vertical="center" wrapText="1"/>
    </xf>
    <xf numFmtId="0" fontId="0" fillId="0" borderId="16" xfId="0" applyBorder="1"/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47" fillId="0" borderId="21" xfId="2" applyFont="1" applyFill="1" applyBorder="1" applyAlignment="1">
      <alignment horizontal="center" vertical="center" wrapText="1"/>
    </xf>
    <xf numFmtId="0" fontId="47" fillId="0" borderId="1" xfId="2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32" fillId="0" borderId="0" xfId="2" applyNumberFormat="1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left" vertical="center" wrapText="1"/>
    </xf>
    <xf numFmtId="0" fontId="14" fillId="0" borderId="3" xfId="2" applyFont="1" applyFill="1" applyBorder="1" applyAlignment="1">
      <alignment horizontal="left" vertical="top" wrapText="1"/>
    </xf>
    <xf numFmtId="0" fontId="14" fillId="0" borderId="5" xfId="2" applyFont="1" applyFill="1" applyBorder="1" applyAlignment="1">
      <alignment horizontal="left" vertical="top" wrapText="1"/>
    </xf>
    <xf numFmtId="0" fontId="32" fillId="0" borderId="0" xfId="2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5" fillId="0" borderId="0" xfId="2" applyNumberFormat="1" applyFont="1" applyFill="1" applyBorder="1" applyAlignment="1">
      <alignment horizontal="left" vertical="center" wrapText="1"/>
    </xf>
    <xf numFmtId="0" fontId="35" fillId="0" borderId="0" xfId="2" applyFont="1" applyBorder="1" applyAlignment="1">
      <alignment horizontal="left" vertical="center" wrapText="1"/>
    </xf>
    <xf numFmtId="0" fontId="45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2" fillId="0" borderId="0" xfId="2" applyNumberFormat="1" applyFont="1" applyFill="1" applyBorder="1" applyAlignment="1">
      <alignment horizontal="left" vertical="center"/>
    </xf>
    <xf numFmtId="0" fontId="32" fillId="0" borderId="11" xfId="2" applyNumberFormat="1" applyFont="1" applyFill="1" applyBorder="1" applyAlignment="1">
      <alignment horizontal="left" vertical="center" wrapText="1"/>
    </xf>
    <xf numFmtId="0" fontId="32" fillId="0" borderId="10" xfId="2" applyNumberFormat="1" applyFont="1" applyFill="1" applyBorder="1" applyAlignment="1">
      <alignment horizontal="left" vertical="center" wrapText="1"/>
    </xf>
    <xf numFmtId="0" fontId="32" fillId="2" borderId="0" xfId="2" applyFont="1" applyFill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167" fontId="19" fillId="0" borderId="0" xfId="2" applyNumberFormat="1" applyFont="1" applyFill="1" applyBorder="1" applyAlignment="1">
      <alignment horizontal="center" vertical="center" wrapText="1"/>
    </xf>
    <xf numFmtId="43" fontId="19" fillId="0" borderId="0" xfId="4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9" fillId="0" borderId="1" xfId="0" applyFont="1" applyBorder="1"/>
    <xf numFmtId="43" fontId="29" fillId="0" borderId="1" xfId="0" applyNumberFormat="1" applyFont="1" applyBorder="1" applyAlignment="1">
      <alignment vertical="center"/>
    </xf>
    <xf numFmtId="0" fontId="49" fillId="0" borderId="1" xfId="2" applyFont="1" applyFill="1" applyBorder="1" applyAlignment="1">
      <alignment horizontal="center" vertical="center" wrapText="1"/>
    </xf>
    <xf numFmtId="167" fontId="49" fillId="0" borderId="1" xfId="2" applyNumberFormat="1" applyFont="1" applyFill="1" applyBorder="1" applyAlignment="1">
      <alignment horizontal="center" vertical="center" wrapText="1"/>
    </xf>
    <xf numFmtId="43" fontId="49" fillId="0" borderId="1" xfId="4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3" fontId="3" fillId="0" borderId="1" xfId="0" applyNumberFormat="1" applyFont="1" applyBorder="1"/>
    <xf numFmtId="43" fontId="19" fillId="0" borderId="8" xfId="4" applyFont="1" applyFill="1" applyBorder="1" applyAlignment="1">
      <alignment horizontal="center" vertical="center" wrapText="1"/>
    </xf>
  </cellXfs>
  <cellStyles count="5">
    <cellStyle name="Millares" xfId="1" builtinId="3"/>
    <cellStyle name="Millares 3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0</xdr:rowOff>
    </xdr:from>
    <xdr:to>
      <xdr:col>8</xdr:col>
      <xdr:colOff>695325</xdr:colOff>
      <xdr:row>0</xdr:row>
      <xdr:rowOff>1492</xdr:rowOff>
    </xdr:to>
    <xdr:pic>
      <xdr:nvPicPr>
        <xdr:cNvPr id="6" name="Picture 3" descr="Log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34525" y="38100"/>
          <a:ext cx="890778" cy="885476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0</xdr:row>
      <xdr:rowOff>0</xdr:rowOff>
    </xdr:from>
    <xdr:to>
      <xdr:col>0</xdr:col>
      <xdr:colOff>2255139</xdr:colOff>
      <xdr:row>0</xdr:row>
      <xdr:rowOff>2015</xdr:rowOff>
    </xdr:to>
    <xdr:pic>
      <xdr:nvPicPr>
        <xdr:cNvPr id="8" name="Picture 4" descr="Nuevo Logo Presid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247650"/>
          <a:ext cx="990600" cy="851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163449</xdr:colOff>
      <xdr:row>0</xdr:row>
      <xdr:rowOff>3016</xdr:rowOff>
    </xdr:to>
    <xdr:pic>
      <xdr:nvPicPr>
        <xdr:cNvPr id="6" name="Picture 3" descr="Log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0075" y="76200"/>
          <a:ext cx="890778" cy="885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0</xdr:rowOff>
    </xdr:from>
    <xdr:to>
      <xdr:col>9</xdr:col>
      <xdr:colOff>598678</xdr:colOff>
      <xdr:row>0</xdr:row>
      <xdr:rowOff>1492</xdr:rowOff>
    </xdr:to>
    <xdr:pic>
      <xdr:nvPicPr>
        <xdr:cNvPr id="2" name="Picture 3" descr="Log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62850" y="0"/>
          <a:ext cx="1133475" cy="1492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0</xdr:rowOff>
    </xdr:from>
    <xdr:to>
      <xdr:col>1</xdr:col>
      <xdr:colOff>1253871</xdr:colOff>
      <xdr:row>0</xdr:row>
      <xdr:rowOff>2015</xdr:rowOff>
    </xdr:to>
    <xdr:pic>
      <xdr:nvPicPr>
        <xdr:cNvPr id="3" name="Picture 4" descr="Nuevo Logo Presid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0"/>
          <a:ext cx="1550289" cy="20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0</xdr:rowOff>
    </xdr:from>
    <xdr:to>
      <xdr:col>9</xdr:col>
      <xdr:colOff>695325</xdr:colOff>
      <xdr:row>0</xdr:row>
      <xdr:rowOff>1492</xdr:rowOff>
    </xdr:to>
    <xdr:pic>
      <xdr:nvPicPr>
        <xdr:cNvPr id="2" name="Picture 3" descr="Log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7075" y="0"/>
          <a:ext cx="1200150" cy="1492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0</xdr:rowOff>
    </xdr:from>
    <xdr:to>
      <xdr:col>1</xdr:col>
      <xdr:colOff>759714</xdr:colOff>
      <xdr:row>0</xdr:row>
      <xdr:rowOff>2015</xdr:rowOff>
    </xdr:to>
    <xdr:pic>
      <xdr:nvPicPr>
        <xdr:cNvPr id="3" name="Picture 4" descr="Nuevo Logo Presid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0150" y="0"/>
          <a:ext cx="54864" cy="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2"/>
  <sheetViews>
    <sheetView workbookViewId="0">
      <selection sqref="A1:I2"/>
    </sheetView>
  </sheetViews>
  <sheetFormatPr baseColWidth="10" defaultRowHeight="15"/>
  <cols>
    <col min="1" max="1" width="33.85546875" customWidth="1"/>
    <col min="2" max="2" width="12.42578125" style="53" customWidth="1"/>
    <col min="3" max="3" width="10.85546875" customWidth="1"/>
    <col min="4" max="4" width="12.140625" customWidth="1"/>
    <col min="5" max="5" width="12.42578125" customWidth="1"/>
    <col min="6" max="6" width="13.7109375" style="68" customWidth="1"/>
    <col min="7" max="7" width="14.140625" customWidth="1"/>
    <col min="8" max="8" width="10.42578125" style="335" customWidth="1"/>
    <col min="9" max="9" width="13.7109375" customWidth="1"/>
  </cols>
  <sheetData>
    <row r="1" spans="1:9" ht="18.75" customHeight="1">
      <c r="A1" s="454" t="s">
        <v>183</v>
      </c>
      <c r="B1" s="454"/>
      <c r="C1" s="454"/>
      <c r="D1" s="454"/>
      <c r="E1" s="454"/>
      <c r="F1" s="454"/>
      <c r="G1" s="454"/>
      <c r="H1" s="454"/>
      <c r="I1" s="454"/>
    </row>
    <row r="2" spans="1:9" ht="18.75" customHeight="1">
      <c r="A2" s="454" t="s">
        <v>184</v>
      </c>
      <c r="B2" s="454"/>
      <c r="C2" s="454"/>
      <c r="D2" s="454"/>
      <c r="E2" s="454"/>
      <c r="F2" s="454"/>
      <c r="G2" s="454"/>
      <c r="H2" s="454"/>
      <c r="I2" s="454"/>
    </row>
    <row r="3" spans="1:9" ht="21">
      <c r="A3" s="2" t="s">
        <v>1424</v>
      </c>
    </row>
    <row r="4" spans="1:9" ht="4.5" customHeight="1">
      <c r="A4" s="17"/>
      <c r="I4" t="s">
        <v>1085</v>
      </c>
    </row>
    <row r="5" spans="1:9" ht="18.75">
      <c r="A5" s="2" t="s">
        <v>185</v>
      </c>
    </row>
    <row r="6" spans="1:9" ht="6.75" customHeight="1"/>
    <row r="7" spans="1:9" ht="15.75">
      <c r="A7" s="21" t="s">
        <v>1</v>
      </c>
      <c r="B7" s="22" t="s">
        <v>2</v>
      </c>
      <c r="C7" s="78" t="s">
        <v>3</v>
      </c>
      <c r="D7" s="22" t="s">
        <v>4</v>
      </c>
      <c r="E7" s="22" t="s">
        <v>5</v>
      </c>
      <c r="F7" s="22" t="s">
        <v>6</v>
      </c>
      <c r="G7" s="22" t="s">
        <v>7</v>
      </c>
      <c r="H7" s="78" t="s">
        <v>37</v>
      </c>
      <c r="I7" s="22" t="s">
        <v>8</v>
      </c>
    </row>
    <row r="8" spans="1:9" ht="24" customHeight="1">
      <c r="A8" s="80" t="s">
        <v>186</v>
      </c>
      <c r="B8" s="38">
        <v>190132</v>
      </c>
      <c r="C8" s="39"/>
      <c r="D8" s="13" t="s">
        <v>20</v>
      </c>
      <c r="E8" s="13" t="s">
        <v>217</v>
      </c>
      <c r="F8" s="70" t="s">
        <v>227</v>
      </c>
      <c r="G8" s="13" t="s">
        <v>23</v>
      </c>
      <c r="H8" s="336">
        <v>40000</v>
      </c>
      <c r="I8" s="81">
        <v>5916</v>
      </c>
    </row>
    <row r="9" spans="1:9" ht="31.5">
      <c r="A9" s="82" t="s">
        <v>187</v>
      </c>
      <c r="B9" s="38">
        <v>189358</v>
      </c>
      <c r="C9" s="39"/>
      <c r="D9" s="13" t="s">
        <v>207</v>
      </c>
      <c r="E9" s="13" t="s">
        <v>218</v>
      </c>
      <c r="F9" s="70"/>
      <c r="G9" s="13" t="s">
        <v>23</v>
      </c>
      <c r="H9" s="336">
        <v>38901</v>
      </c>
      <c r="I9" s="81">
        <v>6000</v>
      </c>
    </row>
    <row r="10" spans="1:9" ht="31.5">
      <c r="A10" s="80" t="s">
        <v>188</v>
      </c>
      <c r="B10" s="38">
        <v>190061</v>
      </c>
      <c r="C10" s="39"/>
      <c r="D10" s="13" t="s">
        <v>208</v>
      </c>
      <c r="E10" s="13" t="s">
        <v>19</v>
      </c>
      <c r="F10" s="70"/>
      <c r="G10" s="13" t="s">
        <v>168</v>
      </c>
      <c r="H10" s="336">
        <v>39342</v>
      </c>
      <c r="I10" s="81">
        <f>(4037*1.16)*1</f>
        <v>4682.92</v>
      </c>
    </row>
    <row r="11" spans="1:9" ht="31.5">
      <c r="A11" s="80" t="s">
        <v>189</v>
      </c>
      <c r="B11" s="38">
        <v>190136</v>
      </c>
      <c r="C11" s="39"/>
      <c r="D11" s="13" t="s">
        <v>19</v>
      </c>
      <c r="E11" s="13"/>
      <c r="F11" s="70"/>
      <c r="G11" s="13" t="s">
        <v>233</v>
      </c>
      <c r="H11" s="336">
        <v>40035</v>
      </c>
      <c r="I11" s="81">
        <v>3688.8</v>
      </c>
    </row>
    <row r="12" spans="1:9" ht="31.5">
      <c r="A12" s="82" t="s">
        <v>190</v>
      </c>
      <c r="B12" s="38">
        <v>190012</v>
      </c>
      <c r="C12" s="39"/>
      <c r="D12" s="13" t="s">
        <v>19</v>
      </c>
      <c r="E12" s="13" t="s">
        <v>219</v>
      </c>
      <c r="F12" s="70"/>
      <c r="G12" s="13" t="s">
        <v>23</v>
      </c>
      <c r="H12" s="336">
        <v>38888</v>
      </c>
      <c r="I12" s="81">
        <v>8799.15</v>
      </c>
    </row>
    <row r="13" spans="1:9" ht="72.75" customHeight="1">
      <c r="A13" s="80" t="s">
        <v>191</v>
      </c>
      <c r="B13" s="38">
        <v>189301</v>
      </c>
      <c r="C13" s="39"/>
      <c r="D13" s="13" t="s">
        <v>19</v>
      </c>
      <c r="E13" s="13" t="s">
        <v>19</v>
      </c>
      <c r="F13" s="70"/>
      <c r="G13" s="13" t="s">
        <v>234</v>
      </c>
      <c r="H13" s="336">
        <v>38901</v>
      </c>
      <c r="I13" s="81">
        <v>14094</v>
      </c>
    </row>
    <row r="14" spans="1:9" ht="100.5" customHeight="1">
      <c r="A14" s="80" t="s">
        <v>192</v>
      </c>
      <c r="B14" s="38">
        <v>359003</v>
      </c>
      <c r="C14" s="39"/>
      <c r="D14" s="13"/>
      <c r="E14" s="13"/>
      <c r="F14" s="70"/>
      <c r="G14" s="13" t="s">
        <v>235</v>
      </c>
      <c r="H14" s="336">
        <v>41850</v>
      </c>
      <c r="I14" s="37">
        <v>86140</v>
      </c>
    </row>
    <row r="15" spans="1:9" ht="21" customHeight="1">
      <c r="A15" s="10" t="s">
        <v>193</v>
      </c>
      <c r="B15" s="38">
        <v>285740</v>
      </c>
      <c r="C15" s="39"/>
      <c r="D15" s="13" t="s">
        <v>209</v>
      </c>
      <c r="E15" s="13" t="s">
        <v>220</v>
      </c>
      <c r="F15" s="70"/>
      <c r="G15" s="13" t="s">
        <v>236</v>
      </c>
      <c r="H15" s="336">
        <v>41306</v>
      </c>
      <c r="I15" s="37">
        <v>28971.360000000001</v>
      </c>
    </row>
    <row r="16" spans="1:9" ht="15.75">
      <c r="A16" s="23" t="s">
        <v>194</v>
      </c>
      <c r="B16" s="38">
        <v>359203</v>
      </c>
      <c r="C16" s="39"/>
      <c r="D16" s="35"/>
      <c r="E16" s="35"/>
      <c r="F16" s="83"/>
      <c r="G16" s="13" t="s">
        <v>23</v>
      </c>
      <c r="H16" s="336">
        <v>41218</v>
      </c>
      <c r="I16" s="37">
        <f>(56527.38/13)*1</f>
        <v>4348.26</v>
      </c>
    </row>
    <row r="17" spans="1:13" ht="31.5">
      <c r="A17" s="80" t="s">
        <v>240</v>
      </c>
      <c r="B17" s="38">
        <v>190201</v>
      </c>
      <c r="C17" s="39"/>
      <c r="D17" s="13" t="s">
        <v>21</v>
      </c>
      <c r="E17" s="13" t="s">
        <v>221</v>
      </c>
      <c r="F17" s="70" t="s">
        <v>228</v>
      </c>
      <c r="G17" s="13" t="s">
        <v>44</v>
      </c>
      <c r="H17" s="336">
        <v>40526</v>
      </c>
      <c r="I17" s="37">
        <v>33338.69</v>
      </c>
      <c r="M17" s="336"/>
    </row>
    <row r="18" spans="1:13" ht="31.5">
      <c r="A18" s="80" t="s">
        <v>195</v>
      </c>
      <c r="B18" s="38">
        <v>359001</v>
      </c>
      <c r="C18" s="39"/>
      <c r="D18" s="13" t="s">
        <v>210</v>
      </c>
      <c r="E18" s="13" t="s">
        <v>222</v>
      </c>
      <c r="F18" s="70" t="s">
        <v>229</v>
      </c>
      <c r="G18" s="13" t="s">
        <v>237</v>
      </c>
      <c r="H18" s="336">
        <v>39344</v>
      </c>
      <c r="I18" s="37"/>
    </row>
    <row r="19" spans="1:13" ht="31.5">
      <c r="A19" s="80" t="s">
        <v>196</v>
      </c>
      <c r="B19" s="38">
        <v>359002</v>
      </c>
      <c r="C19" s="39"/>
      <c r="D19" s="13" t="s">
        <v>211</v>
      </c>
      <c r="E19" s="13" t="s">
        <v>223</v>
      </c>
      <c r="F19" s="70" t="s">
        <v>230</v>
      </c>
      <c r="G19" s="13" t="s">
        <v>44</v>
      </c>
      <c r="H19" s="336">
        <v>40764</v>
      </c>
      <c r="I19" s="37">
        <v>546304.84</v>
      </c>
    </row>
    <row r="20" spans="1:13" ht="31.5">
      <c r="A20" s="82" t="s">
        <v>197</v>
      </c>
      <c r="B20" s="38">
        <v>189315</v>
      </c>
      <c r="C20" s="39"/>
      <c r="D20" s="13" t="s">
        <v>19</v>
      </c>
      <c r="E20" s="13" t="s">
        <v>19</v>
      </c>
      <c r="F20" s="70"/>
      <c r="G20" s="13" t="s">
        <v>24</v>
      </c>
      <c r="H20" s="336">
        <v>38901</v>
      </c>
      <c r="I20" s="81">
        <v>2697</v>
      </c>
    </row>
    <row r="21" spans="1:13" ht="31.5">
      <c r="A21" s="82" t="s">
        <v>198</v>
      </c>
      <c r="B21" s="38">
        <v>190011</v>
      </c>
      <c r="C21" s="39"/>
      <c r="D21" s="13" t="s">
        <v>212</v>
      </c>
      <c r="E21" s="13"/>
      <c r="F21" s="70"/>
      <c r="G21" s="13" t="s">
        <v>23</v>
      </c>
      <c r="H21" s="336">
        <v>38888</v>
      </c>
      <c r="I21" s="81">
        <v>6725.45</v>
      </c>
    </row>
    <row r="22" spans="1:13" ht="15.75">
      <c r="A22" s="82" t="s">
        <v>199</v>
      </c>
      <c r="B22" s="38">
        <v>190015</v>
      </c>
      <c r="C22" s="39"/>
      <c r="D22" s="13" t="s">
        <v>213</v>
      </c>
      <c r="E22" s="13" t="s">
        <v>19</v>
      </c>
      <c r="F22" s="70"/>
      <c r="G22" s="13" t="s">
        <v>25</v>
      </c>
      <c r="H22" s="336">
        <v>38887</v>
      </c>
      <c r="I22" s="81">
        <v>6225.34</v>
      </c>
    </row>
    <row r="23" spans="1:13" ht="31.5">
      <c r="A23" s="82" t="s">
        <v>200</v>
      </c>
      <c r="B23" s="38">
        <v>190013</v>
      </c>
      <c r="C23" s="39"/>
      <c r="D23" s="13" t="s">
        <v>19</v>
      </c>
      <c r="E23" s="13" t="s">
        <v>19</v>
      </c>
      <c r="F23" s="70"/>
      <c r="G23" s="13" t="s">
        <v>238</v>
      </c>
      <c r="H23" s="336">
        <v>38888</v>
      </c>
      <c r="I23" s="81">
        <v>7644.83</v>
      </c>
    </row>
    <row r="24" spans="1:13" ht="99.75" customHeight="1">
      <c r="A24" s="80" t="s">
        <v>201</v>
      </c>
      <c r="B24" s="38">
        <v>285807</v>
      </c>
      <c r="C24" s="39"/>
      <c r="D24" s="13" t="s">
        <v>214</v>
      </c>
      <c r="E24" s="13" t="s">
        <v>224</v>
      </c>
      <c r="F24" s="70" t="s">
        <v>231</v>
      </c>
      <c r="G24" s="13" t="s">
        <v>71</v>
      </c>
      <c r="H24" s="336">
        <v>41791</v>
      </c>
      <c r="I24" s="84">
        <f>(566921+25085)*1</f>
        <v>592006</v>
      </c>
    </row>
    <row r="25" spans="1:13" ht="18" customHeight="1">
      <c r="A25" s="80" t="s">
        <v>202</v>
      </c>
      <c r="B25" s="38">
        <v>190311</v>
      </c>
      <c r="C25" s="39"/>
      <c r="D25" s="13"/>
      <c r="E25" s="13"/>
      <c r="F25" s="70"/>
      <c r="G25" s="13" t="s">
        <v>24</v>
      </c>
      <c r="H25" s="336">
        <v>38901</v>
      </c>
      <c r="I25" s="120">
        <v>3445.2</v>
      </c>
    </row>
    <row r="26" spans="1:13" ht="18" customHeight="1">
      <c r="A26" s="80" t="s">
        <v>203</v>
      </c>
      <c r="B26" s="38">
        <v>359004</v>
      </c>
      <c r="C26" s="39"/>
      <c r="D26" s="13" t="s">
        <v>215</v>
      </c>
      <c r="E26" s="13" t="s">
        <v>225</v>
      </c>
      <c r="F26" s="70">
        <v>6107495</v>
      </c>
      <c r="G26" s="13" t="s">
        <v>239</v>
      </c>
      <c r="H26" s="336">
        <v>41852</v>
      </c>
      <c r="I26" s="84">
        <v>28184.3</v>
      </c>
    </row>
    <row r="27" spans="1:13" ht="18" customHeight="1">
      <c r="A27" s="80" t="s">
        <v>204</v>
      </c>
      <c r="B27" s="38">
        <v>359016</v>
      </c>
      <c r="C27" s="39"/>
      <c r="D27" s="13"/>
      <c r="E27" s="13"/>
      <c r="F27" s="70"/>
      <c r="G27" s="13" t="s">
        <v>238</v>
      </c>
      <c r="H27" s="336"/>
      <c r="I27" s="120">
        <v>1300</v>
      </c>
    </row>
    <row r="28" spans="1:13" ht="31.5">
      <c r="A28" s="80" t="s">
        <v>205</v>
      </c>
      <c r="B28" s="38">
        <v>359017</v>
      </c>
      <c r="C28" s="39"/>
      <c r="D28" s="13" t="s">
        <v>216</v>
      </c>
      <c r="E28" s="13" t="s">
        <v>226</v>
      </c>
      <c r="F28" s="85" t="s">
        <v>232</v>
      </c>
      <c r="G28" s="13" t="s">
        <v>44</v>
      </c>
      <c r="H28" s="336">
        <v>41764</v>
      </c>
      <c r="I28" s="120">
        <v>38255.5</v>
      </c>
    </row>
    <row r="29" spans="1:13" ht="15.75">
      <c r="A29" s="80" t="s">
        <v>206</v>
      </c>
      <c r="B29" s="38">
        <v>190022</v>
      </c>
      <c r="C29" s="39"/>
      <c r="D29" s="13"/>
      <c r="E29" s="13"/>
      <c r="F29" s="70"/>
      <c r="G29" s="13" t="s">
        <v>25</v>
      </c>
      <c r="H29" s="336">
        <v>38925</v>
      </c>
      <c r="I29" s="120">
        <v>1555.99</v>
      </c>
    </row>
    <row r="30" spans="1:13" s="331" customFormat="1" ht="19.5" customHeight="1">
      <c r="A30" s="10" t="s">
        <v>300</v>
      </c>
      <c r="B30" s="61">
        <v>359310</v>
      </c>
      <c r="C30" s="330"/>
      <c r="D30" s="330" t="s">
        <v>1182</v>
      </c>
      <c r="E30" s="330"/>
      <c r="F30" s="77"/>
      <c r="G30" s="330"/>
      <c r="H30" s="336"/>
      <c r="I30" s="120"/>
    </row>
    <row r="31" spans="1:13" ht="8.25" customHeight="1"/>
    <row r="32" spans="1:13" ht="18.75">
      <c r="A32" s="455" t="s">
        <v>241</v>
      </c>
      <c r="B32" s="455"/>
      <c r="C32" s="455"/>
    </row>
    <row r="33" spans="1:9" ht="8.25" customHeight="1"/>
    <row r="34" spans="1:9" ht="15.75">
      <c r="A34" s="4" t="s">
        <v>1</v>
      </c>
      <c r="B34" s="5" t="s">
        <v>2</v>
      </c>
      <c r="C34" s="201" t="s">
        <v>3</v>
      </c>
      <c r="D34" s="5" t="s">
        <v>4</v>
      </c>
      <c r="E34" s="5" t="s">
        <v>5</v>
      </c>
      <c r="F34" s="5" t="s">
        <v>6</v>
      </c>
      <c r="G34" s="5" t="s">
        <v>7</v>
      </c>
      <c r="H34" s="201" t="s">
        <v>37</v>
      </c>
      <c r="I34" s="5" t="s">
        <v>8</v>
      </c>
    </row>
    <row r="35" spans="1:9" ht="15.75">
      <c r="A35" s="216" t="s">
        <v>1493</v>
      </c>
      <c r="B35" s="217">
        <v>359243</v>
      </c>
      <c r="C35" s="218"/>
      <c r="D35" s="217"/>
      <c r="E35" s="217"/>
      <c r="F35" s="217"/>
      <c r="G35" s="217" t="s">
        <v>23</v>
      </c>
      <c r="H35" s="201"/>
      <c r="I35" s="5"/>
    </row>
    <row r="36" spans="1:9" ht="30">
      <c r="A36" s="34" t="s">
        <v>366</v>
      </c>
      <c r="B36" s="202">
        <v>359024</v>
      </c>
      <c r="C36" s="1"/>
      <c r="D36" s="7"/>
      <c r="E36" s="7"/>
      <c r="F36" s="69"/>
      <c r="G36" s="7" t="s">
        <v>27</v>
      </c>
      <c r="H36" s="337">
        <v>41773</v>
      </c>
      <c r="I36" s="31">
        <v>11233.599999999999</v>
      </c>
    </row>
    <row r="37" spans="1:9" ht="15.75">
      <c r="A37" s="216" t="s">
        <v>1492</v>
      </c>
      <c r="B37" s="217">
        <v>285578</v>
      </c>
      <c r="C37" s="218"/>
      <c r="D37" s="217"/>
      <c r="E37" s="217"/>
      <c r="F37" s="217"/>
      <c r="G37" s="217" t="s">
        <v>24</v>
      </c>
      <c r="H37" s="201"/>
      <c r="I37" s="5"/>
    </row>
    <row r="38" spans="1:9" ht="31.5">
      <c r="A38" s="80" t="s">
        <v>856</v>
      </c>
      <c r="B38" s="38">
        <v>190125</v>
      </c>
      <c r="C38" s="39"/>
      <c r="D38" s="13" t="s">
        <v>865</v>
      </c>
      <c r="E38" s="13"/>
      <c r="F38" s="74"/>
      <c r="G38" s="13" t="s">
        <v>23</v>
      </c>
      <c r="H38" s="336">
        <v>40036</v>
      </c>
      <c r="I38" s="81">
        <f>(3198*1.16)*1</f>
        <v>3709.68</v>
      </c>
    </row>
    <row r="39" spans="1:9">
      <c r="A39" s="42" t="s">
        <v>326</v>
      </c>
      <c r="B39" s="40">
        <v>359230</v>
      </c>
      <c r="C39" s="1"/>
      <c r="D39" s="42" t="s">
        <v>328</v>
      </c>
      <c r="E39" s="204" t="s">
        <v>331</v>
      </c>
      <c r="F39" s="69">
        <v>4304043710</v>
      </c>
      <c r="G39" s="41" t="s">
        <v>44</v>
      </c>
      <c r="H39" s="177"/>
      <c r="I39" s="1"/>
    </row>
    <row r="40" spans="1:9" ht="15.75">
      <c r="A40" s="39" t="s">
        <v>502</v>
      </c>
      <c r="B40" s="8">
        <v>285818</v>
      </c>
      <c r="C40" s="39"/>
      <c r="D40" s="39" t="s">
        <v>20</v>
      </c>
      <c r="E40" s="8">
        <v>550</v>
      </c>
      <c r="F40" s="74" t="s">
        <v>737</v>
      </c>
      <c r="G40" s="8" t="s">
        <v>44</v>
      </c>
      <c r="H40" s="177"/>
      <c r="I40" s="39"/>
    </row>
    <row r="41" spans="1:9" ht="15.75">
      <c r="A41" s="49" t="s">
        <v>464</v>
      </c>
      <c r="B41" s="13">
        <v>386342</v>
      </c>
      <c r="C41" s="39"/>
      <c r="D41" s="13" t="s">
        <v>18</v>
      </c>
      <c r="E41" s="13" t="s">
        <v>869</v>
      </c>
      <c r="F41" s="70" t="s">
        <v>885</v>
      </c>
      <c r="G41" s="13" t="s">
        <v>24</v>
      </c>
      <c r="H41" s="336">
        <v>40829</v>
      </c>
      <c r="I41" s="81">
        <v>28069.68</v>
      </c>
    </row>
    <row r="42" spans="1:9" ht="31.5">
      <c r="A42" s="82" t="s">
        <v>276</v>
      </c>
      <c r="B42" s="217">
        <v>190245</v>
      </c>
      <c r="C42" s="218"/>
      <c r="D42" s="217"/>
      <c r="E42" s="217"/>
      <c r="F42" s="217"/>
      <c r="G42" s="217" t="s">
        <v>27</v>
      </c>
      <c r="H42" s="218"/>
      <c r="I42" s="217"/>
    </row>
    <row r="43" spans="1:9" ht="15.75">
      <c r="A43" s="23" t="s">
        <v>53</v>
      </c>
      <c r="B43" s="16">
        <v>359167</v>
      </c>
      <c r="C43" s="9"/>
      <c r="D43" s="9" t="s">
        <v>21</v>
      </c>
      <c r="E43" s="16" t="s">
        <v>851</v>
      </c>
      <c r="F43" s="213" t="s">
        <v>852</v>
      </c>
      <c r="G43" s="16" t="s">
        <v>23</v>
      </c>
      <c r="H43" s="177"/>
      <c r="I43" s="9"/>
    </row>
    <row r="44" spans="1:9" ht="60">
      <c r="A44" s="48" t="s">
        <v>1427</v>
      </c>
      <c r="B44" s="38">
        <v>285800</v>
      </c>
      <c r="C44" s="9"/>
      <c r="D44" s="25" t="s">
        <v>21</v>
      </c>
      <c r="E44" s="13" t="s">
        <v>252</v>
      </c>
      <c r="F44" s="77" t="s">
        <v>496</v>
      </c>
      <c r="G44" s="13" t="s">
        <v>23</v>
      </c>
      <c r="H44" s="338">
        <v>41183</v>
      </c>
      <c r="I44" s="18">
        <v>48347.860399999998</v>
      </c>
    </row>
    <row r="45" spans="1:9" ht="31.5">
      <c r="A45" s="130" t="s">
        <v>461</v>
      </c>
      <c r="B45" s="131">
        <v>190328</v>
      </c>
      <c r="C45" s="142"/>
      <c r="D45" s="131"/>
      <c r="E45" s="134"/>
      <c r="F45" s="143"/>
      <c r="G45" s="132" t="s">
        <v>168</v>
      </c>
      <c r="H45" s="339"/>
      <c r="I45" s="133">
        <v>4489.2</v>
      </c>
    </row>
    <row r="46" spans="1:9" s="219" customFormat="1" ht="15.75">
      <c r="A46" s="216" t="s">
        <v>277</v>
      </c>
      <c r="B46" s="217">
        <v>285666</v>
      </c>
      <c r="C46" s="218"/>
      <c r="D46" s="217"/>
      <c r="E46" s="217"/>
      <c r="F46" s="217"/>
      <c r="G46" s="217" t="s">
        <v>1072</v>
      </c>
      <c r="H46" s="218"/>
      <c r="I46" s="217"/>
    </row>
    <row r="47" spans="1:9" ht="31.5">
      <c r="A47" s="80" t="s">
        <v>264</v>
      </c>
      <c r="B47" s="13">
        <v>190056</v>
      </c>
      <c r="C47" s="9"/>
      <c r="D47" s="13"/>
      <c r="E47" s="13"/>
      <c r="F47" s="71"/>
      <c r="G47" s="13" t="s">
        <v>265</v>
      </c>
      <c r="H47" s="340">
        <v>38901</v>
      </c>
      <c r="I47" s="37">
        <v>5307</v>
      </c>
    </row>
    <row r="48" spans="1:9" ht="15.75">
      <c r="A48" s="10" t="s">
        <v>268</v>
      </c>
      <c r="B48" s="38">
        <v>285427</v>
      </c>
      <c r="C48" s="9"/>
      <c r="D48" s="35" t="s">
        <v>20</v>
      </c>
      <c r="E48" s="13" t="s">
        <v>251</v>
      </c>
      <c r="F48" s="71" t="s">
        <v>267</v>
      </c>
      <c r="G48" s="13" t="s">
        <v>23</v>
      </c>
      <c r="H48" s="340">
        <v>41183</v>
      </c>
      <c r="I48" s="37">
        <f>(3093.15*1.16)*1</f>
        <v>3588.0539999999996</v>
      </c>
    </row>
    <row r="49" spans="1:9" ht="31.5">
      <c r="A49" s="10" t="s">
        <v>269</v>
      </c>
      <c r="B49" s="38" t="s">
        <v>248</v>
      </c>
      <c r="C49" s="9"/>
      <c r="D49" s="35" t="s">
        <v>21</v>
      </c>
      <c r="E49" s="13" t="s">
        <v>252</v>
      </c>
      <c r="F49" s="77" t="s">
        <v>270</v>
      </c>
      <c r="G49" s="13" t="s">
        <v>23</v>
      </c>
      <c r="H49" s="340">
        <v>41153</v>
      </c>
      <c r="I49" s="37">
        <v>59834.559999999998</v>
      </c>
    </row>
    <row r="50" spans="1:9" ht="31.5">
      <c r="A50" s="23" t="s">
        <v>242</v>
      </c>
      <c r="B50" s="38">
        <v>285772</v>
      </c>
      <c r="C50" s="9"/>
      <c r="D50" s="117" t="s">
        <v>271</v>
      </c>
      <c r="E50" s="35"/>
      <c r="F50" s="77" t="s">
        <v>272</v>
      </c>
      <c r="G50" s="13" t="s">
        <v>25</v>
      </c>
      <c r="H50" s="340">
        <v>41739</v>
      </c>
      <c r="I50" s="37">
        <v>38546.61</v>
      </c>
    </row>
    <row r="51" spans="1:9" ht="15.75">
      <c r="A51" s="23" t="s">
        <v>243</v>
      </c>
      <c r="B51" s="38">
        <v>285808</v>
      </c>
      <c r="C51" s="9"/>
      <c r="D51" s="13" t="s">
        <v>253</v>
      </c>
      <c r="E51" s="35" t="s">
        <v>273</v>
      </c>
      <c r="F51" s="71" t="s">
        <v>274</v>
      </c>
      <c r="G51" s="13" t="s">
        <v>23</v>
      </c>
      <c r="H51" s="340">
        <v>41791</v>
      </c>
      <c r="I51" s="37">
        <v>50386</v>
      </c>
    </row>
    <row r="52" spans="1:9" ht="31.5">
      <c r="A52" s="80" t="s">
        <v>275</v>
      </c>
      <c r="B52" s="38">
        <v>285834</v>
      </c>
      <c r="C52" s="9"/>
      <c r="D52" s="13" t="s">
        <v>19</v>
      </c>
      <c r="E52" s="13" t="s">
        <v>254</v>
      </c>
      <c r="F52" s="71"/>
      <c r="G52" s="13" t="s">
        <v>168</v>
      </c>
      <c r="H52" s="340">
        <v>41915</v>
      </c>
      <c r="I52" s="37">
        <f>(13750*1.18)*1</f>
        <v>16225</v>
      </c>
    </row>
    <row r="53" spans="1:9" ht="31.5">
      <c r="A53" s="82" t="s">
        <v>276</v>
      </c>
      <c r="B53" s="38">
        <v>189339</v>
      </c>
      <c r="C53" s="9"/>
      <c r="D53" s="13" t="s">
        <v>19</v>
      </c>
      <c r="E53" s="13" t="s">
        <v>19</v>
      </c>
      <c r="F53" s="71"/>
      <c r="G53" s="13" t="s">
        <v>260</v>
      </c>
      <c r="H53" s="336">
        <v>38901</v>
      </c>
      <c r="I53" s="81">
        <v>6786</v>
      </c>
    </row>
    <row r="54" spans="1:9" ht="31.5">
      <c r="A54" s="82" t="s">
        <v>277</v>
      </c>
      <c r="B54" s="38">
        <v>190240</v>
      </c>
      <c r="C54" s="9"/>
      <c r="D54" s="13"/>
      <c r="E54" s="13"/>
      <c r="F54" s="71"/>
      <c r="G54" s="13" t="s">
        <v>24</v>
      </c>
      <c r="H54" s="336" t="s">
        <v>261</v>
      </c>
      <c r="I54" s="81">
        <v>4874.34</v>
      </c>
    </row>
    <row r="55" spans="1:9" ht="15.75">
      <c r="A55" s="82" t="s">
        <v>278</v>
      </c>
      <c r="B55" s="38">
        <v>189389</v>
      </c>
      <c r="C55" s="9"/>
      <c r="D55" s="13" t="s">
        <v>19</v>
      </c>
      <c r="E55" s="13" t="s">
        <v>255</v>
      </c>
      <c r="F55" s="71"/>
      <c r="G55" s="13" t="s">
        <v>23</v>
      </c>
      <c r="H55" s="336">
        <v>38888</v>
      </c>
      <c r="I55" s="81">
        <v>9192.06</v>
      </c>
    </row>
    <row r="56" spans="1:9" ht="52.5" customHeight="1">
      <c r="A56" s="80" t="s">
        <v>279</v>
      </c>
      <c r="B56" s="38">
        <v>190197</v>
      </c>
      <c r="C56" s="9"/>
      <c r="D56" s="13" t="s">
        <v>21</v>
      </c>
      <c r="E56" s="13" t="s">
        <v>280</v>
      </c>
      <c r="F56" s="71" t="s">
        <v>281</v>
      </c>
      <c r="G56" s="13" t="s">
        <v>168</v>
      </c>
      <c r="H56" s="336">
        <v>40526</v>
      </c>
      <c r="I56" s="81">
        <v>33338.69</v>
      </c>
    </row>
    <row r="57" spans="1:9" ht="31.5">
      <c r="A57" s="49" t="s">
        <v>244</v>
      </c>
      <c r="B57" s="38">
        <v>285553</v>
      </c>
      <c r="C57" s="9"/>
      <c r="D57" s="38" t="s">
        <v>283</v>
      </c>
      <c r="E57" s="35" t="s">
        <v>282</v>
      </c>
      <c r="F57" s="71" t="s">
        <v>284</v>
      </c>
      <c r="G57" s="13" t="s">
        <v>168</v>
      </c>
      <c r="H57" s="340">
        <v>41944</v>
      </c>
      <c r="I57" s="37">
        <v>3466.11</v>
      </c>
    </row>
    <row r="58" spans="1:9" ht="53.25" customHeight="1">
      <c r="A58" s="10" t="s">
        <v>285</v>
      </c>
      <c r="B58" s="38">
        <v>285536</v>
      </c>
      <c r="C58" s="9"/>
      <c r="D58" s="38"/>
      <c r="E58" s="35"/>
      <c r="F58" s="71"/>
      <c r="G58" s="13" t="s">
        <v>27</v>
      </c>
      <c r="H58" s="340">
        <v>41514</v>
      </c>
      <c r="I58" s="37">
        <v>36415.980000000003</v>
      </c>
    </row>
    <row r="59" spans="1:9" ht="47.25">
      <c r="A59" s="80" t="s">
        <v>245</v>
      </c>
      <c r="B59" s="38">
        <v>190027</v>
      </c>
      <c r="C59" s="9"/>
      <c r="D59" s="13" t="s">
        <v>19</v>
      </c>
      <c r="E59" s="13" t="s">
        <v>19</v>
      </c>
      <c r="F59" s="71"/>
      <c r="G59" s="13" t="s">
        <v>262</v>
      </c>
      <c r="H59" s="336">
        <v>38930</v>
      </c>
      <c r="I59" s="81">
        <v>6867.2</v>
      </c>
    </row>
    <row r="60" spans="1:9" ht="15.75">
      <c r="A60" s="82" t="s">
        <v>287</v>
      </c>
      <c r="B60" s="38">
        <v>189388</v>
      </c>
      <c r="C60" s="9"/>
      <c r="D60" s="13" t="s">
        <v>19</v>
      </c>
      <c r="E60" s="13" t="s">
        <v>286</v>
      </c>
      <c r="F60" s="71"/>
      <c r="G60" s="13" t="s">
        <v>23</v>
      </c>
      <c r="H60" s="336">
        <v>38888</v>
      </c>
      <c r="I60" s="81">
        <v>11600.08</v>
      </c>
    </row>
    <row r="61" spans="1:9" ht="31.5">
      <c r="A61" s="82" t="s">
        <v>288</v>
      </c>
      <c r="B61" s="38">
        <v>189329</v>
      </c>
      <c r="C61" s="9"/>
      <c r="D61" s="13" t="s">
        <v>19</v>
      </c>
      <c r="E61" s="13" t="s">
        <v>19</v>
      </c>
      <c r="F61" s="71"/>
      <c r="G61" s="13" t="s">
        <v>23</v>
      </c>
      <c r="H61" s="336">
        <v>38901</v>
      </c>
      <c r="I61" s="81">
        <v>2697</v>
      </c>
    </row>
    <row r="62" spans="1:9" ht="28.5" customHeight="1">
      <c r="A62" s="82" t="s">
        <v>289</v>
      </c>
      <c r="B62" s="38">
        <v>190037</v>
      </c>
      <c r="C62" s="9"/>
      <c r="D62" s="13" t="s">
        <v>18</v>
      </c>
      <c r="E62" s="13" t="s">
        <v>257</v>
      </c>
      <c r="F62" s="71" t="s">
        <v>290</v>
      </c>
      <c r="G62" s="13" t="s">
        <v>263</v>
      </c>
      <c r="H62" s="336">
        <v>39017</v>
      </c>
      <c r="I62" s="81">
        <f>(756.99*33.75)*1</f>
        <v>25548.412499999999</v>
      </c>
    </row>
    <row r="63" spans="1:9" ht="31.5">
      <c r="A63" s="82" t="s">
        <v>288</v>
      </c>
      <c r="B63" s="38">
        <v>189323</v>
      </c>
      <c r="C63" s="9"/>
      <c r="D63" s="13" t="s">
        <v>19</v>
      </c>
      <c r="E63" s="13" t="s">
        <v>19</v>
      </c>
      <c r="F63" s="71"/>
      <c r="G63" s="13" t="s">
        <v>24</v>
      </c>
      <c r="H63" s="336">
        <v>38901</v>
      </c>
      <c r="I63" s="81">
        <v>2697</v>
      </c>
    </row>
    <row r="64" spans="1:9" s="331" customFormat="1" ht="24" customHeight="1">
      <c r="A64" s="80" t="s">
        <v>246</v>
      </c>
      <c r="B64" s="38" t="s">
        <v>249</v>
      </c>
      <c r="C64" s="330"/>
      <c r="D64" s="13" t="s">
        <v>291</v>
      </c>
      <c r="E64" s="13" t="s">
        <v>292</v>
      </c>
      <c r="F64" s="77">
        <v>1757451</v>
      </c>
      <c r="G64" s="13" t="s">
        <v>23</v>
      </c>
      <c r="H64" s="336">
        <v>38887</v>
      </c>
      <c r="I64" s="81">
        <v>2294.9899999999998</v>
      </c>
    </row>
    <row r="65" spans="1:9" ht="15.75">
      <c r="A65" s="82" t="s">
        <v>247</v>
      </c>
      <c r="B65" s="38">
        <v>190248</v>
      </c>
      <c r="C65" s="9"/>
      <c r="D65" s="13" t="s">
        <v>258</v>
      </c>
      <c r="E65" s="13"/>
      <c r="F65" s="71"/>
      <c r="G65" s="13" t="s">
        <v>25</v>
      </c>
      <c r="H65" s="336">
        <v>40940</v>
      </c>
      <c r="I65" s="81">
        <v>7516.8</v>
      </c>
    </row>
    <row r="66" spans="1:9" ht="38.25">
      <c r="A66" s="1" t="s">
        <v>303</v>
      </c>
      <c r="B66" s="40">
        <v>359205</v>
      </c>
      <c r="C66" s="9"/>
      <c r="D66" s="16" t="s">
        <v>21</v>
      </c>
      <c r="E66" s="41" t="s">
        <v>304</v>
      </c>
      <c r="F66" s="333" t="s">
        <v>305</v>
      </c>
      <c r="G66" s="41" t="s">
        <v>23</v>
      </c>
      <c r="H66" s="177"/>
      <c r="I66" s="1"/>
    </row>
    <row r="67" spans="1:9" ht="38.25">
      <c r="A67" s="1" t="s">
        <v>307</v>
      </c>
      <c r="B67" s="40">
        <v>359217</v>
      </c>
      <c r="C67" s="9"/>
      <c r="D67" s="16" t="s">
        <v>21</v>
      </c>
      <c r="E67" s="41" t="s">
        <v>306</v>
      </c>
      <c r="F67" s="333" t="s">
        <v>308</v>
      </c>
      <c r="G67" s="41" t="s">
        <v>23</v>
      </c>
      <c r="H67" s="177"/>
      <c r="I67" s="1"/>
    </row>
    <row r="68" spans="1:9" ht="38.25">
      <c r="A68" s="1" t="s">
        <v>294</v>
      </c>
      <c r="B68" s="40">
        <v>359213</v>
      </c>
      <c r="C68" s="9"/>
      <c r="D68" s="16" t="s">
        <v>54</v>
      </c>
      <c r="E68" s="41" t="s">
        <v>309</v>
      </c>
      <c r="F68" s="333" t="s">
        <v>310</v>
      </c>
      <c r="G68" s="41" t="s">
        <v>23</v>
      </c>
      <c r="H68" s="177"/>
      <c r="I68" s="1"/>
    </row>
    <row r="69" spans="1:9" ht="38.25">
      <c r="A69" s="1" t="s">
        <v>294</v>
      </c>
      <c r="B69" s="40">
        <v>359223</v>
      </c>
      <c r="C69" s="9"/>
      <c r="D69" s="16" t="s">
        <v>21</v>
      </c>
      <c r="E69" s="41" t="s">
        <v>311</v>
      </c>
      <c r="F69" s="333" t="s">
        <v>312</v>
      </c>
      <c r="G69" s="41" t="s">
        <v>23</v>
      </c>
      <c r="H69" s="177"/>
      <c r="I69" s="1"/>
    </row>
    <row r="70" spans="1:9">
      <c r="A70" s="1" t="s">
        <v>127</v>
      </c>
      <c r="B70" s="40">
        <v>359224</v>
      </c>
      <c r="C70" s="9"/>
      <c r="D70" s="16" t="s">
        <v>211</v>
      </c>
      <c r="E70" s="41" t="s">
        <v>313</v>
      </c>
      <c r="F70" s="333" t="s">
        <v>314</v>
      </c>
      <c r="G70" s="41" t="s">
        <v>23</v>
      </c>
      <c r="H70" s="177"/>
      <c r="I70" s="1"/>
    </row>
    <row r="71" spans="1:9">
      <c r="A71" s="1" t="s">
        <v>127</v>
      </c>
      <c r="B71" s="40">
        <v>359215</v>
      </c>
      <c r="C71" s="9"/>
      <c r="D71" s="16" t="s">
        <v>211</v>
      </c>
      <c r="E71" s="41" t="s">
        <v>313</v>
      </c>
      <c r="F71" s="333" t="s">
        <v>317</v>
      </c>
      <c r="G71" s="41" t="s">
        <v>23</v>
      </c>
      <c r="H71" s="177"/>
      <c r="I71" s="1"/>
    </row>
    <row r="72" spans="1:9">
      <c r="A72" s="1" t="s">
        <v>127</v>
      </c>
      <c r="B72" s="40">
        <v>359216</v>
      </c>
      <c r="C72" s="9"/>
      <c r="D72" s="16" t="s">
        <v>211</v>
      </c>
      <c r="E72" s="41" t="s">
        <v>313</v>
      </c>
      <c r="F72" s="333" t="s">
        <v>315</v>
      </c>
      <c r="G72" s="41" t="s">
        <v>23</v>
      </c>
      <c r="H72" s="177"/>
      <c r="I72" s="1"/>
    </row>
    <row r="73" spans="1:9" ht="25.5">
      <c r="A73" s="1" t="s">
        <v>127</v>
      </c>
      <c r="B73" s="40">
        <v>359218</v>
      </c>
      <c r="C73" s="9"/>
      <c r="D73" s="16" t="s">
        <v>211</v>
      </c>
      <c r="E73" s="41" t="s">
        <v>313</v>
      </c>
      <c r="F73" s="333" t="s">
        <v>316</v>
      </c>
      <c r="G73" s="41" t="s">
        <v>23</v>
      </c>
      <c r="H73" s="177"/>
      <c r="I73" s="1"/>
    </row>
    <row r="74" spans="1:9">
      <c r="A74" s="1" t="s">
        <v>127</v>
      </c>
      <c r="B74" s="40">
        <v>359221</v>
      </c>
      <c r="C74" s="9"/>
      <c r="D74" s="16" t="s">
        <v>211</v>
      </c>
      <c r="E74" s="41" t="s">
        <v>313</v>
      </c>
      <c r="F74" s="333" t="s">
        <v>318</v>
      </c>
      <c r="G74" s="41" t="s">
        <v>23</v>
      </c>
      <c r="H74" s="177"/>
      <c r="I74" s="1"/>
    </row>
    <row r="75" spans="1:9" ht="13.5" customHeight="1">
      <c r="A75" s="115" t="s">
        <v>295</v>
      </c>
      <c r="B75" s="40">
        <v>359010</v>
      </c>
      <c r="C75" s="45"/>
      <c r="D75" s="45"/>
      <c r="E75" s="45"/>
      <c r="F75" s="73"/>
      <c r="G75" s="452" t="s">
        <v>1488</v>
      </c>
      <c r="H75" s="453"/>
      <c r="I75" s="45"/>
    </row>
    <row r="76" spans="1:9" ht="13.5" customHeight="1">
      <c r="A76" s="1" t="s">
        <v>296</v>
      </c>
      <c r="B76" s="40">
        <v>359011</v>
      </c>
      <c r="C76" s="1"/>
      <c r="D76" s="1"/>
      <c r="E76" s="1"/>
      <c r="F76" s="69"/>
      <c r="G76" s="41" t="s">
        <v>24</v>
      </c>
      <c r="H76" s="177"/>
      <c r="I76" s="1"/>
    </row>
    <row r="77" spans="1:9" ht="13.5" customHeight="1">
      <c r="A77" s="1" t="s">
        <v>297</v>
      </c>
      <c r="B77" s="40">
        <v>190147</v>
      </c>
      <c r="C77" s="1"/>
      <c r="D77" s="1"/>
      <c r="E77" s="1"/>
      <c r="F77" s="69"/>
      <c r="G77" s="41" t="s">
        <v>168</v>
      </c>
      <c r="H77" s="177"/>
      <c r="I77" s="1"/>
    </row>
    <row r="78" spans="1:9" ht="13.5" customHeight="1">
      <c r="A78" s="1" t="s">
        <v>298</v>
      </c>
      <c r="B78" s="40">
        <v>359204</v>
      </c>
      <c r="C78" s="1"/>
      <c r="D78" s="1"/>
      <c r="E78" s="1"/>
      <c r="F78" s="69"/>
      <c r="G78" s="41" t="s">
        <v>71</v>
      </c>
      <c r="H78" s="177"/>
      <c r="I78" s="1"/>
    </row>
    <row r="79" spans="1:9" ht="13.5" customHeight="1">
      <c r="A79" s="1" t="s">
        <v>266</v>
      </c>
      <c r="B79" s="40">
        <v>190249</v>
      </c>
      <c r="C79" s="1"/>
      <c r="D79" s="1" t="s">
        <v>21</v>
      </c>
      <c r="E79" s="1" t="s">
        <v>319</v>
      </c>
      <c r="F79" s="69" t="s">
        <v>320</v>
      </c>
      <c r="G79" s="41" t="s">
        <v>23</v>
      </c>
      <c r="H79" s="177"/>
      <c r="I79" s="1"/>
    </row>
    <row r="80" spans="1:9" ht="13.5" customHeight="1">
      <c r="A80" s="1" t="s">
        <v>299</v>
      </c>
      <c r="B80" s="40">
        <v>190239</v>
      </c>
      <c r="C80" s="1"/>
      <c r="D80" s="1"/>
      <c r="E80" s="1"/>
      <c r="F80" s="69"/>
      <c r="G80" s="27" t="s">
        <v>24</v>
      </c>
      <c r="H80" s="177"/>
      <c r="I80" s="1"/>
    </row>
    <row r="81" spans="1:9" ht="13.5" customHeight="1">
      <c r="A81" s="1" t="s">
        <v>300</v>
      </c>
      <c r="B81" s="40">
        <v>359219</v>
      </c>
      <c r="C81" s="1"/>
      <c r="D81" s="1"/>
      <c r="E81" s="1"/>
      <c r="F81" s="69"/>
      <c r="G81" s="41" t="s">
        <v>24</v>
      </c>
      <c r="H81" s="177"/>
      <c r="I81" s="1"/>
    </row>
    <row r="82" spans="1:9" ht="13.5" customHeight="1">
      <c r="A82" s="1" t="s">
        <v>321</v>
      </c>
      <c r="B82" s="40">
        <v>190237</v>
      </c>
      <c r="C82" s="1"/>
      <c r="D82" s="1"/>
      <c r="E82" s="1"/>
      <c r="F82" s="69"/>
      <c r="G82" s="41" t="s">
        <v>27</v>
      </c>
      <c r="H82" s="177"/>
      <c r="I82" s="1"/>
    </row>
    <row r="83" spans="1:9" ht="13.5" customHeight="1">
      <c r="A83" s="1" t="s">
        <v>301</v>
      </c>
      <c r="B83" s="40">
        <v>190245</v>
      </c>
      <c r="C83" s="1"/>
      <c r="D83" s="1"/>
      <c r="E83" s="1"/>
      <c r="F83" s="69"/>
      <c r="G83" s="41" t="s">
        <v>27</v>
      </c>
      <c r="H83" s="177"/>
      <c r="I83" s="1"/>
    </row>
    <row r="84" spans="1:9" ht="13.5" customHeight="1">
      <c r="A84" s="1" t="s">
        <v>302</v>
      </c>
      <c r="B84" s="40">
        <v>359214</v>
      </c>
      <c r="C84" s="1"/>
      <c r="D84" s="1" t="s">
        <v>323</v>
      </c>
      <c r="E84" s="27" t="s">
        <v>322</v>
      </c>
      <c r="F84" s="69" t="s">
        <v>324</v>
      </c>
      <c r="G84" s="41" t="s">
        <v>181</v>
      </c>
      <c r="H84" s="177"/>
      <c r="I84" s="1"/>
    </row>
    <row r="85" spans="1:9" ht="13.5" customHeight="1">
      <c r="A85" s="1" t="s">
        <v>302</v>
      </c>
      <c r="B85" s="40">
        <v>359222</v>
      </c>
      <c r="C85" s="1"/>
      <c r="D85" s="1" t="s">
        <v>323</v>
      </c>
      <c r="E85" s="27" t="s">
        <v>322</v>
      </c>
      <c r="F85" s="69" t="s">
        <v>325</v>
      </c>
      <c r="G85" s="41" t="s">
        <v>181</v>
      </c>
      <c r="H85" s="177"/>
      <c r="I85" s="1"/>
    </row>
    <row r="86" spans="1:9" ht="13.5" customHeight="1">
      <c r="A86" s="80" t="s">
        <v>293</v>
      </c>
      <c r="B86" s="38">
        <v>190242</v>
      </c>
      <c r="C86" s="9"/>
      <c r="D86" s="13"/>
      <c r="E86" s="13" t="s">
        <v>259</v>
      </c>
      <c r="F86" s="71"/>
      <c r="G86" s="13" t="s">
        <v>168</v>
      </c>
      <c r="H86" s="336">
        <v>40940</v>
      </c>
      <c r="I86" s="37">
        <v>4489.2</v>
      </c>
    </row>
    <row r="87" spans="1:9" ht="3.75" customHeight="1"/>
    <row r="88" spans="1:9" ht="18.75" customHeight="1">
      <c r="A88" s="451" t="s">
        <v>1425</v>
      </c>
      <c r="B88" s="451"/>
      <c r="C88" s="451"/>
      <c r="D88" s="451"/>
      <c r="E88" s="451"/>
      <c r="F88" s="199"/>
      <c r="G88" s="199"/>
      <c r="H88" s="341"/>
      <c r="I88" s="199"/>
    </row>
    <row r="89" spans="1:9" ht="7.5" customHeight="1"/>
    <row r="90" spans="1:9" ht="15.75">
      <c r="A90" s="4" t="s">
        <v>1</v>
      </c>
      <c r="B90" s="5" t="s">
        <v>2</v>
      </c>
      <c r="C90" s="201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201" t="s">
        <v>37</v>
      </c>
      <c r="I90" s="5" t="s">
        <v>8</v>
      </c>
    </row>
    <row r="91" spans="1:9" ht="31.5">
      <c r="A91" s="10" t="s">
        <v>392</v>
      </c>
      <c r="B91" s="38">
        <v>285704</v>
      </c>
      <c r="C91" s="9"/>
      <c r="D91" s="35" t="s">
        <v>21</v>
      </c>
      <c r="E91" s="13" t="s">
        <v>252</v>
      </c>
      <c r="F91" s="77" t="s">
        <v>383</v>
      </c>
      <c r="G91" s="13" t="s">
        <v>23</v>
      </c>
      <c r="H91" s="340">
        <v>41153</v>
      </c>
      <c r="I91" s="37">
        <v>59834.559999999998</v>
      </c>
    </row>
    <row r="92" spans="1:9" ht="31.5">
      <c r="A92" s="10" t="s">
        <v>384</v>
      </c>
      <c r="B92" s="38">
        <v>285705</v>
      </c>
      <c r="C92" s="9"/>
      <c r="D92" s="35" t="s">
        <v>21</v>
      </c>
      <c r="E92" s="13" t="s">
        <v>252</v>
      </c>
      <c r="F92" s="203">
        <v>24789557341</v>
      </c>
      <c r="G92" s="13" t="s">
        <v>23</v>
      </c>
      <c r="H92" s="340">
        <v>41153</v>
      </c>
      <c r="I92" s="37">
        <v>59834.559999999998</v>
      </c>
    </row>
    <row r="93" spans="1:9" ht="31.5">
      <c r="A93" s="80" t="s">
        <v>369</v>
      </c>
      <c r="B93" s="38">
        <v>190238</v>
      </c>
      <c r="C93" s="9"/>
      <c r="D93" s="13" t="s">
        <v>19</v>
      </c>
      <c r="E93" s="13" t="s">
        <v>19</v>
      </c>
      <c r="F93" s="71"/>
      <c r="G93" s="13" t="s">
        <v>23</v>
      </c>
      <c r="H93" s="336">
        <v>40024</v>
      </c>
      <c r="I93" s="81">
        <v>3619.2</v>
      </c>
    </row>
    <row r="94" spans="1:9" ht="15.75">
      <c r="A94" s="10" t="s">
        <v>370</v>
      </c>
      <c r="B94" s="38">
        <v>285718</v>
      </c>
      <c r="C94" s="9"/>
      <c r="D94" s="58"/>
      <c r="E94" s="13"/>
      <c r="F94" s="71"/>
      <c r="G94" s="13" t="s">
        <v>27</v>
      </c>
      <c r="H94" s="336">
        <v>41306</v>
      </c>
      <c r="I94" s="37">
        <v>4619.72</v>
      </c>
    </row>
    <row r="95" spans="1:9" ht="15.75">
      <c r="A95" s="10" t="s">
        <v>371</v>
      </c>
      <c r="B95" s="38">
        <v>359028</v>
      </c>
      <c r="C95" s="9"/>
      <c r="D95" s="58"/>
      <c r="E95" s="13"/>
      <c r="F95" s="71"/>
      <c r="G95" s="13" t="s">
        <v>385</v>
      </c>
      <c r="H95" s="336">
        <v>38901</v>
      </c>
      <c r="I95" s="37">
        <v>1252.8</v>
      </c>
    </row>
    <row r="96" spans="1:9" ht="15.75">
      <c r="A96" s="10" t="s">
        <v>372</v>
      </c>
      <c r="B96" s="38">
        <v>285812</v>
      </c>
      <c r="C96" s="9"/>
      <c r="D96" s="35" t="s">
        <v>20</v>
      </c>
      <c r="E96" s="13" t="s">
        <v>251</v>
      </c>
      <c r="F96" s="71"/>
      <c r="G96" s="13" t="s">
        <v>23</v>
      </c>
      <c r="H96" s="340">
        <v>41183</v>
      </c>
      <c r="I96" s="37">
        <f>(3093.15*1.16)*1</f>
        <v>3588.0539999999996</v>
      </c>
    </row>
    <row r="97" spans="1:9" ht="15.75">
      <c r="A97" s="10" t="s">
        <v>372</v>
      </c>
      <c r="B97" s="38">
        <v>285469</v>
      </c>
      <c r="C97" s="9"/>
      <c r="D97" s="35" t="s">
        <v>20</v>
      </c>
      <c r="E97" s="13" t="s">
        <v>251</v>
      </c>
      <c r="F97" s="71"/>
      <c r="G97" s="13" t="s">
        <v>23</v>
      </c>
      <c r="H97" s="340">
        <v>41183</v>
      </c>
      <c r="I97" s="37">
        <f>(3093.15*1.16)*1</f>
        <v>3588.0539999999996</v>
      </c>
    </row>
    <row r="98" spans="1:9" ht="15.75">
      <c r="A98" s="10" t="s">
        <v>386</v>
      </c>
      <c r="B98" s="38">
        <v>359029</v>
      </c>
      <c r="C98" s="9"/>
      <c r="D98" s="35" t="s">
        <v>323</v>
      </c>
      <c r="E98" s="13" t="s">
        <v>379</v>
      </c>
      <c r="F98" s="71" t="s">
        <v>387</v>
      </c>
      <c r="G98" s="13" t="s">
        <v>71</v>
      </c>
      <c r="H98" s="340">
        <v>39984</v>
      </c>
      <c r="I98" s="37">
        <v>3069.36</v>
      </c>
    </row>
    <row r="99" spans="1:9" ht="15.75">
      <c r="A99" s="10" t="s">
        <v>373</v>
      </c>
      <c r="B99" s="38">
        <v>190385</v>
      </c>
      <c r="C99" s="9"/>
      <c r="D99" s="13" t="s">
        <v>380</v>
      </c>
      <c r="E99" s="52"/>
      <c r="F99" s="71"/>
      <c r="G99" s="13"/>
      <c r="H99" s="336">
        <v>38901</v>
      </c>
      <c r="I99" s="37">
        <f>(56376/9)*1</f>
        <v>6264</v>
      </c>
    </row>
    <row r="100" spans="1:9" ht="15.75">
      <c r="A100" s="10" t="s">
        <v>374</v>
      </c>
      <c r="B100" s="38" t="s">
        <v>378</v>
      </c>
      <c r="C100" s="9"/>
      <c r="D100" s="13" t="s">
        <v>364</v>
      </c>
      <c r="E100" s="52"/>
      <c r="F100" s="71"/>
      <c r="G100" s="13" t="s">
        <v>168</v>
      </c>
      <c r="H100" s="336">
        <v>38901</v>
      </c>
      <c r="I100" s="37">
        <v>1252.8</v>
      </c>
    </row>
    <row r="101" spans="1:9" ht="49.5" customHeight="1">
      <c r="A101" s="82" t="s">
        <v>375</v>
      </c>
      <c r="B101" s="38">
        <v>189308</v>
      </c>
      <c r="C101" s="9"/>
      <c r="D101" s="13" t="s">
        <v>19</v>
      </c>
      <c r="E101" s="13" t="s">
        <v>19</v>
      </c>
      <c r="F101" s="71"/>
      <c r="G101" s="13" t="s">
        <v>27</v>
      </c>
      <c r="H101" s="336">
        <v>38901</v>
      </c>
      <c r="I101" s="81">
        <v>5307</v>
      </c>
    </row>
    <row r="102" spans="1:9" ht="15.75">
      <c r="A102" s="80" t="s">
        <v>376</v>
      </c>
      <c r="B102" s="38">
        <v>190144</v>
      </c>
      <c r="C102" s="9"/>
      <c r="D102" s="13" t="s">
        <v>18</v>
      </c>
      <c r="E102" s="13" t="s">
        <v>381</v>
      </c>
      <c r="F102" s="71"/>
      <c r="G102" s="13" t="s">
        <v>382</v>
      </c>
      <c r="H102" s="336">
        <v>40130</v>
      </c>
      <c r="I102" s="81">
        <v>17825</v>
      </c>
    </row>
    <row r="103" spans="1:9" ht="31.5">
      <c r="A103" s="80" t="s">
        <v>377</v>
      </c>
      <c r="B103" s="38">
        <v>190043</v>
      </c>
      <c r="C103" s="9"/>
      <c r="D103" s="38"/>
      <c r="E103" s="61"/>
      <c r="F103" s="71"/>
      <c r="G103" s="13" t="s">
        <v>23</v>
      </c>
      <c r="H103" s="336">
        <v>39199</v>
      </c>
      <c r="I103" s="81">
        <v>3507.84</v>
      </c>
    </row>
    <row r="104" spans="1:9" ht="16.5" customHeight="1">
      <c r="A104" s="82" t="s">
        <v>388</v>
      </c>
      <c r="B104" s="38">
        <v>189390</v>
      </c>
      <c r="C104" s="9"/>
      <c r="D104" s="13" t="s">
        <v>19</v>
      </c>
      <c r="E104" s="13" t="s">
        <v>286</v>
      </c>
      <c r="F104" s="71"/>
      <c r="G104" s="13" t="s">
        <v>23</v>
      </c>
      <c r="H104" s="336">
        <v>38888</v>
      </c>
      <c r="I104" s="81" t="e">
        <f>(+#REF!)*1</f>
        <v>#REF!</v>
      </c>
    </row>
    <row r="105" spans="1:9" ht="16.5" customHeight="1">
      <c r="A105" s="82" t="s">
        <v>386</v>
      </c>
      <c r="B105" s="38">
        <v>189374</v>
      </c>
      <c r="C105" s="9"/>
      <c r="D105" s="61" t="s">
        <v>323</v>
      </c>
      <c r="E105" s="13" t="s">
        <v>389</v>
      </c>
      <c r="F105" s="118"/>
      <c r="G105" s="13" t="s">
        <v>71</v>
      </c>
      <c r="H105" s="340">
        <v>39984</v>
      </c>
      <c r="I105" s="81">
        <v>3069.36</v>
      </c>
    </row>
    <row r="106" spans="1:9" ht="16.5" customHeight="1">
      <c r="A106" s="82" t="s">
        <v>53</v>
      </c>
      <c r="B106" s="38">
        <v>359030</v>
      </c>
      <c r="C106" s="9"/>
      <c r="D106" s="61" t="s">
        <v>21</v>
      </c>
      <c r="E106" s="13" t="s">
        <v>390</v>
      </c>
      <c r="F106" s="176" t="s">
        <v>391</v>
      </c>
      <c r="G106" s="13" t="s">
        <v>23</v>
      </c>
      <c r="H106" s="340">
        <v>39984</v>
      </c>
      <c r="I106" s="81">
        <v>3069.36</v>
      </c>
    </row>
    <row r="107" spans="1:9" ht="45">
      <c r="A107" s="82" t="s">
        <v>53</v>
      </c>
      <c r="B107" s="61">
        <v>359031</v>
      </c>
      <c r="C107" s="9"/>
      <c r="D107" s="61" t="s">
        <v>21</v>
      </c>
      <c r="E107" s="13" t="s">
        <v>393</v>
      </c>
      <c r="F107" s="72" t="s">
        <v>394</v>
      </c>
      <c r="G107" s="13" t="s">
        <v>23</v>
      </c>
      <c r="H107" s="177"/>
      <c r="I107" s="9"/>
    </row>
    <row r="108" spans="1:9" ht="30">
      <c r="A108" s="80" t="s">
        <v>127</v>
      </c>
      <c r="B108" s="61">
        <v>359032</v>
      </c>
      <c r="C108" s="9"/>
      <c r="D108" s="61" t="s">
        <v>211</v>
      </c>
      <c r="E108" s="13" t="s">
        <v>367</v>
      </c>
      <c r="F108" s="72" t="s">
        <v>428</v>
      </c>
      <c r="G108" s="13" t="s">
        <v>44</v>
      </c>
      <c r="H108" s="177"/>
      <c r="I108" s="9"/>
    </row>
    <row r="109" spans="1:9" ht="15.75">
      <c r="A109" s="80" t="s">
        <v>501</v>
      </c>
      <c r="B109" s="61">
        <v>285772</v>
      </c>
      <c r="C109" s="9"/>
      <c r="D109" s="61" t="s">
        <v>451</v>
      </c>
      <c r="E109" s="13"/>
      <c r="F109" s="72"/>
      <c r="G109" s="13" t="s">
        <v>71</v>
      </c>
      <c r="H109" s="177"/>
      <c r="I109" s="9"/>
    </row>
    <row r="110" spans="1:9" ht="15.75">
      <c r="A110" s="80" t="s">
        <v>386</v>
      </c>
      <c r="B110" s="61">
        <v>189374</v>
      </c>
      <c r="C110" s="9"/>
      <c r="D110" s="61" t="s">
        <v>323</v>
      </c>
      <c r="E110" s="13" t="s">
        <v>429</v>
      </c>
      <c r="F110" s="72" t="s">
        <v>430</v>
      </c>
      <c r="G110" s="13" t="s">
        <v>71</v>
      </c>
      <c r="H110" s="177"/>
      <c r="I110" s="9"/>
    </row>
    <row r="111" spans="1:9" ht="37.5">
      <c r="A111" s="199" t="s">
        <v>399</v>
      </c>
      <c r="B111" s="199"/>
      <c r="C111" s="199"/>
      <c r="D111" s="199"/>
      <c r="E111" s="199"/>
      <c r="F111" s="199"/>
      <c r="G111" s="199"/>
      <c r="H111" s="341"/>
      <c r="I111" s="199"/>
    </row>
    <row r="112" spans="1:9" ht="5.25" customHeight="1"/>
    <row r="113" spans="1:9" ht="15.75">
      <c r="A113" s="21" t="s">
        <v>1</v>
      </c>
      <c r="B113" s="22" t="s">
        <v>2</v>
      </c>
      <c r="C113" s="78" t="s">
        <v>3</v>
      </c>
      <c r="D113" s="22" t="s">
        <v>4</v>
      </c>
      <c r="E113" s="22" t="s">
        <v>5</v>
      </c>
      <c r="F113" s="22" t="s">
        <v>6</v>
      </c>
      <c r="G113" s="22" t="s">
        <v>7</v>
      </c>
      <c r="H113" s="78" t="s">
        <v>37</v>
      </c>
      <c r="I113" s="22" t="s">
        <v>8</v>
      </c>
    </row>
    <row r="114" spans="1:9" ht="15.75">
      <c r="A114" s="10" t="s">
        <v>395</v>
      </c>
      <c r="B114" s="38">
        <v>285713</v>
      </c>
      <c r="C114" s="9"/>
      <c r="D114" s="13" t="s">
        <v>398</v>
      </c>
      <c r="E114" s="9"/>
      <c r="F114" s="71"/>
      <c r="G114" s="13" t="s">
        <v>71</v>
      </c>
      <c r="H114" s="340">
        <v>40940</v>
      </c>
      <c r="I114" s="37">
        <f>(45510.23/4)*1</f>
        <v>11377.557500000001</v>
      </c>
    </row>
    <row r="115" spans="1:9" ht="15.75">
      <c r="A115" s="10" t="s">
        <v>396</v>
      </c>
      <c r="B115" s="38">
        <v>285714</v>
      </c>
      <c r="C115" s="9"/>
      <c r="D115" s="35" t="s">
        <v>398</v>
      </c>
      <c r="E115" s="9"/>
      <c r="F115" s="71"/>
      <c r="G115" s="13" t="s">
        <v>71</v>
      </c>
      <c r="H115" s="340">
        <v>40940</v>
      </c>
      <c r="I115" s="37">
        <f>(45510.23/4)*1</f>
        <v>11377.557500000001</v>
      </c>
    </row>
    <row r="116" spans="1:9" ht="15.75">
      <c r="A116" s="10" t="s">
        <v>396</v>
      </c>
      <c r="B116" s="38">
        <v>285716</v>
      </c>
      <c r="C116" s="9"/>
      <c r="D116" s="35" t="s">
        <v>398</v>
      </c>
      <c r="E116" s="9"/>
      <c r="F116" s="71"/>
      <c r="G116" s="13" t="s">
        <v>71</v>
      </c>
      <c r="H116" s="340">
        <v>40940</v>
      </c>
      <c r="I116" s="37">
        <f>(45510.23/4)*1</f>
        <v>11377.557500000001</v>
      </c>
    </row>
    <row r="117" spans="1:9" ht="15.75">
      <c r="A117" s="10" t="s">
        <v>397</v>
      </c>
      <c r="B117" s="38">
        <v>359027</v>
      </c>
      <c r="C117" s="9"/>
      <c r="D117" s="13"/>
      <c r="E117" s="9"/>
      <c r="F117" s="71"/>
      <c r="G117" s="13" t="s">
        <v>233</v>
      </c>
      <c r="H117" s="340">
        <v>40035</v>
      </c>
      <c r="I117" s="37">
        <v>3688.8</v>
      </c>
    </row>
    <row r="118" spans="1:9" ht="15.75">
      <c r="A118" s="10" t="s">
        <v>396</v>
      </c>
      <c r="B118" s="38">
        <v>285715</v>
      </c>
      <c r="C118" s="9"/>
      <c r="D118" s="35" t="s">
        <v>398</v>
      </c>
      <c r="E118" s="9"/>
      <c r="F118" s="71"/>
      <c r="G118" s="13" t="s">
        <v>71</v>
      </c>
      <c r="H118" s="340">
        <v>40940</v>
      </c>
      <c r="I118" s="37">
        <f>(45510.23/4)*1</f>
        <v>11377.557500000001</v>
      </c>
    </row>
    <row r="119" spans="1:9" ht="18.75">
      <c r="A119" s="200" t="s">
        <v>427</v>
      </c>
      <c r="B119" s="199"/>
      <c r="C119" s="199"/>
      <c r="D119" s="199"/>
      <c r="E119" s="199"/>
      <c r="F119" s="199"/>
      <c r="G119" s="199"/>
      <c r="H119" s="341"/>
      <c r="I119" s="199"/>
    </row>
    <row r="120" spans="1:9" ht="6" customHeight="1">
      <c r="A120" s="168"/>
      <c r="B120" s="168"/>
      <c r="C120" s="168"/>
      <c r="D120" s="168"/>
      <c r="E120" s="168"/>
      <c r="F120" s="168"/>
      <c r="G120" s="168"/>
      <c r="H120" s="342"/>
      <c r="I120" s="168"/>
    </row>
    <row r="121" spans="1:9" ht="15.75">
      <c r="A121" s="4" t="s">
        <v>1</v>
      </c>
      <c r="B121" s="5" t="s">
        <v>2</v>
      </c>
      <c r="C121" s="201" t="s">
        <v>3</v>
      </c>
      <c r="D121" s="5" t="s">
        <v>4</v>
      </c>
      <c r="E121" s="5" t="s">
        <v>5</v>
      </c>
      <c r="F121" s="5" t="s">
        <v>6</v>
      </c>
      <c r="G121" s="5" t="s">
        <v>7</v>
      </c>
      <c r="H121" s="201" t="s">
        <v>37</v>
      </c>
      <c r="I121" s="5" t="s">
        <v>8</v>
      </c>
    </row>
    <row r="122" spans="1:9" ht="31.5">
      <c r="A122" s="49" t="s">
        <v>400</v>
      </c>
      <c r="B122" s="13">
        <v>359018</v>
      </c>
      <c r="C122" s="9"/>
      <c r="D122" s="61" t="s">
        <v>97</v>
      </c>
      <c r="E122" s="13">
        <v>4051</v>
      </c>
      <c r="F122" s="77" t="s">
        <v>431</v>
      </c>
      <c r="G122" s="13" t="s">
        <v>421</v>
      </c>
      <c r="H122" s="336">
        <v>41559</v>
      </c>
      <c r="I122" s="37">
        <v>2495</v>
      </c>
    </row>
    <row r="123" spans="1:9" ht="15.75">
      <c r="A123" s="80" t="s">
        <v>1490</v>
      </c>
      <c r="B123" s="38">
        <v>190137</v>
      </c>
      <c r="C123" s="9"/>
      <c r="D123" s="38"/>
      <c r="E123" s="61"/>
      <c r="F123" s="71"/>
      <c r="G123" s="13" t="s">
        <v>233</v>
      </c>
      <c r="H123" s="336">
        <v>40035</v>
      </c>
      <c r="I123" s="81">
        <v>3688.8</v>
      </c>
    </row>
    <row r="124" spans="1:9" ht="15.75">
      <c r="A124" s="80" t="s">
        <v>402</v>
      </c>
      <c r="B124" s="13">
        <v>190293</v>
      </c>
      <c r="C124" s="9"/>
      <c r="D124" s="13"/>
      <c r="E124" s="13"/>
      <c r="F124" s="71"/>
      <c r="G124" s="13"/>
      <c r="H124" s="336"/>
      <c r="I124" s="81">
        <v>430</v>
      </c>
    </row>
    <row r="125" spans="1:9" ht="20.25" customHeight="1">
      <c r="A125" s="10" t="s">
        <v>403</v>
      </c>
      <c r="B125" s="38">
        <v>190267</v>
      </c>
      <c r="C125" s="9"/>
      <c r="D125" s="35" t="s">
        <v>434</v>
      </c>
      <c r="E125" s="13" t="s">
        <v>413</v>
      </c>
      <c r="F125" s="74">
        <v>13113933</v>
      </c>
      <c r="G125" s="13" t="s">
        <v>71</v>
      </c>
      <c r="H125" s="336">
        <v>40909</v>
      </c>
      <c r="I125" s="37">
        <v>5495</v>
      </c>
    </row>
    <row r="126" spans="1:9" ht="15.75">
      <c r="A126" s="80" t="s">
        <v>404</v>
      </c>
      <c r="B126" s="13">
        <v>359019</v>
      </c>
      <c r="C126" s="9"/>
      <c r="D126" s="13" t="s">
        <v>414</v>
      </c>
      <c r="E126" s="13"/>
      <c r="F126" s="71"/>
      <c r="G126" s="13" t="s">
        <v>422</v>
      </c>
      <c r="H126" s="336"/>
      <c r="I126" s="81">
        <v>870</v>
      </c>
    </row>
    <row r="127" spans="1:9" ht="15.75">
      <c r="A127" s="80" t="s">
        <v>405</v>
      </c>
      <c r="B127" s="13">
        <v>190294</v>
      </c>
      <c r="C127" s="9"/>
      <c r="D127" s="13" t="s">
        <v>398</v>
      </c>
      <c r="E127" s="13"/>
      <c r="F127" s="71"/>
      <c r="G127" s="13" t="s">
        <v>71</v>
      </c>
      <c r="H127" s="336" t="s">
        <v>1426</v>
      </c>
      <c r="I127" s="37">
        <v>11377.557500000001</v>
      </c>
    </row>
    <row r="128" spans="1:9" ht="15.75">
      <c r="A128" s="80" t="s">
        <v>406</v>
      </c>
      <c r="B128" s="13">
        <v>359020</v>
      </c>
      <c r="C128" s="9"/>
      <c r="D128" s="13"/>
      <c r="E128" s="13"/>
      <c r="F128" s="71"/>
      <c r="G128" s="13" t="s">
        <v>423</v>
      </c>
      <c r="H128" s="336"/>
      <c r="I128" s="81">
        <v>2300</v>
      </c>
    </row>
    <row r="129" spans="1:9" ht="31.5">
      <c r="A129" s="82" t="s">
        <v>407</v>
      </c>
      <c r="B129" s="38">
        <v>189381</v>
      </c>
      <c r="C129" s="9"/>
      <c r="D129" s="13" t="s">
        <v>19</v>
      </c>
      <c r="E129" s="13" t="s">
        <v>415</v>
      </c>
      <c r="F129" s="71"/>
      <c r="G129" s="13" t="s">
        <v>23</v>
      </c>
      <c r="H129" s="336">
        <v>38902</v>
      </c>
      <c r="I129" s="81">
        <v>2411.64</v>
      </c>
    </row>
    <row r="130" spans="1:9" ht="15.75">
      <c r="A130" s="10" t="s">
        <v>408</v>
      </c>
      <c r="B130" s="13">
        <v>190283</v>
      </c>
      <c r="C130" s="9"/>
      <c r="D130" s="119"/>
      <c r="E130" s="41"/>
      <c r="F130" s="71"/>
      <c r="G130" s="41" t="s">
        <v>168</v>
      </c>
      <c r="H130" s="338">
        <v>40909</v>
      </c>
      <c r="I130" s="120">
        <v>887.4</v>
      </c>
    </row>
    <row r="131" spans="1:9" ht="15.75">
      <c r="A131" s="10" t="s">
        <v>408</v>
      </c>
      <c r="B131" s="13">
        <v>190284</v>
      </c>
      <c r="C131" s="9"/>
      <c r="D131" s="13"/>
      <c r="E131" s="13" t="s">
        <v>416</v>
      </c>
      <c r="F131" s="71"/>
      <c r="G131" s="13" t="s">
        <v>424</v>
      </c>
      <c r="H131" s="338">
        <v>40909</v>
      </c>
      <c r="I131" s="120">
        <v>887.4</v>
      </c>
    </row>
    <row r="132" spans="1:9" ht="15.75">
      <c r="A132" s="10" t="s">
        <v>408</v>
      </c>
      <c r="B132" s="13">
        <v>190285</v>
      </c>
      <c r="C132" s="9"/>
      <c r="D132" s="13"/>
      <c r="E132" s="13" t="s">
        <v>416</v>
      </c>
      <c r="F132" s="71"/>
      <c r="G132" s="13" t="s">
        <v>424</v>
      </c>
      <c r="H132" s="338">
        <v>40909</v>
      </c>
      <c r="I132" s="120">
        <v>887.4</v>
      </c>
    </row>
    <row r="133" spans="1:9" ht="15.75">
      <c r="A133" s="10" t="s">
        <v>408</v>
      </c>
      <c r="B133" s="13">
        <v>190287</v>
      </c>
      <c r="C133" s="9"/>
      <c r="D133" s="13"/>
      <c r="E133" s="13" t="s">
        <v>416</v>
      </c>
      <c r="F133" s="71"/>
      <c r="G133" s="13" t="s">
        <v>424</v>
      </c>
      <c r="H133" s="338">
        <v>40909</v>
      </c>
      <c r="I133" s="120">
        <v>887.4</v>
      </c>
    </row>
    <row r="134" spans="1:9" ht="15.75">
      <c r="A134" s="10" t="s">
        <v>408</v>
      </c>
      <c r="B134" s="13">
        <v>190288</v>
      </c>
      <c r="C134" s="9"/>
      <c r="D134" s="13"/>
      <c r="E134" s="13" t="s">
        <v>416</v>
      </c>
      <c r="F134" s="71"/>
      <c r="G134" s="13" t="s">
        <v>424</v>
      </c>
      <c r="H134" s="338">
        <v>40909</v>
      </c>
      <c r="I134" s="120">
        <v>887.4</v>
      </c>
    </row>
    <row r="135" spans="1:9" ht="15.75">
      <c r="A135" s="10" t="s">
        <v>408</v>
      </c>
      <c r="B135" s="13">
        <v>190289</v>
      </c>
      <c r="C135" s="9"/>
      <c r="D135" s="13"/>
      <c r="E135" s="13" t="s">
        <v>416</v>
      </c>
      <c r="F135" s="71"/>
      <c r="G135" s="13" t="s">
        <v>424</v>
      </c>
      <c r="H135" s="338">
        <v>40909</v>
      </c>
      <c r="I135" s="120">
        <v>887.4</v>
      </c>
    </row>
    <row r="136" spans="1:9" ht="15.75">
      <c r="A136" s="82" t="s">
        <v>409</v>
      </c>
      <c r="B136" s="38">
        <v>189366</v>
      </c>
      <c r="C136" s="9"/>
      <c r="D136" s="13" t="s">
        <v>398</v>
      </c>
      <c r="E136" s="13" t="s">
        <v>417</v>
      </c>
      <c r="F136" s="71"/>
      <c r="G136" s="13" t="s">
        <v>71</v>
      </c>
      <c r="H136" s="336">
        <v>38898</v>
      </c>
      <c r="I136" s="81">
        <v>3453</v>
      </c>
    </row>
    <row r="137" spans="1:9" ht="15.75">
      <c r="A137" s="80" t="s">
        <v>410</v>
      </c>
      <c r="B137" s="38">
        <v>190231</v>
      </c>
      <c r="C137" s="9"/>
      <c r="D137" s="13" t="s">
        <v>94</v>
      </c>
      <c r="E137" s="13" t="s">
        <v>418</v>
      </c>
      <c r="F137" s="71" t="s">
        <v>435</v>
      </c>
      <c r="G137" s="13" t="s">
        <v>24</v>
      </c>
      <c r="H137" s="340" t="s">
        <v>425</v>
      </c>
      <c r="I137" s="81">
        <v>6495</v>
      </c>
    </row>
    <row r="138" spans="1:9" ht="17.25" customHeight="1">
      <c r="A138" s="82" t="s">
        <v>411</v>
      </c>
      <c r="B138" s="38">
        <v>189380</v>
      </c>
      <c r="C138" s="9"/>
      <c r="D138" s="13" t="s">
        <v>419</v>
      </c>
      <c r="E138" s="13" t="s">
        <v>420</v>
      </c>
      <c r="F138" s="71"/>
      <c r="G138" s="13" t="s">
        <v>71</v>
      </c>
      <c r="H138" s="336">
        <v>38902</v>
      </c>
      <c r="I138" s="81">
        <v>15395.52</v>
      </c>
    </row>
    <row r="139" spans="1:9" ht="31.5" customHeight="1">
      <c r="A139" s="10" t="s">
        <v>1491</v>
      </c>
      <c r="B139" s="38">
        <v>190282</v>
      </c>
      <c r="C139" s="9"/>
      <c r="D139" s="38"/>
      <c r="E139" s="35"/>
      <c r="F139" s="71"/>
      <c r="G139" s="13" t="s">
        <v>426</v>
      </c>
      <c r="H139" s="336">
        <v>40909</v>
      </c>
      <c r="I139" s="37">
        <v>8200</v>
      </c>
    </row>
    <row r="140" spans="1:9" ht="15.75">
      <c r="A140" s="80" t="s">
        <v>432</v>
      </c>
      <c r="B140" s="61">
        <v>190290</v>
      </c>
      <c r="C140" s="9"/>
      <c r="D140" s="9"/>
      <c r="E140" s="9"/>
      <c r="F140" s="71"/>
      <c r="G140" s="13" t="s">
        <v>168</v>
      </c>
      <c r="H140" s="177"/>
      <c r="I140" s="9"/>
    </row>
    <row r="141" spans="1:9" ht="15.75">
      <c r="A141" s="80" t="s">
        <v>433</v>
      </c>
      <c r="B141" s="61">
        <v>190291</v>
      </c>
      <c r="C141" s="9"/>
      <c r="D141" s="9"/>
      <c r="E141" s="9"/>
      <c r="F141" s="71"/>
      <c r="G141" s="13" t="s">
        <v>385</v>
      </c>
      <c r="H141" s="177"/>
      <c r="I141" s="9"/>
    </row>
    <row r="142" spans="1:9" ht="18" customHeight="1">
      <c r="A142" s="451" t="s">
        <v>436</v>
      </c>
      <c r="B142" s="451"/>
      <c r="C142" s="97"/>
      <c r="D142" s="97"/>
      <c r="E142" s="97"/>
      <c r="F142" s="97"/>
      <c r="G142" s="97"/>
      <c r="H142" s="343"/>
      <c r="I142" s="97"/>
    </row>
    <row r="143" spans="1:9" ht="8.25" customHeight="1">
      <c r="A143" s="168"/>
      <c r="B143" s="168"/>
      <c r="C143" s="168"/>
      <c r="D143" s="168"/>
      <c r="E143" s="168"/>
      <c r="F143" s="168"/>
      <c r="G143" s="168"/>
      <c r="H143" s="342"/>
      <c r="I143" s="168"/>
    </row>
    <row r="144" spans="1:9" ht="15.75">
      <c r="A144" s="4" t="s">
        <v>1</v>
      </c>
      <c r="B144" s="5" t="s">
        <v>2</v>
      </c>
      <c r="C144" s="201" t="s">
        <v>3</v>
      </c>
      <c r="D144" s="5" t="s">
        <v>4</v>
      </c>
      <c r="E144" s="5" t="s">
        <v>5</v>
      </c>
      <c r="F144" s="5" t="s">
        <v>6</v>
      </c>
      <c r="G144" s="5" t="s">
        <v>7</v>
      </c>
      <c r="H144" s="201" t="s">
        <v>37</v>
      </c>
      <c r="I144" s="5" t="s">
        <v>8</v>
      </c>
    </row>
    <row r="145" spans="1:9" ht="15.75">
      <c r="A145" s="10" t="s">
        <v>437</v>
      </c>
      <c r="B145" s="13">
        <v>190316</v>
      </c>
      <c r="C145" s="9"/>
      <c r="D145" s="13"/>
      <c r="E145" s="13"/>
      <c r="F145" s="71"/>
      <c r="G145" s="13" t="s">
        <v>71</v>
      </c>
      <c r="H145" s="340"/>
      <c r="I145" s="37">
        <v>1430</v>
      </c>
    </row>
    <row r="146" spans="1:9" ht="15.75">
      <c r="A146" s="10" t="s">
        <v>438</v>
      </c>
      <c r="B146" s="13">
        <v>359021</v>
      </c>
      <c r="C146" s="9"/>
      <c r="D146" s="13"/>
      <c r="E146" s="13"/>
      <c r="F146" s="71"/>
      <c r="G146" s="13" t="s">
        <v>25</v>
      </c>
      <c r="H146" s="340"/>
      <c r="I146" s="37">
        <v>1250</v>
      </c>
    </row>
    <row r="147" spans="1:9" ht="15.75">
      <c r="A147" s="10" t="s">
        <v>441</v>
      </c>
      <c r="B147" s="13">
        <v>190315</v>
      </c>
      <c r="C147" s="9"/>
      <c r="D147" s="13"/>
      <c r="E147" s="13"/>
      <c r="F147" s="71" t="s">
        <v>442</v>
      </c>
      <c r="G147" s="13"/>
      <c r="H147" s="340">
        <v>40295</v>
      </c>
      <c r="I147" s="37">
        <v>2425.83</v>
      </c>
    </row>
    <row r="148" spans="1:9" ht="31.5">
      <c r="A148" s="10" t="s">
        <v>401</v>
      </c>
      <c r="B148" s="13">
        <v>285737</v>
      </c>
      <c r="C148" s="9"/>
      <c r="D148" s="13" t="s">
        <v>162</v>
      </c>
      <c r="E148" s="13" t="s">
        <v>412</v>
      </c>
      <c r="F148" s="71"/>
      <c r="G148" s="13" t="s">
        <v>71</v>
      </c>
      <c r="H148" s="340">
        <v>41365</v>
      </c>
      <c r="I148" s="37">
        <f>(5504.24*1.18)*1</f>
        <v>6495.0031999999992</v>
      </c>
    </row>
    <row r="149" spans="1:9" ht="15.75">
      <c r="A149" s="10" t="s">
        <v>443</v>
      </c>
      <c r="B149" s="13">
        <v>190312</v>
      </c>
      <c r="C149" s="9"/>
      <c r="D149" s="13" t="s">
        <v>19</v>
      </c>
      <c r="E149" s="13" t="s">
        <v>19</v>
      </c>
      <c r="F149" s="71"/>
      <c r="G149" s="13" t="s">
        <v>440</v>
      </c>
      <c r="H149" s="340">
        <v>40909</v>
      </c>
      <c r="I149" s="37">
        <v>14595</v>
      </c>
    </row>
    <row r="150" spans="1:9" ht="31.5">
      <c r="A150" s="10" t="s">
        <v>439</v>
      </c>
      <c r="B150" s="13">
        <v>190314</v>
      </c>
      <c r="C150" s="9"/>
      <c r="D150" s="13"/>
      <c r="E150" s="13"/>
      <c r="F150" s="71"/>
      <c r="G150" s="13" t="s">
        <v>23</v>
      </c>
      <c r="H150" s="340">
        <v>38901</v>
      </c>
      <c r="I150" s="37">
        <v>25160.400000000001</v>
      </c>
    </row>
    <row r="151" spans="1:9" ht="31.5">
      <c r="A151" s="10" t="s">
        <v>439</v>
      </c>
      <c r="B151" s="13">
        <v>190313</v>
      </c>
      <c r="C151" s="9"/>
      <c r="D151" s="13"/>
      <c r="E151" s="13"/>
      <c r="F151" s="71"/>
      <c r="G151" s="13" t="s">
        <v>23</v>
      </c>
      <c r="H151" s="340">
        <v>38901</v>
      </c>
      <c r="I151" s="37">
        <v>25160.400000000001</v>
      </c>
    </row>
    <row r="152" spans="1:9" ht="18" customHeight="1">
      <c r="A152" s="451" t="s">
        <v>444</v>
      </c>
      <c r="B152" s="451"/>
      <c r="C152" s="451"/>
      <c r="D152" s="451"/>
      <c r="E152" s="451"/>
      <c r="F152" s="97"/>
      <c r="G152" s="97"/>
      <c r="H152" s="343"/>
      <c r="I152" s="97"/>
    </row>
    <row r="154" spans="1:9" ht="15.75">
      <c r="A154" s="4" t="s">
        <v>1</v>
      </c>
      <c r="B154" s="5" t="s">
        <v>2</v>
      </c>
      <c r="C154" s="201" t="s">
        <v>3</v>
      </c>
      <c r="D154" s="5" t="s">
        <v>4</v>
      </c>
      <c r="E154" s="5" t="s">
        <v>5</v>
      </c>
      <c r="F154" s="5" t="s">
        <v>6</v>
      </c>
      <c r="G154" s="5" t="s">
        <v>7</v>
      </c>
      <c r="H154" s="201" t="s">
        <v>37</v>
      </c>
      <c r="I154" s="5" t="s">
        <v>8</v>
      </c>
    </row>
    <row r="155" spans="1:9" ht="47.25">
      <c r="A155" s="23" t="s">
        <v>1547</v>
      </c>
      <c r="B155" s="38">
        <v>386312</v>
      </c>
      <c r="C155" s="9"/>
      <c r="D155" s="35" t="s">
        <v>256</v>
      </c>
      <c r="E155" s="35"/>
      <c r="F155" s="77" t="s">
        <v>453</v>
      </c>
      <c r="G155" s="13" t="s">
        <v>71</v>
      </c>
      <c r="H155" s="340">
        <v>41856</v>
      </c>
      <c r="I155" s="37">
        <f>49607*1.18</f>
        <v>58536.259999999995</v>
      </c>
    </row>
    <row r="156" spans="1:9" ht="31.5">
      <c r="A156" s="23" t="s">
        <v>454</v>
      </c>
      <c r="B156" s="38">
        <v>359022</v>
      </c>
      <c r="C156" s="9"/>
      <c r="D156" s="35"/>
      <c r="E156" s="35"/>
      <c r="F156" s="77"/>
      <c r="G156" s="13"/>
      <c r="H156" s="340">
        <v>38888</v>
      </c>
      <c r="I156" s="37">
        <v>15144.33</v>
      </c>
    </row>
    <row r="157" spans="1:9" ht="15.75">
      <c r="A157" s="23" t="s">
        <v>445</v>
      </c>
      <c r="B157" s="38">
        <v>190295</v>
      </c>
      <c r="C157" s="9"/>
      <c r="D157" s="35" t="s">
        <v>449</v>
      </c>
      <c r="E157" s="35" t="s">
        <v>450</v>
      </c>
      <c r="F157" s="77"/>
      <c r="G157" s="13" t="s">
        <v>23</v>
      </c>
      <c r="H157" s="340">
        <v>40940</v>
      </c>
      <c r="I157" s="37">
        <f t="shared" ref="I157:I164" si="0">(45925.56/10)*1</f>
        <v>4592.5559999999996</v>
      </c>
    </row>
    <row r="158" spans="1:9" ht="15.75">
      <c r="A158" s="23" t="s">
        <v>445</v>
      </c>
      <c r="B158" s="38">
        <v>190297</v>
      </c>
      <c r="C158" s="9"/>
      <c r="D158" s="35" t="s">
        <v>449</v>
      </c>
      <c r="E158" s="35" t="s">
        <v>450</v>
      </c>
      <c r="F158" s="77"/>
      <c r="G158" s="13" t="s">
        <v>23</v>
      </c>
      <c r="H158" s="340">
        <v>40940</v>
      </c>
      <c r="I158" s="37">
        <f t="shared" si="0"/>
        <v>4592.5559999999996</v>
      </c>
    </row>
    <row r="159" spans="1:9" ht="15.75">
      <c r="A159" s="10" t="s">
        <v>445</v>
      </c>
      <c r="B159" s="38">
        <v>190298</v>
      </c>
      <c r="C159" s="9"/>
      <c r="D159" s="13" t="s">
        <v>449</v>
      </c>
      <c r="E159" s="52" t="s">
        <v>450</v>
      </c>
      <c r="F159" s="71"/>
      <c r="G159" s="13" t="s">
        <v>23</v>
      </c>
      <c r="H159" s="340">
        <v>40940</v>
      </c>
      <c r="I159" s="37">
        <f t="shared" si="0"/>
        <v>4592.5559999999996</v>
      </c>
    </row>
    <row r="160" spans="1:9" ht="15.75">
      <c r="A160" s="10" t="s">
        <v>445</v>
      </c>
      <c r="B160" s="38">
        <v>190299</v>
      </c>
      <c r="C160" s="9"/>
      <c r="D160" s="13" t="s">
        <v>449</v>
      </c>
      <c r="E160" s="52" t="s">
        <v>450</v>
      </c>
      <c r="F160" s="71"/>
      <c r="G160" s="13" t="s">
        <v>23</v>
      </c>
      <c r="H160" s="340">
        <v>40940</v>
      </c>
      <c r="I160" s="37">
        <f t="shared" si="0"/>
        <v>4592.5559999999996</v>
      </c>
    </row>
    <row r="161" spans="1:9" ht="15.75">
      <c r="A161" s="10" t="s">
        <v>445</v>
      </c>
      <c r="B161" s="38">
        <v>190300</v>
      </c>
      <c r="C161" s="9"/>
      <c r="D161" s="13" t="s">
        <v>449</v>
      </c>
      <c r="E161" s="52" t="s">
        <v>450</v>
      </c>
      <c r="F161" s="71"/>
      <c r="G161" s="13" t="s">
        <v>23</v>
      </c>
      <c r="H161" s="340">
        <v>40940</v>
      </c>
      <c r="I161" s="37">
        <f t="shared" si="0"/>
        <v>4592.5559999999996</v>
      </c>
    </row>
    <row r="162" spans="1:9" ht="15.75">
      <c r="A162" s="10" t="s">
        <v>445</v>
      </c>
      <c r="B162" s="38">
        <v>190302</v>
      </c>
      <c r="C162" s="9"/>
      <c r="D162" s="13" t="s">
        <v>449</v>
      </c>
      <c r="E162" s="52" t="s">
        <v>450</v>
      </c>
      <c r="F162" s="71"/>
      <c r="G162" s="13" t="s">
        <v>23</v>
      </c>
      <c r="H162" s="340">
        <v>40940</v>
      </c>
      <c r="I162" s="37">
        <f t="shared" si="0"/>
        <v>4592.5559999999996</v>
      </c>
    </row>
    <row r="163" spans="1:9" ht="15.75">
      <c r="A163" s="10" t="s">
        <v>445</v>
      </c>
      <c r="B163" s="38">
        <v>190303</v>
      </c>
      <c r="C163" s="9"/>
      <c r="D163" s="13" t="s">
        <v>449</v>
      </c>
      <c r="E163" s="52" t="s">
        <v>450</v>
      </c>
      <c r="F163" s="71"/>
      <c r="G163" s="13" t="s">
        <v>23</v>
      </c>
      <c r="H163" s="340">
        <v>40940</v>
      </c>
      <c r="I163" s="37">
        <f t="shared" si="0"/>
        <v>4592.5559999999996</v>
      </c>
    </row>
    <row r="164" spans="1:9" ht="15.75">
      <c r="A164" s="10" t="s">
        <v>445</v>
      </c>
      <c r="B164" s="38">
        <v>190304</v>
      </c>
      <c r="C164" s="9"/>
      <c r="D164" s="13" t="s">
        <v>449</v>
      </c>
      <c r="E164" s="52" t="s">
        <v>450</v>
      </c>
      <c r="F164" s="71"/>
      <c r="G164" s="13" t="s">
        <v>23</v>
      </c>
      <c r="H164" s="340">
        <v>40940</v>
      </c>
      <c r="I164" s="37">
        <f t="shared" si="0"/>
        <v>4592.5559999999996</v>
      </c>
    </row>
    <row r="165" spans="1:9" ht="18.75" customHeight="1">
      <c r="A165" s="122" t="s">
        <v>446</v>
      </c>
      <c r="B165" s="123">
        <v>190308</v>
      </c>
      <c r="C165" s="124"/>
      <c r="D165" s="125" t="s">
        <v>451</v>
      </c>
      <c r="E165" s="126"/>
      <c r="F165" s="127"/>
      <c r="G165" s="125" t="s">
        <v>71</v>
      </c>
      <c r="H165" s="344"/>
      <c r="I165" s="128">
        <v>55000</v>
      </c>
    </row>
    <row r="166" spans="1:9" ht="31.5">
      <c r="A166" s="24" t="s">
        <v>447</v>
      </c>
      <c r="B166" s="38">
        <v>190309</v>
      </c>
      <c r="C166" s="9"/>
      <c r="D166" s="13" t="s">
        <v>451</v>
      </c>
      <c r="E166" s="52"/>
      <c r="F166" s="71"/>
      <c r="G166" s="13" t="s">
        <v>71</v>
      </c>
      <c r="H166" s="340"/>
      <c r="I166" s="37">
        <v>62000</v>
      </c>
    </row>
    <row r="167" spans="1:9" ht="31.5">
      <c r="A167" s="10" t="s">
        <v>448</v>
      </c>
      <c r="B167" s="38">
        <v>190310</v>
      </c>
      <c r="C167" s="9"/>
      <c r="D167" s="35" t="s">
        <v>452</v>
      </c>
      <c r="E167" s="13" t="s">
        <v>19</v>
      </c>
      <c r="F167" s="71"/>
      <c r="G167" s="13" t="s">
        <v>168</v>
      </c>
      <c r="H167" s="340">
        <v>40940</v>
      </c>
      <c r="I167" s="37">
        <v>34778.629999999997</v>
      </c>
    </row>
    <row r="168" spans="1:9" ht="35.25" customHeight="1">
      <c r="A168" s="129" t="s">
        <v>456</v>
      </c>
      <c r="B168" s="38">
        <v>189395</v>
      </c>
      <c r="C168" s="9"/>
      <c r="D168" s="38"/>
      <c r="E168" s="13"/>
      <c r="F168" s="91"/>
      <c r="G168" s="13" t="s">
        <v>238</v>
      </c>
      <c r="H168" s="336">
        <v>38899</v>
      </c>
      <c r="I168" s="81">
        <v>38977.51</v>
      </c>
    </row>
    <row r="169" spans="1:9" ht="15.75">
      <c r="A169" s="10" t="s">
        <v>127</v>
      </c>
      <c r="B169" s="61">
        <v>359023</v>
      </c>
      <c r="C169" s="9"/>
      <c r="D169" s="13" t="s">
        <v>211</v>
      </c>
      <c r="E169" s="16" t="s">
        <v>172</v>
      </c>
      <c r="F169" s="71" t="s">
        <v>455</v>
      </c>
      <c r="G169" s="13" t="s">
        <v>44</v>
      </c>
      <c r="H169" s="177"/>
      <c r="I169" s="9"/>
    </row>
    <row r="170" spans="1:9" ht="18" customHeight="1">
      <c r="A170" s="451" t="s">
        <v>457</v>
      </c>
      <c r="B170" s="451"/>
      <c r="C170" s="451"/>
      <c r="D170" s="451"/>
      <c r="E170" s="451"/>
      <c r="F170" s="451"/>
      <c r="G170" s="97"/>
      <c r="H170" s="343"/>
      <c r="I170" s="97"/>
    </row>
    <row r="171" spans="1:9" ht="18" customHeight="1">
      <c r="A171" s="90"/>
      <c r="B171" s="90"/>
      <c r="C171" s="90"/>
      <c r="D171" s="90"/>
      <c r="E171" s="90"/>
      <c r="F171" s="90"/>
      <c r="G171" s="97"/>
      <c r="H171" s="343"/>
      <c r="I171" s="97"/>
    </row>
    <row r="172" spans="1:9" ht="15.75">
      <c r="A172" s="4" t="s">
        <v>1</v>
      </c>
      <c r="B172" s="5" t="s">
        <v>2</v>
      </c>
      <c r="C172" s="201" t="s">
        <v>3</v>
      </c>
      <c r="D172" s="5" t="s">
        <v>4</v>
      </c>
      <c r="E172" s="5" t="s">
        <v>5</v>
      </c>
      <c r="F172" s="5" t="s">
        <v>6</v>
      </c>
      <c r="G172" s="5" t="s">
        <v>7</v>
      </c>
      <c r="H172" s="201" t="s">
        <v>37</v>
      </c>
      <c r="I172" s="5" t="s">
        <v>8</v>
      </c>
    </row>
    <row r="173" spans="1:9" ht="31.5">
      <c r="A173" s="130" t="s">
        <v>458</v>
      </c>
      <c r="B173" s="131">
        <v>285767</v>
      </c>
      <c r="C173" s="142"/>
      <c r="D173" s="132"/>
      <c r="E173" s="132"/>
      <c r="F173" s="143"/>
      <c r="G173" s="132" t="s">
        <v>27</v>
      </c>
      <c r="H173" s="339">
        <v>40940</v>
      </c>
      <c r="I173" s="133">
        <f>(11901.6/3)*1</f>
        <v>3967.2000000000003</v>
      </c>
    </row>
    <row r="174" spans="1:9" ht="47.25">
      <c r="A174" s="130" t="s">
        <v>459</v>
      </c>
      <c r="B174" s="131">
        <v>190330</v>
      </c>
      <c r="C174" s="142"/>
      <c r="D174" s="132" t="s">
        <v>468</v>
      </c>
      <c r="E174" s="132"/>
      <c r="F174" s="143"/>
      <c r="G174" s="132" t="s">
        <v>27</v>
      </c>
      <c r="H174" s="339"/>
      <c r="I174" s="133">
        <v>7516.8</v>
      </c>
    </row>
    <row r="175" spans="1:9" ht="15.75">
      <c r="A175" s="130" t="s">
        <v>460</v>
      </c>
      <c r="B175" s="131">
        <v>190329</v>
      </c>
      <c r="C175" s="142"/>
      <c r="D175" s="131"/>
      <c r="E175" s="134"/>
      <c r="F175" s="143"/>
      <c r="G175" s="132" t="s">
        <v>168</v>
      </c>
      <c r="H175" s="339"/>
      <c r="I175" s="133">
        <v>4489.2</v>
      </c>
    </row>
    <row r="176" spans="1:9" ht="31.5">
      <c r="A176" s="130" t="s">
        <v>473</v>
      </c>
      <c r="B176" s="131">
        <v>190327</v>
      </c>
      <c r="C176" s="142"/>
      <c r="D176" s="131"/>
      <c r="E176" s="134"/>
      <c r="F176" s="143"/>
      <c r="G176" s="132" t="s">
        <v>168</v>
      </c>
      <c r="H176" s="339"/>
      <c r="I176" s="133">
        <v>4489.2</v>
      </c>
    </row>
    <row r="177" spans="1:9" ht="31.5">
      <c r="A177" s="130" t="s">
        <v>474</v>
      </c>
      <c r="B177" s="131">
        <v>285795</v>
      </c>
      <c r="C177" s="142"/>
      <c r="D177" s="135" t="s">
        <v>21</v>
      </c>
      <c r="E177" s="132" t="s">
        <v>252</v>
      </c>
      <c r="F177" s="215" t="s">
        <v>475</v>
      </c>
      <c r="G177" s="132" t="s">
        <v>23</v>
      </c>
      <c r="H177" s="345">
        <v>41794</v>
      </c>
      <c r="I177" s="136">
        <v>54390.13</v>
      </c>
    </row>
    <row r="178" spans="1:9" ht="15.75">
      <c r="A178" s="137" t="s">
        <v>476</v>
      </c>
      <c r="B178" s="132">
        <v>285778</v>
      </c>
      <c r="C178" s="142"/>
      <c r="D178" s="135"/>
      <c r="E178" s="135"/>
      <c r="F178" s="215"/>
      <c r="G178" s="132"/>
      <c r="H178" s="339"/>
      <c r="I178" s="133">
        <v>0</v>
      </c>
    </row>
    <row r="179" spans="1:9" ht="15.75">
      <c r="A179" s="137" t="s">
        <v>476</v>
      </c>
      <c r="B179" s="131">
        <v>285779</v>
      </c>
      <c r="C179" s="142"/>
      <c r="D179" s="135"/>
      <c r="E179" s="135"/>
      <c r="F179" s="215"/>
      <c r="G179" s="132"/>
      <c r="H179" s="339"/>
      <c r="I179" s="133">
        <v>0</v>
      </c>
    </row>
    <row r="180" spans="1:9" ht="31.5">
      <c r="A180" s="130" t="s">
        <v>462</v>
      </c>
      <c r="B180" s="131">
        <v>285678</v>
      </c>
      <c r="C180" s="142"/>
      <c r="D180" s="131"/>
      <c r="E180" s="134"/>
      <c r="F180" s="215"/>
      <c r="G180" s="132" t="s">
        <v>23</v>
      </c>
      <c r="H180" s="339"/>
      <c r="I180" s="133">
        <v>0</v>
      </c>
    </row>
    <row r="181" spans="1:9" ht="31.5">
      <c r="A181" s="130" t="s">
        <v>462</v>
      </c>
      <c r="B181" s="131">
        <v>285679</v>
      </c>
      <c r="C181" s="142"/>
      <c r="D181" s="135"/>
      <c r="E181" s="135"/>
      <c r="F181" s="215"/>
      <c r="G181" s="132"/>
      <c r="H181" s="339"/>
      <c r="I181" s="133">
        <v>0</v>
      </c>
    </row>
    <row r="182" spans="1:9" ht="15.75">
      <c r="A182" s="130" t="s">
        <v>373</v>
      </c>
      <c r="B182" s="131">
        <v>190372</v>
      </c>
      <c r="C182" s="142"/>
      <c r="D182" s="132" t="s">
        <v>380</v>
      </c>
      <c r="E182" s="132" t="s">
        <v>469</v>
      </c>
      <c r="F182" s="215"/>
      <c r="G182" s="132"/>
      <c r="H182" s="339"/>
      <c r="I182" s="133">
        <f>(56376/9)*1</f>
        <v>6264</v>
      </c>
    </row>
    <row r="183" spans="1:9" ht="15.75">
      <c r="A183" s="130" t="s">
        <v>373</v>
      </c>
      <c r="B183" s="131">
        <v>190373</v>
      </c>
      <c r="C183" s="142"/>
      <c r="D183" s="132" t="s">
        <v>380</v>
      </c>
      <c r="E183" s="132" t="s">
        <v>469</v>
      </c>
      <c r="F183" s="215"/>
      <c r="G183" s="132"/>
      <c r="H183" s="339"/>
      <c r="I183" s="133">
        <f>(56376/9)*1</f>
        <v>6264</v>
      </c>
    </row>
    <row r="184" spans="1:9" ht="31.5">
      <c r="A184" s="138" t="s">
        <v>463</v>
      </c>
      <c r="B184" s="131">
        <v>189333</v>
      </c>
      <c r="C184" s="142"/>
      <c r="D184" s="132" t="s">
        <v>19</v>
      </c>
      <c r="E184" s="132" t="s">
        <v>19</v>
      </c>
      <c r="F184" s="215"/>
      <c r="G184" s="132" t="s">
        <v>27</v>
      </c>
      <c r="H184" s="346">
        <v>38901</v>
      </c>
      <c r="I184" s="139">
        <v>1827</v>
      </c>
    </row>
    <row r="185" spans="1:9" ht="15.75">
      <c r="A185" s="138" t="s">
        <v>464</v>
      </c>
      <c r="B185" s="131">
        <v>190205</v>
      </c>
      <c r="C185" s="142"/>
      <c r="D185" s="132" t="s">
        <v>18</v>
      </c>
      <c r="E185" s="132" t="s">
        <v>471</v>
      </c>
      <c r="F185" s="215"/>
      <c r="G185" s="132"/>
      <c r="H185" s="346"/>
      <c r="I185" s="139">
        <v>0</v>
      </c>
    </row>
    <row r="186" spans="1:9" ht="15.75">
      <c r="A186" s="138" t="s">
        <v>477</v>
      </c>
      <c r="B186" s="131">
        <v>359039</v>
      </c>
      <c r="C186" s="142"/>
      <c r="D186" s="132"/>
      <c r="E186" s="132"/>
      <c r="F186" s="215"/>
      <c r="G186" s="132"/>
      <c r="H186" s="346"/>
      <c r="I186" s="139">
        <v>0</v>
      </c>
    </row>
    <row r="187" spans="1:9" ht="15.75">
      <c r="A187" s="138" t="s">
        <v>465</v>
      </c>
      <c r="B187" s="131">
        <v>190012</v>
      </c>
      <c r="C187" s="142"/>
      <c r="D187" s="132"/>
      <c r="E187" s="132"/>
      <c r="F187" s="215"/>
      <c r="G187" s="132"/>
      <c r="H187" s="346"/>
      <c r="I187" s="139">
        <v>0</v>
      </c>
    </row>
    <row r="188" spans="1:9" ht="47.25">
      <c r="A188" s="137" t="s">
        <v>478</v>
      </c>
      <c r="B188" s="131">
        <v>285814</v>
      </c>
      <c r="C188" s="142"/>
      <c r="D188" s="140" t="s">
        <v>21</v>
      </c>
      <c r="E188" s="140" t="s">
        <v>110</v>
      </c>
      <c r="F188" s="215" t="s">
        <v>479</v>
      </c>
      <c r="G188" s="132" t="s">
        <v>23</v>
      </c>
      <c r="H188" s="345">
        <v>41852</v>
      </c>
      <c r="I188" s="136">
        <v>54390.129399999998</v>
      </c>
    </row>
    <row r="189" spans="1:9" ht="31.5">
      <c r="A189" s="130" t="s">
        <v>466</v>
      </c>
      <c r="B189" s="131">
        <v>190332</v>
      </c>
      <c r="C189" s="142"/>
      <c r="D189" s="132" t="s">
        <v>472</v>
      </c>
      <c r="E189" s="132"/>
      <c r="F189" s="143"/>
      <c r="G189" s="132" t="s">
        <v>27</v>
      </c>
      <c r="H189" s="339"/>
      <c r="I189" s="133">
        <v>6906.06</v>
      </c>
    </row>
    <row r="190" spans="1:9" ht="47.25">
      <c r="A190" s="130" t="s">
        <v>467</v>
      </c>
      <c r="B190" s="131">
        <v>190341</v>
      </c>
      <c r="C190" s="142"/>
      <c r="D190" s="131"/>
      <c r="E190" s="134"/>
      <c r="F190" s="143"/>
      <c r="G190" s="132" t="s">
        <v>27</v>
      </c>
      <c r="H190" s="339"/>
      <c r="I190" s="133">
        <v>9997.35</v>
      </c>
    </row>
    <row r="191" spans="1:9" ht="15.75">
      <c r="A191" s="142" t="s">
        <v>480</v>
      </c>
      <c r="B191" s="141">
        <v>359034</v>
      </c>
      <c r="C191" s="142"/>
      <c r="D191" s="142" t="s">
        <v>21</v>
      </c>
      <c r="E191" s="205" t="s">
        <v>481</v>
      </c>
      <c r="F191" s="214" t="s">
        <v>482</v>
      </c>
      <c r="G191" s="132" t="s">
        <v>24</v>
      </c>
      <c r="H191" s="347"/>
      <c r="I191" s="142"/>
    </row>
    <row r="192" spans="1:9" ht="15.75">
      <c r="A192" s="142" t="s">
        <v>483</v>
      </c>
      <c r="B192" s="141">
        <v>359035</v>
      </c>
      <c r="C192" s="142"/>
      <c r="D192" s="142" t="s">
        <v>211</v>
      </c>
      <c r="E192" s="205" t="s">
        <v>172</v>
      </c>
      <c r="F192" s="143" t="s">
        <v>484</v>
      </c>
      <c r="G192" s="132" t="s">
        <v>23</v>
      </c>
      <c r="H192" s="347"/>
      <c r="I192" s="142"/>
    </row>
    <row r="193" spans="1:9" ht="15.75">
      <c r="A193" s="142" t="s">
        <v>485</v>
      </c>
      <c r="B193" s="141">
        <v>359036</v>
      </c>
      <c r="C193" s="142"/>
      <c r="D193" s="142" t="s">
        <v>21</v>
      </c>
      <c r="E193" s="205" t="s">
        <v>486</v>
      </c>
      <c r="F193" s="214" t="s">
        <v>487</v>
      </c>
      <c r="G193" s="132" t="s">
        <v>23</v>
      </c>
      <c r="H193" s="347"/>
      <c r="I193" s="142"/>
    </row>
    <row r="194" spans="1:9" ht="15.75">
      <c r="A194" s="142" t="s">
        <v>483</v>
      </c>
      <c r="B194" s="141">
        <v>359037</v>
      </c>
      <c r="C194" s="142"/>
      <c r="D194" s="142" t="s">
        <v>211</v>
      </c>
      <c r="E194" s="205" t="s">
        <v>172</v>
      </c>
      <c r="F194" s="143" t="s">
        <v>488</v>
      </c>
      <c r="G194" s="132" t="s">
        <v>23</v>
      </c>
      <c r="H194" s="347"/>
      <c r="I194" s="142"/>
    </row>
    <row r="195" spans="1:9" ht="15.75">
      <c r="A195" s="142" t="s">
        <v>39</v>
      </c>
      <c r="B195" s="141">
        <v>359040</v>
      </c>
      <c r="C195" s="142"/>
      <c r="D195" s="142" t="s">
        <v>21</v>
      </c>
      <c r="E195" s="205" t="s">
        <v>309</v>
      </c>
      <c r="F195" s="214" t="s">
        <v>489</v>
      </c>
      <c r="G195" s="132" t="s">
        <v>23</v>
      </c>
      <c r="H195" s="347"/>
      <c r="I195" s="142"/>
    </row>
    <row r="196" spans="1:9" ht="15.75">
      <c r="A196" s="142" t="s">
        <v>1494</v>
      </c>
      <c r="B196" s="141">
        <v>189335</v>
      </c>
      <c r="C196" s="142"/>
      <c r="D196" s="142"/>
      <c r="E196" s="205"/>
      <c r="F196" s="214"/>
      <c r="G196" s="132" t="s">
        <v>24</v>
      </c>
      <c r="H196" s="347"/>
      <c r="I196" s="142"/>
    </row>
    <row r="197" spans="1:9" ht="15.75">
      <c r="A197" s="142" t="s">
        <v>1494</v>
      </c>
      <c r="B197" s="141">
        <v>189937</v>
      </c>
      <c r="C197" s="142"/>
      <c r="D197" s="142"/>
      <c r="E197" s="205"/>
      <c r="F197" s="214"/>
      <c r="G197" s="132" t="s">
        <v>24</v>
      </c>
      <c r="H197" s="347"/>
      <c r="I197" s="142"/>
    </row>
    <row r="198" spans="1:9" ht="15.75">
      <c r="A198" s="142" t="s">
        <v>1494</v>
      </c>
      <c r="B198" s="141">
        <v>180051</v>
      </c>
      <c r="C198" s="142"/>
      <c r="D198" s="142"/>
      <c r="E198" s="205"/>
      <c r="F198" s="214"/>
      <c r="G198" s="132" t="s">
        <v>1495</v>
      </c>
      <c r="H198" s="347"/>
      <c r="I198" s="142"/>
    </row>
    <row r="199" spans="1:9" ht="15.75">
      <c r="A199" s="39" t="s">
        <v>39</v>
      </c>
      <c r="B199" s="8">
        <v>359120</v>
      </c>
      <c r="C199" s="39"/>
      <c r="D199" s="39" t="s">
        <v>21</v>
      </c>
      <c r="E199" s="8" t="s">
        <v>390</v>
      </c>
      <c r="F199" s="213" t="s">
        <v>791</v>
      </c>
      <c r="G199" s="8" t="s">
        <v>44</v>
      </c>
      <c r="H199" s="177"/>
      <c r="I199" s="39"/>
    </row>
    <row r="200" spans="1:9" ht="15.75">
      <c r="A200" s="142" t="s">
        <v>483</v>
      </c>
      <c r="B200" s="141">
        <v>359041</v>
      </c>
      <c r="C200" s="142"/>
      <c r="D200" s="142" t="s">
        <v>211</v>
      </c>
      <c r="E200" s="205" t="s">
        <v>172</v>
      </c>
      <c r="F200" s="143" t="s">
        <v>490</v>
      </c>
      <c r="G200" s="132" t="s">
        <v>23</v>
      </c>
      <c r="H200" s="347"/>
      <c r="I200" s="142"/>
    </row>
    <row r="201" spans="1:9" ht="18" customHeight="1">
      <c r="A201" s="451" t="s">
        <v>498</v>
      </c>
      <c r="B201" s="451"/>
      <c r="C201" s="451"/>
      <c r="D201" s="451"/>
      <c r="E201" s="451"/>
      <c r="F201" s="97"/>
      <c r="G201" s="97"/>
      <c r="H201" s="343"/>
      <c r="I201" s="97"/>
    </row>
    <row r="202" spans="1:9" ht="18">
      <c r="A202" s="46"/>
      <c r="B202" s="55"/>
      <c r="C202" s="46"/>
      <c r="D202" s="46"/>
      <c r="E202" s="46"/>
      <c r="F202" s="75"/>
      <c r="G202" s="46"/>
      <c r="H202" s="342"/>
      <c r="I202" s="46"/>
    </row>
    <row r="203" spans="1:9" ht="15.75">
      <c r="A203" s="21" t="s">
        <v>1</v>
      </c>
      <c r="B203" s="22" t="s">
        <v>2</v>
      </c>
      <c r="C203" s="78" t="s">
        <v>3</v>
      </c>
      <c r="D203" s="22" t="s">
        <v>4</v>
      </c>
      <c r="E203" s="22" t="s">
        <v>5</v>
      </c>
      <c r="F203" s="22" t="s">
        <v>6</v>
      </c>
      <c r="G203" s="22" t="s">
        <v>7</v>
      </c>
      <c r="H203" s="78" t="s">
        <v>37</v>
      </c>
      <c r="I203" s="22" t="s">
        <v>8</v>
      </c>
    </row>
    <row r="204" spans="1:9" ht="31.5">
      <c r="A204" s="10" t="s">
        <v>494</v>
      </c>
      <c r="B204" s="13">
        <v>285501</v>
      </c>
      <c r="C204" s="9"/>
      <c r="D204" s="13"/>
      <c r="E204" s="13"/>
      <c r="F204" s="71"/>
      <c r="G204" s="13" t="s">
        <v>495</v>
      </c>
      <c r="H204" s="340"/>
      <c r="I204" s="37"/>
    </row>
    <row r="205" spans="1:9" ht="24">
      <c r="A205" s="10" t="s">
        <v>53</v>
      </c>
      <c r="B205" s="13">
        <v>359420</v>
      </c>
      <c r="C205" s="9"/>
      <c r="D205" s="13" t="s">
        <v>21</v>
      </c>
      <c r="E205" s="13" t="s">
        <v>1496</v>
      </c>
      <c r="F205" s="76" t="s">
        <v>1497</v>
      </c>
      <c r="G205" s="13" t="s">
        <v>23</v>
      </c>
      <c r="H205" s="340"/>
      <c r="I205" s="37"/>
    </row>
    <row r="206" spans="1:9" ht="30">
      <c r="A206" s="10" t="s">
        <v>483</v>
      </c>
      <c r="B206" s="13">
        <v>359421</v>
      </c>
      <c r="C206" s="9"/>
      <c r="D206" s="13" t="s">
        <v>211</v>
      </c>
      <c r="E206" s="13" t="s">
        <v>313</v>
      </c>
      <c r="F206" s="72" t="s">
        <v>1498</v>
      </c>
      <c r="G206" s="13" t="s">
        <v>23</v>
      </c>
      <c r="H206" s="340"/>
      <c r="I206" s="37"/>
    </row>
    <row r="207" spans="1:9" ht="63">
      <c r="A207" s="10" t="s">
        <v>491</v>
      </c>
      <c r="B207" s="38">
        <v>285702</v>
      </c>
      <c r="C207" s="9"/>
      <c r="D207" s="35" t="s">
        <v>19</v>
      </c>
      <c r="E207" s="38"/>
      <c r="F207" s="71"/>
      <c r="G207" s="13" t="s">
        <v>493</v>
      </c>
      <c r="H207" s="338">
        <v>41214</v>
      </c>
      <c r="I207" s="37">
        <f>(10374.3*1.16)*1</f>
        <v>12034.187999999998</v>
      </c>
    </row>
    <row r="208" spans="1:9" ht="31.5">
      <c r="A208" s="50" t="s">
        <v>497</v>
      </c>
      <c r="B208" s="38">
        <v>189392</v>
      </c>
      <c r="C208" s="9"/>
      <c r="D208" s="12" t="s">
        <v>19</v>
      </c>
      <c r="E208" s="13" t="s">
        <v>19</v>
      </c>
      <c r="F208" s="71"/>
      <c r="G208" s="13" t="s">
        <v>45</v>
      </c>
      <c r="H208" s="338">
        <v>38888</v>
      </c>
      <c r="I208" s="51">
        <v>5139.1499999999996</v>
      </c>
    </row>
    <row r="209" spans="1:9" ht="15.75">
      <c r="A209" s="10" t="s">
        <v>445</v>
      </c>
      <c r="B209" s="38">
        <v>190234</v>
      </c>
      <c r="C209" s="9"/>
      <c r="D209" s="13" t="s">
        <v>449</v>
      </c>
      <c r="E209" s="52"/>
      <c r="F209" s="71"/>
      <c r="G209" s="13" t="s">
        <v>23</v>
      </c>
      <c r="H209" s="340"/>
      <c r="I209" s="37">
        <f>(45925.56/10)*1</f>
        <v>4592.5559999999996</v>
      </c>
    </row>
    <row r="210" spans="1:9" ht="60">
      <c r="A210" s="311" t="s">
        <v>1427</v>
      </c>
      <c r="B210" s="147">
        <v>190387</v>
      </c>
      <c r="C210" s="148"/>
      <c r="D210" s="312" t="s">
        <v>21</v>
      </c>
      <c r="E210" s="62" t="s">
        <v>252</v>
      </c>
      <c r="F210" s="203"/>
      <c r="G210" s="62" t="s">
        <v>23</v>
      </c>
      <c r="H210" s="348"/>
      <c r="I210" s="313"/>
    </row>
    <row r="211" spans="1:9" ht="18.75" customHeight="1">
      <c r="A211" s="451" t="s">
        <v>1428</v>
      </c>
      <c r="B211" s="451"/>
      <c r="C211" s="451"/>
      <c r="D211" s="451"/>
      <c r="E211" s="451"/>
      <c r="F211" s="199"/>
      <c r="G211" s="199"/>
      <c r="H211" s="341"/>
      <c r="I211" s="199"/>
    </row>
    <row r="212" spans="1:9" ht="18">
      <c r="A212" s="47"/>
      <c r="B212" s="55"/>
      <c r="C212" s="47"/>
      <c r="D212" s="47"/>
      <c r="E212" s="47"/>
      <c r="F212" s="75"/>
      <c r="G212" s="47"/>
      <c r="H212" s="342"/>
      <c r="I212" s="47"/>
    </row>
    <row r="213" spans="1:9" ht="15.75">
      <c r="A213" s="4" t="s">
        <v>1</v>
      </c>
      <c r="B213" s="5" t="s">
        <v>2</v>
      </c>
      <c r="C213" s="201" t="s">
        <v>3</v>
      </c>
      <c r="D213" s="5" t="s">
        <v>4</v>
      </c>
      <c r="E213" s="5" t="s">
        <v>5</v>
      </c>
      <c r="F213" s="5" t="s">
        <v>6</v>
      </c>
      <c r="G213" s="5" t="s">
        <v>7</v>
      </c>
      <c r="H213" s="201" t="s">
        <v>37</v>
      </c>
      <c r="I213" s="5" t="s">
        <v>8</v>
      </c>
    </row>
    <row r="214" spans="1:9" ht="15.75">
      <c r="A214" s="10" t="s">
        <v>374</v>
      </c>
      <c r="B214" s="38">
        <v>190336</v>
      </c>
      <c r="C214" s="9"/>
      <c r="D214" s="13" t="s">
        <v>364</v>
      </c>
      <c r="E214" s="52"/>
      <c r="F214" s="71"/>
      <c r="G214" s="13" t="s">
        <v>168</v>
      </c>
      <c r="H214" s="340"/>
      <c r="I214" s="37">
        <v>1252.8</v>
      </c>
    </row>
    <row r="215" spans="1:9" ht="15.75">
      <c r="A215" s="10" t="s">
        <v>499</v>
      </c>
      <c r="B215" s="38">
        <v>359246</v>
      </c>
      <c r="C215" s="9"/>
      <c r="D215" s="13"/>
      <c r="E215" s="52"/>
      <c r="F215" s="71"/>
      <c r="G215" s="13" t="s">
        <v>63</v>
      </c>
      <c r="H215" s="340"/>
      <c r="I215" s="37">
        <v>0</v>
      </c>
    </row>
    <row r="216" spans="1:9" ht="15.75">
      <c r="A216" s="10" t="s">
        <v>499</v>
      </c>
      <c r="B216" s="38">
        <v>359247</v>
      </c>
      <c r="C216" s="9"/>
      <c r="D216" s="13"/>
      <c r="E216" s="52"/>
      <c r="F216" s="71"/>
      <c r="G216" s="13" t="s">
        <v>63</v>
      </c>
      <c r="H216" s="340"/>
      <c r="I216" s="37">
        <v>0</v>
      </c>
    </row>
    <row r="217" spans="1:9" ht="15.75">
      <c r="A217" s="10" t="s">
        <v>499</v>
      </c>
      <c r="B217" s="38">
        <v>359248</v>
      </c>
      <c r="C217" s="9"/>
      <c r="D217" s="13"/>
      <c r="E217" s="52"/>
      <c r="F217" s="71"/>
      <c r="G217" s="13" t="s">
        <v>63</v>
      </c>
      <c r="H217" s="340"/>
      <c r="I217" s="37">
        <v>0</v>
      </c>
    </row>
    <row r="218" spans="1:9" ht="15.75">
      <c r="A218" s="10" t="s">
        <v>1429</v>
      </c>
      <c r="B218" s="38">
        <v>190078</v>
      </c>
      <c r="C218" s="9"/>
      <c r="D218" s="13"/>
      <c r="E218" s="52"/>
      <c r="F218" s="71"/>
      <c r="G218" s="13"/>
      <c r="H218" s="340"/>
      <c r="I218" s="37">
        <v>0</v>
      </c>
    </row>
    <row r="219" spans="1:9" ht="15.75">
      <c r="A219" s="10" t="s">
        <v>515</v>
      </c>
      <c r="B219" s="38">
        <v>359244</v>
      </c>
      <c r="C219" s="9"/>
      <c r="D219" s="13"/>
      <c r="E219" s="52"/>
      <c r="F219" s="71"/>
      <c r="G219" s="13"/>
      <c r="H219" s="340"/>
      <c r="I219" s="37">
        <v>0</v>
      </c>
    </row>
    <row r="220" spans="1:9" ht="31.5">
      <c r="A220" s="144" t="s">
        <v>500</v>
      </c>
      <c r="B220" s="147">
        <v>190113</v>
      </c>
      <c r="C220" s="148"/>
      <c r="D220" s="62" t="s">
        <v>21</v>
      </c>
      <c r="E220" s="62" t="s">
        <v>509</v>
      </c>
      <c r="F220" s="118" t="s">
        <v>516</v>
      </c>
      <c r="G220" s="13" t="s">
        <v>168</v>
      </c>
      <c r="H220" s="336">
        <v>39895</v>
      </c>
      <c r="I220" s="81">
        <v>36010</v>
      </c>
    </row>
    <row r="221" spans="1:9" ht="31.5">
      <c r="A221" s="82" t="s">
        <v>1433</v>
      </c>
      <c r="B221" s="38">
        <v>189306</v>
      </c>
      <c r="C221" s="9"/>
      <c r="D221" s="13" t="s">
        <v>19</v>
      </c>
      <c r="E221" s="13" t="s">
        <v>19</v>
      </c>
      <c r="F221" s="71"/>
      <c r="G221" s="13" t="s">
        <v>23</v>
      </c>
      <c r="H221" s="336">
        <v>38901</v>
      </c>
      <c r="I221" s="37">
        <v>0</v>
      </c>
    </row>
    <row r="222" spans="1:9" ht="31.5">
      <c r="A222" s="49" t="s">
        <v>501</v>
      </c>
      <c r="B222" s="13" t="s">
        <v>517</v>
      </c>
      <c r="C222" s="9"/>
      <c r="D222" s="13" t="s">
        <v>510</v>
      </c>
      <c r="E222" s="13"/>
      <c r="F222" s="70" t="s">
        <v>518</v>
      </c>
      <c r="G222" s="13" t="s">
        <v>71</v>
      </c>
      <c r="H222" s="340"/>
      <c r="I222" s="37">
        <v>0</v>
      </c>
    </row>
    <row r="223" spans="1:9" ht="15.75">
      <c r="A223" s="49" t="s">
        <v>502</v>
      </c>
      <c r="B223" s="13">
        <v>359245</v>
      </c>
      <c r="C223" s="9"/>
      <c r="D223" s="13" t="s">
        <v>20</v>
      </c>
      <c r="E223" s="13"/>
      <c r="F223" s="118"/>
      <c r="G223" s="13"/>
      <c r="H223" s="340"/>
      <c r="I223" s="37">
        <v>0</v>
      </c>
    </row>
    <row r="224" spans="1:9" ht="15.75">
      <c r="A224" s="49" t="s">
        <v>519</v>
      </c>
      <c r="B224" s="13">
        <v>359148</v>
      </c>
      <c r="C224" s="9"/>
      <c r="D224" s="13"/>
      <c r="E224" s="13"/>
      <c r="F224" s="71"/>
      <c r="G224" s="13" t="s">
        <v>233</v>
      </c>
      <c r="H224" s="340"/>
      <c r="I224" s="37">
        <v>0</v>
      </c>
    </row>
    <row r="225" spans="1:9" ht="15.75">
      <c r="A225" s="49" t="s">
        <v>503</v>
      </c>
      <c r="B225" s="13">
        <v>359147</v>
      </c>
      <c r="C225" s="9"/>
      <c r="D225" s="13" t="s">
        <v>511</v>
      </c>
      <c r="E225" s="13" t="s">
        <v>1430</v>
      </c>
      <c r="F225" s="71" t="s">
        <v>1431</v>
      </c>
      <c r="G225" s="13" t="s">
        <v>25</v>
      </c>
      <c r="H225" s="340"/>
      <c r="I225" s="37">
        <v>0</v>
      </c>
    </row>
    <row r="226" spans="1:9" ht="31.5">
      <c r="A226" s="49" t="s">
        <v>520</v>
      </c>
      <c r="B226" s="13">
        <v>285701</v>
      </c>
      <c r="C226" s="9"/>
      <c r="D226" s="13"/>
      <c r="E226" s="13"/>
      <c r="F226" s="71"/>
      <c r="G226" s="13"/>
      <c r="H226" s="340"/>
      <c r="I226" s="37">
        <v>0</v>
      </c>
    </row>
    <row r="227" spans="1:9" ht="31.5">
      <c r="A227" s="49" t="s">
        <v>504</v>
      </c>
      <c r="B227" s="13">
        <v>359143</v>
      </c>
      <c r="C227" s="9"/>
      <c r="D227" s="13" t="s">
        <v>398</v>
      </c>
      <c r="E227" s="13"/>
      <c r="F227" s="71"/>
      <c r="G227" s="13" t="s">
        <v>521</v>
      </c>
      <c r="H227" s="340"/>
      <c r="I227" s="37">
        <v>0</v>
      </c>
    </row>
    <row r="228" spans="1:9" ht="15.75">
      <c r="A228" s="49" t="s">
        <v>505</v>
      </c>
      <c r="B228" s="13">
        <v>190064</v>
      </c>
      <c r="C228" s="9"/>
      <c r="D228" s="13"/>
      <c r="E228" s="13"/>
      <c r="F228" s="71"/>
      <c r="G228" s="13" t="s">
        <v>385</v>
      </c>
      <c r="H228" s="340"/>
      <c r="I228" s="37">
        <v>0</v>
      </c>
    </row>
    <row r="229" spans="1:9" ht="31.5">
      <c r="A229" s="49" t="s">
        <v>522</v>
      </c>
      <c r="B229" s="38">
        <v>285521</v>
      </c>
      <c r="C229" s="9"/>
      <c r="D229" s="13"/>
      <c r="E229" s="13"/>
      <c r="F229" s="71"/>
      <c r="G229" s="13" t="s">
        <v>27</v>
      </c>
      <c r="H229" s="340"/>
      <c r="I229" s="37">
        <v>0</v>
      </c>
    </row>
    <row r="230" spans="1:9" ht="31.5">
      <c r="A230" s="10" t="s">
        <v>506</v>
      </c>
      <c r="B230" s="38">
        <v>359138</v>
      </c>
      <c r="C230" s="9"/>
      <c r="D230" s="13"/>
      <c r="E230" s="13"/>
      <c r="F230" s="71"/>
      <c r="G230" s="58" t="s">
        <v>24</v>
      </c>
      <c r="H230" s="349">
        <v>40940</v>
      </c>
      <c r="I230" s="37">
        <f t="shared" ref="I230:I235" si="1">(10742.76/2)*1</f>
        <v>5371.38</v>
      </c>
    </row>
    <row r="231" spans="1:9" ht="31.5">
      <c r="A231" s="10" t="s">
        <v>506</v>
      </c>
      <c r="B231" s="38">
        <v>359139</v>
      </c>
      <c r="C231" s="9"/>
      <c r="D231" s="13"/>
      <c r="E231" s="13"/>
      <c r="F231" s="71"/>
      <c r="G231" s="58" t="s">
        <v>24</v>
      </c>
      <c r="H231" s="349">
        <v>40940</v>
      </c>
      <c r="I231" s="37">
        <f t="shared" si="1"/>
        <v>5371.38</v>
      </c>
    </row>
    <row r="232" spans="1:9" ht="31.5">
      <c r="A232" s="10" t="s">
        <v>506</v>
      </c>
      <c r="B232" s="38">
        <v>359140</v>
      </c>
      <c r="C232" s="9"/>
      <c r="D232" s="13"/>
      <c r="E232" s="13"/>
      <c r="F232" s="71"/>
      <c r="G232" s="58" t="s">
        <v>24</v>
      </c>
      <c r="H232" s="349">
        <v>40940</v>
      </c>
      <c r="I232" s="37">
        <f t="shared" si="1"/>
        <v>5371.38</v>
      </c>
    </row>
    <row r="233" spans="1:9" ht="31.5">
      <c r="A233" s="10" t="s">
        <v>506</v>
      </c>
      <c r="B233" s="38">
        <v>359141</v>
      </c>
      <c r="C233" s="9"/>
      <c r="D233" s="13"/>
      <c r="E233" s="13"/>
      <c r="F233" s="71"/>
      <c r="G233" s="58" t="s">
        <v>24</v>
      </c>
      <c r="H233" s="349">
        <v>40940</v>
      </c>
      <c r="I233" s="37">
        <f t="shared" si="1"/>
        <v>5371.38</v>
      </c>
    </row>
    <row r="234" spans="1:9" ht="31.5">
      <c r="A234" s="10" t="s">
        <v>506</v>
      </c>
      <c r="B234" s="38">
        <v>359142</v>
      </c>
      <c r="C234" s="9"/>
      <c r="D234" s="13"/>
      <c r="E234" s="13"/>
      <c r="F234" s="71"/>
      <c r="G234" s="58" t="s">
        <v>24</v>
      </c>
      <c r="H234" s="349">
        <v>40940</v>
      </c>
      <c r="I234" s="37">
        <f t="shared" si="1"/>
        <v>5371.38</v>
      </c>
    </row>
    <row r="235" spans="1:9" ht="31.5">
      <c r="A235" s="10" t="s">
        <v>506</v>
      </c>
      <c r="B235" s="38">
        <v>285769</v>
      </c>
      <c r="C235" s="9"/>
      <c r="D235" s="38"/>
      <c r="E235" s="52"/>
      <c r="F235" s="71"/>
      <c r="G235" s="58" t="s">
        <v>24</v>
      </c>
      <c r="H235" s="349">
        <v>40940</v>
      </c>
      <c r="I235" s="37">
        <f t="shared" si="1"/>
        <v>5371.38</v>
      </c>
    </row>
    <row r="236" spans="1:9" ht="15.75">
      <c r="A236" s="49" t="s">
        <v>1432</v>
      </c>
      <c r="B236" s="38">
        <v>359146</v>
      </c>
      <c r="C236" s="9"/>
      <c r="D236" s="13"/>
      <c r="E236" s="13"/>
      <c r="F236" s="71"/>
      <c r="G236" s="13" t="s">
        <v>25</v>
      </c>
      <c r="H236" s="349">
        <v>41739</v>
      </c>
      <c r="I236" s="37">
        <v>3495</v>
      </c>
    </row>
    <row r="237" spans="1:9" ht="15.75">
      <c r="A237" s="49" t="s">
        <v>1432</v>
      </c>
      <c r="B237" s="38">
        <v>285771</v>
      </c>
      <c r="C237" s="9"/>
      <c r="D237" s="13"/>
      <c r="E237" s="13"/>
      <c r="F237" s="71"/>
      <c r="G237" s="13" t="s">
        <v>25</v>
      </c>
      <c r="H237" s="349">
        <v>41739</v>
      </c>
      <c r="I237" s="37">
        <v>3495</v>
      </c>
    </row>
    <row r="238" spans="1:9" ht="31.5">
      <c r="A238" s="49" t="s">
        <v>507</v>
      </c>
      <c r="B238" s="38">
        <v>359144</v>
      </c>
      <c r="C238" s="9"/>
      <c r="D238" s="13" t="s">
        <v>512</v>
      </c>
      <c r="E238" s="13"/>
      <c r="F238" s="71"/>
      <c r="G238" s="13"/>
      <c r="H238" s="349">
        <v>41971</v>
      </c>
      <c r="I238" s="37">
        <v>25994</v>
      </c>
    </row>
    <row r="239" spans="1:9" ht="15.75">
      <c r="A239" s="49" t="s">
        <v>508</v>
      </c>
      <c r="B239" s="38">
        <v>359152</v>
      </c>
      <c r="C239" s="9"/>
      <c r="D239" s="41" t="s">
        <v>526</v>
      </c>
      <c r="E239" s="13"/>
      <c r="F239" s="71"/>
      <c r="G239" s="13"/>
      <c r="H239" s="349"/>
      <c r="I239" s="37">
        <v>6480</v>
      </c>
    </row>
    <row r="240" spans="1:9" ht="15.75">
      <c r="A240" s="49" t="s">
        <v>523</v>
      </c>
      <c r="B240" s="38">
        <v>359151</v>
      </c>
      <c r="C240" s="9"/>
      <c r="D240" s="41" t="s">
        <v>525</v>
      </c>
      <c r="E240" s="13"/>
      <c r="F240" s="71" t="s">
        <v>524</v>
      </c>
      <c r="G240" s="13" t="s">
        <v>24</v>
      </c>
      <c r="H240" s="349">
        <v>41726</v>
      </c>
      <c r="I240" s="37">
        <v>7147.79</v>
      </c>
    </row>
    <row r="241" spans="1:9" ht="31.5">
      <c r="A241" s="49" t="s">
        <v>527</v>
      </c>
      <c r="B241" s="61">
        <v>64761</v>
      </c>
      <c r="C241" s="9"/>
      <c r="D241" s="9"/>
      <c r="E241" s="9"/>
      <c r="F241" s="71"/>
      <c r="G241" s="13" t="s">
        <v>528</v>
      </c>
      <c r="H241" s="177"/>
      <c r="I241" s="9"/>
    </row>
    <row r="242" spans="1:9" ht="15.75">
      <c r="A242" s="49" t="s">
        <v>529</v>
      </c>
      <c r="B242" s="61">
        <v>359248</v>
      </c>
      <c r="C242" s="9"/>
      <c r="D242" s="9"/>
      <c r="E242" s="9"/>
      <c r="F242" s="71"/>
      <c r="G242" s="13" t="s">
        <v>63</v>
      </c>
      <c r="H242" s="177"/>
      <c r="I242" s="9"/>
    </row>
    <row r="243" spans="1:9" ht="15.75">
      <c r="A243" s="49" t="s">
        <v>529</v>
      </c>
      <c r="B243" s="61">
        <v>359249</v>
      </c>
      <c r="C243" s="9"/>
      <c r="D243" s="9"/>
      <c r="E243" s="9"/>
      <c r="F243" s="71"/>
      <c r="G243" s="13" t="s">
        <v>63</v>
      </c>
      <c r="H243" s="177"/>
      <c r="I243" s="9"/>
    </row>
    <row r="244" spans="1:9" ht="15.75">
      <c r="A244" s="49" t="s">
        <v>530</v>
      </c>
      <c r="B244" s="61">
        <v>285712</v>
      </c>
      <c r="C244" s="9"/>
      <c r="D244" s="9" t="s">
        <v>531</v>
      </c>
      <c r="E244" s="16" t="s">
        <v>532</v>
      </c>
      <c r="F244" s="71"/>
      <c r="G244" s="13" t="s">
        <v>168</v>
      </c>
      <c r="H244" s="177"/>
      <c r="I244" s="9"/>
    </row>
    <row r="245" spans="1:9" ht="15.75">
      <c r="A245" s="49" t="s">
        <v>533</v>
      </c>
      <c r="B245" s="61">
        <v>359145</v>
      </c>
      <c r="C245" s="9"/>
      <c r="D245" s="9" t="s">
        <v>94</v>
      </c>
      <c r="E245" s="16" t="s">
        <v>534</v>
      </c>
      <c r="F245" s="71"/>
      <c r="G245" s="13" t="s">
        <v>24</v>
      </c>
      <c r="H245" s="177"/>
      <c r="I245" s="9"/>
    </row>
    <row r="246" spans="1:9" ht="15.75">
      <c r="A246" s="49" t="s">
        <v>535</v>
      </c>
      <c r="B246" s="61">
        <v>359146</v>
      </c>
      <c r="C246" s="9"/>
      <c r="D246" s="9"/>
      <c r="E246" s="9"/>
      <c r="F246" s="71"/>
      <c r="G246" s="13" t="s">
        <v>25</v>
      </c>
      <c r="H246" s="177"/>
      <c r="I246" s="9"/>
    </row>
    <row r="247" spans="1:9" ht="15.75">
      <c r="A247" s="49" t="s">
        <v>536</v>
      </c>
      <c r="B247" s="61">
        <v>359150</v>
      </c>
      <c r="C247" s="9"/>
      <c r="D247" s="9" t="s">
        <v>537</v>
      </c>
      <c r="E247" s="9"/>
      <c r="F247" s="71">
        <v>4468112092</v>
      </c>
      <c r="G247" s="13" t="s">
        <v>538</v>
      </c>
      <c r="H247" s="177"/>
      <c r="I247" s="9"/>
    </row>
    <row r="248" spans="1:9" ht="15.75">
      <c r="A248" s="49" t="s">
        <v>539</v>
      </c>
      <c r="B248" s="61">
        <v>359153</v>
      </c>
      <c r="C248" s="9"/>
      <c r="D248" s="9" t="s">
        <v>540</v>
      </c>
      <c r="E248" s="9"/>
      <c r="F248" s="71"/>
      <c r="G248" s="9"/>
      <c r="H248" s="177"/>
      <c r="I248" s="9"/>
    </row>
    <row r="249" spans="1:9" ht="18.75" customHeight="1">
      <c r="A249" s="451" t="s">
        <v>1434</v>
      </c>
      <c r="B249" s="451"/>
      <c r="C249" s="451"/>
      <c r="D249" s="451"/>
      <c r="E249" s="451"/>
      <c r="F249" s="451"/>
      <c r="G249" s="199"/>
      <c r="H249" s="341"/>
      <c r="I249" s="199"/>
    </row>
    <row r="250" spans="1:9" ht="18">
      <c r="A250" s="47"/>
      <c r="B250" s="55"/>
      <c r="C250" s="47"/>
      <c r="D250" s="47"/>
      <c r="E250" s="47"/>
      <c r="F250" s="75"/>
      <c r="G250" s="47"/>
      <c r="H250" s="342"/>
      <c r="I250" s="47"/>
    </row>
    <row r="251" spans="1:9" ht="15.75">
      <c r="A251" s="4" t="s">
        <v>1</v>
      </c>
      <c r="B251" s="5" t="s">
        <v>2</v>
      </c>
      <c r="C251" s="201" t="s">
        <v>3</v>
      </c>
      <c r="D251" s="5" t="s">
        <v>4</v>
      </c>
      <c r="E251" s="5" t="s">
        <v>5</v>
      </c>
      <c r="F251" s="5" t="s">
        <v>6</v>
      </c>
      <c r="G251" s="5" t="s">
        <v>7</v>
      </c>
      <c r="H251" s="201" t="s">
        <v>37</v>
      </c>
      <c r="I251" s="5" t="s">
        <v>8</v>
      </c>
    </row>
    <row r="252" spans="1:9" ht="19.5" customHeight="1">
      <c r="A252" s="10" t="s">
        <v>543</v>
      </c>
      <c r="B252" s="19">
        <v>359158</v>
      </c>
      <c r="C252" s="9"/>
      <c r="D252" s="13" t="s">
        <v>544</v>
      </c>
      <c r="E252" s="52" t="s">
        <v>545</v>
      </c>
      <c r="F252" s="71"/>
      <c r="G252" s="334" t="s">
        <v>1489</v>
      </c>
      <c r="H252" s="350"/>
      <c r="I252" s="9"/>
    </row>
    <row r="253" spans="1:9" ht="15.75">
      <c r="A253" s="10" t="s">
        <v>513</v>
      </c>
      <c r="B253" s="16">
        <v>359157</v>
      </c>
      <c r="C253" s="9"/>
      <c r="D253" s="13" t="s">
        <v>550</v>
      </c>
      <c r="E253" s="52" t="s">
        <v>546</v>
      </c>
      <c r="F253" s="71"/>
      <c r="G253" s="9"/>
      <c r="H253" s="177"/>
      <c r="I253" s="9"/>
    </row>
    <row r="254" spans="1:9" ht="31.5">
      <c r="A254" s="10" t="s">
        <v>551</v>
      </c>
      <c r="B254" s="16">
        <v>190983</v>
      </c>
      <c r="C254" s="9"/>
      <c r="D254" s="13" t="s">
        <v>100</v>
      </c>
      <c r="E254" s="52" t="s">
        <v>547</v>
      </c>
      <c r="F254" s="71"/>
      <c r="G254" s="9" t="s">
        <v>181</v>
      </c>
      <c r="H254" s="177"/>
      <c r="I254" s="9"/>
    </row>
    <row r="255" spans="1:9" ht="19.5" customHeight="1">
      <c r="A255" s="10" t="s">
        <v>514</v>
      </c>
      <c r="B255" s="19">
        <v>359160</v>
      </c>
      <c r="C255" s="9"/>
      <c r="D255" s="13"/>
      <c r="E255" s="52"/>
      <c r="F255" s="71"/>
      <c r="G255" s="334"/>
      <c r="H255" s="350"/>
      <c r="I255" s="9"/>
    </row>
    <row r="256" spans="1:9" ht="31.5">
      <c r="A256" s="49" t="s">
        <v>542</v>
      </c>
      <c r="B256" s="16">
        <v>285672</v>
      </c>
      <c r="C256" s="9"/>
      <c r="D256" s="13" t="s">
        <v>548</v>
      </c>
      <c r="E256" s="13" t="s">
        <v>549</v>
      </c>
      <c r="F256" s="77" t="s">
        <v>552</v>
      </c>
      <c r="G256" s="13" t="s">
        <v>23</v>
      </c>
      <c r="H256" s="340">
        <v>41565</v>
      </c>
      <c r="I256" s="37">
        <v>570473.94999999995</v>
      </c>
    </row>
    <row r="257" spans="1:9" ht="15.75">
      <c r="A257" s="49" t="s">
        <v>541</v>
      </c>
      <c r="B257" s="16">
        <v>359440</v>
      </c>
      <c r="C257" s="9"/>
      <c r="D257" s="9"/>
      <c r="E257" s="9"/>
      <c r="F257" s="71"/>
      <c r="G257" s="9" t="s">
        <v>23</v>
      </c>
      <c r="H257" s="177"/>
      <c r="I257" s="9"/>
    </row>
    <row r="258" spans="1:9" ht="63">
      <c r="A258" s="169" t="s">
        <v>1064</v>
      </c>
      <c r="B258" s="16">
        <v>285527</v>
      </c>
      <c r="C258" s="9"/>
      <c r="D258" s="13" t="s">
        <v>553</v>
      </c>
      <c r="E258" s="9"/>
      <c r="F258" s="71"/>
      <c r="G258" s="9" t="s">
        <v>71</v>
      </c>
      <c r="H258" s="177"/>
      <c r="I258" s="9"/>
    </row>
    <row r="259" spans="1:9" ht="15.75">
      <c r="A259" s="49" t="s">
        <v>554</v>
      </c>
      <c r="B259" s="16">
        <v>359159</v>
      </c>
      <c r="C259" s="9"/>
      <c r="D259" s="13" t="s">
        <v>398</v>
      </c>
      <c r="E259" s="9"/>
      <c r="F259" s="71"/>
      <c r="G259" s="9" t="s">
        <v>71</v>
      </c>
      <c r="H259" s="177"/>
      <c r="I259" s="9"/>
    </row>
    <row r="260" spans="1:9" ht="94.5">
      <c r="A260" s="10" t="s">
        <v>563</v>
      </c>
      <c r="B260" s="38">
        <v>285560</v>
      </c>
      <c r="C260" s="9"/>
      <c r="D260" s="58" t="s">
        <v>557</v>
      </c>
      <c r="E260" s="58" t="s">
        <v>562</v>
      </c>
      <c r="F260" s="146" t="s">
        <v>564</v>
      </c>
      <c r="G260" s="13" t="s">
        <v>561</v>
      </c>
      <c r="H260" s="340">
        <v>41609</v>
      </c>
      <c r="I260" s="189">
        <v>1295366</v>
      </c>
    </row>
    <row r="261" spans="1:9" ht="15.75">
      <c r="A261" s="10" t="s">
        <v>556</v>
      </c>
      <c r="B261" s="38">
        <v>359155</v>
      </c>
      <c r="C261" s="9"/>
      <c r="D261" s="58" t="s">
        <v>18</v>
      </c>
      <c r="E261" s="58" t="s">
        <v>558</v>
      </c>
      <c r="F261" s="71" t="s">
        <v>559</v>
      </c>
      <c r="G261" s="13" t="s">
        <v>385</v>
      </c>
      <c r="H261" s="340"/>
      <c r="I261" s="37">
        <v>10500</v>
      </c>
    </row>
    <row r="262" spans="1:9" ht="31.5">
      <c r="A262" s="10" t="s">
        <v>555</v>
      </c>
      <c r="B262" s="38">
        <v>359156</v>
      </c>
      <c r="C262" s="9"/>
      <c r="D262" s="58" t="s">
        <v>560</v>
      </c>
      <c r="E262" s="58"/>
      <c r="F262" s="71"/>
      <c r="G262" s="13" t="s">
        <v>25</v>
      </c>
      <c r="H262" s="340"/>
      <c r="I262" s="37">
        <v>1</v>
      </c>
    </row>
    <row r="263" spans="1:9" ht="18.75" customHeight="1">
      <c r="A263" s="451" t="s">
        <v>637</v>
      </c>
      <c r="B263" s="451"/>
      <c r="C263" s="451"/>
      <c r="D263" s="451"/>
      <c r="E263" s="451"/>
      <c r="F263" s="451"/>
      <c r="G263" s="199"/>
      <c r="H263" s="341"/>
      <c r="I263" s="199"/>
    </row>
    <row r="265" spans="1:9" ht="15.75">
      <c r="A265" s="21" t="s">
        <v>1</v>
      </c>
      <c r="B265" s="22" t="s">
        <v>2</v>
      </c>
      <c r="C265" s="78" t="s">
        <v>3</v>
      </c>
      <c r="D265" s="22" t="s">
        <v>4</v>
      </c>
      <c r="E265" s="22" t="s">
        <v>5</v>
      </c>
      <c r="F265" s="22" t="s">
        <v>6</v>
      </c>
      <c r="G265" s="22" t="s">
        <v>7</v>
      </c>
      <c r="H265" s="78" t="s">
        <v>37</v>
      </c>
      <c r="I265" s="22" t="s">
        <v>8</v>
      </c>
    </row>
    <row r="266" spans="1:9" s="65" customFormat="1" ht="15.75">
      <c r="A266" s="169" t="s">
        <v>502</v>
      </c>
      <c r="B266" s="147">
        <v>359413</v>
      </c>
      <c r="C266" s="148"/>
      <c r="D266" s="290" t="s">
        <v>20</v>
      </c>
      <c r="E266" s="290">
        <v>550</v>
      </c>
      <c r="F266" s="118" t="s">
        <v>1346</v>
      </c>
      <c r="G266" s="62" t="s">
        <v>23</v>
      </c>
      <c r="H266" s="351">
        <v>41183</v>
      </c>
      <c r="I266" s="149">
        <f>(3093.15*1.16)*1</f>
        <v>3588.0539999999996</v>
      </c>
    </row>
    <row r="267" spans="1:9" ht="94.5">
      <c r="A267" s="23" t="s">
        <v>1253</v>
      </c>
      <c r="B267" s="38">
        <v>285824</v>
      </c>
      <c r="C267" s="9"/>
      <c r="D267" s="38" t="s">
        <v>21</v>
      </c>
      <c r="E267" s="35" t="s">
        <v>1239</v>
      </c>
      <c r="F267" s="77" t="s">
        <v>1240</v>
      </c>
      <c r="G267" s="13" t="s">
        <v>23</v>
      </c>
      <c r="H267" s="340">
        <v>41856</v>
      </c>
      <c r="I267" s="37">
        <v>138806.95000000001</v>
      </c>
    </row>
    <row r="268" spans="1:9" ht="63">
      <c r="A268" s="10" t="s">
        <v>1320</v>
      </c>
      <c r="B268" s="38">
        <v>285762</v>
      </c>
      <c r="C268" s="9"/>
      <c r="D268" s="35" t="s">
        <v>21</v>
      </c>
      <c r="E268" s="13" t="s">
        <v>1319</v>
      </c>
      <c r="F268" s="77" t="s">
        <v>1473</v>
      </c>
      <c r="G268" s="13" t="s">
        <v>871</v>
      </c>
      <c r="H268" s="340">
        <v>40969</v>
      </c>
      <c r="I268" s="37">
        <v>43894.78</v>
      </c>
    </row>
    <row r="269" spans="1:9" s="65" customFormat="1" ht="15.75">
      <c r="A269" s="148" t="s">
        <v>266</v>
      </c>
      <c r="B269" s="154">
        <v>285435</v>
      </c>
      <c r="C269" s="148"/>
      <c r="D269" s="304" t="s">
        <v>21</v>
      </c>
      <c r="E269" s="304" t="s">
        <v>866</v>
      </c>
      <c r="F269" s="118" t="s">
        <v>1386</v>
      </c>
      <c r="G269" s="304" t="s">
        <v>23</v>
      </c>
      <c r="H269" s="352"/>
      <c r="I269" s="148"/>
    </row>
    <row r="270" spans="1:9" s="65" customFormat="1" ht="15.75">
      <c r="A270" s="148" t="s">
        <v>53</v>
      </c>
      <c r="B270" s="154">
        <v>359383</v>
      </c>
      <c r="C270" s="148"/>
      <c r="D270" s="304" t="s">
        <v>21</v>
      </c>
      <c r="E270" s="304" t="s">
        <v>390</v>
      </c>
      <c r="F270" s="118" t="s">
        <v>1394</v>
      </c>
      <c r="G270" s="304" t="s">
        <v>23</v>
      </c>
      <c r="H270" s="352"/>
      <c r="I270" s="148"/>
    </row>
    <row r="271" spans="1:9" s="65" customFormat="1" ht="30">
      <c r="A271" s="148" t="s">
        <v>483</v>
      </c>
      <c r="B271" s="154">
        <v>359384</v>
      </c>
      <c r="C271" s="148"/>
      <c r="D271" s="62" t="s">
        <v>171</v>
      </c>
      <c r="E271" s="62" t="s">
        <v>313</v>
      </c>
      <c r="F271" s="306" t="s">
        <v>1395</v>
      </c>
      <c r="G271" s="304" t="s">
        <v>23</v>
      </c>
      <c r="H271" s="352"/>
      <c r="I271" s="148"/>
    </row>
    <row r="272" spans="1:9" s="65" customFormat="1" ht="15.75">
      <c r="A272" s="148" t="s">
        <v>266</v>
      </c>
      <c r="B272" s="154">
        <v>285431</v>
      </c>
      <c r="C272" s="148"/>
      <c r="D272" s="304" t="s">
        <v>21</v>
      </c>
      <c r="E272" s="304" t="s">
        <v>866</v>
      </c>
      <c r="F272" s="118" t="s">
        <v>1399</v>
      </c>
      <c r="G272" s="304" t="s">
        <v>23</v>
      </c>
      <c r="H272" s="352"/>
      <c r="I272" s="148"/>
    </row>
    <row r="273" spans="1:9" s="65" customFormat="1" ht="15.75">
      <c r="A273" s="148" t="s">
        <v>53</v>
      </c>
      <c r="B273" s="154">
        <v>359412</v>
      </c>
      <c r="C273" s="148"/>
      <c r="D273" s="304" t="s">
        <v>21</v>
      </c>
      <c r="E273" s="304" t="s">
        <v>390</v>
      </c>
      <c r="F273" s="118" t="s">
        <v>1405</v>
      </c>
      <c r="G273" s="304" t="s">
        <v>23</v>
      </c>
      <c r="H273" s="352"/>
      <c r="I273" s="148"/>
    </row>
    <row r="274" spans="1:9" s="65" customFormat="1" ht="15.75">
      <c r="A274" s="297" t="s">
        <v>483</v>
      </c>
      <c r="B274" s="147">
        <v>359363</v>
      </c>
      <c r="C274" s="148"/>
      <c r="D274" s="62" t="s">
        <v>171</v>
      </c>
      <c r="E274" s="62" t="s">
        <v>313</v>
      </c>
      <c r="F274" s="118" t="s">
        <v>1373</v>
      </c>
      <c r="G274" s="62" t="s">
        <v>23</v>
      </c>
      <c r="H274" s="351"/>
      <c r="I274" s="149"/>
    </row>
    <row r="275" spans="1:9" s="65" customFormat="1" ht="15.75">
      <c r="A275" s="297" t="s">
        <v>266</v>
      </c>
      <c r="B275" s="154">
        <v>359372</v>
      </c>
      <c r="C275" s="148"/>
      <c r="D275" s="62" t="s">
        <v>21</v>
      </c>
      <c r="E275" s="148" t="s">
        <v>110</v>
      </c>
      <c r="F275" s="118" t="s">
        <v>1381</v>
      </c>
      <c r="G275" s="304" t="s">
        <v>23</v>
      </c>
      <c r="H275" s="352"/>
      <c r="I275" s="148"/>
    </row>
    <row r="276" spans="1:9" s="65" customFormat="1" ht="15.75">
      <c r="A276" s="297" t="s">
        <v>53</v>
      </c>
      <c r="B276" s="154">
        <v>359373</v>
      </c>
      <c r="C276" s="148"/>
      <c r="D276" s="62" t="s">
        <v>21</v>
      </c>
      <c r="E276" s="304" t="s">
        <v>1382</v>
      </c>
      <c r="F276" s="118" t="s">
        <v>1383</v>
      </c>
      <c r="G276" s="304" t="s">
        <v>23</v>
      </c>
      <c r="H276" s="352"/>
      <c r="I276" s="148"/>
    </row>
    <row r="277" spans="1:9" s="65" customFormat="1" ht="30">
      <c r="A277" s="148" t="s">
        <v>483</v>
      </c>
      <c r="B277" s="154">
        <v>359374</v>
      </c>
      <c r="C277" s="148"/>
      <c r="D277" s="62" t="s">
        <v>171</v>
      </c>
      <c r="E277" s="62" t="s">
        <v>313</v>
      </c>
      <c r="F277" s="306" t="s">
        <v>1384</v>
      </c>
      <c r="G277" s="304" t="s">
        <v>23</v>
      </c>
      <c r="H277" s="352"/>
      <c r="I277" s="148"/>
    </row>
    <row r="278" spans="1:9" ht="15.75">
      <c r="A278" s="148" t="s">
        <v>266</v>
      </c>
      <c r="B278" s="61">
        <v>359386</v>
      </c>
      <c r="C278" s="9"/>
      <c r="D278" s="16" t="s">
        <v>21</v>
      </c>
      <c r="E278" s="16" t="s">
        <v>110</v>
      </c>
      <c r="F278" s="71" t="s">
        <v>1396</v>
      </c>
      <c r="G278" s="16" t="s">
        <v>23</v>
      </c>
      <c r="H278" s="177"/>
      <c r="I278" s="9"/>
    </row>
    <row r="279" spans="1:9" ht="15.75">
      <c r="A279" s="148" t="s">
        <v>53</v>
      </c>
      <c r="B279" s="61">
        <v>359392</v>
      </c>
      <c r="C279" s="9"/>
      <c r="D279" s="16" t="s">
        <v>21</v>
      </c>
      <c r="E279" s="16" t="s">
        <v>390</v>
      </c>
      <c r="F279" s="71" t="s">
        <v>1403</v>
      </c>
      <c r="G279" s="16" t="s">
        <v>23</v>
      </c>
      <c r="H279" s="177"/>
      <c r="I279" s="9"/>
    </row>
    <row r="280" spans="1:9" ht="15.75">
      <c r="A280" s="148" t="s">
        <v>483</v>
      </c>
      <c r="B280" s="61">
        <v>359414</v>
      </c>
      <c r="C280" s="9"/>
      <c r="D280" s="13" t="s">
        <v>171</v>
      </c>
      <c r="E280" s="13" t="s">
        <v>313</v>
      </c>
      <c r="F280" s="72" t="s">
        <v>1406</v>
      </c>
      <c r="G280" s="16" t="s">
        <v>23</v>
      </c>
      <c r="H280" s="177"/>
      <c r="I280" s="9"/>
    </row>
    <row r="281" spans="1:9" ht="15.75">
      <c r="A281" s="148" t="s">
        <v>116</v>
      </c>
      <c r="B281" s="61">
        <v>359415</v>
      </c>
      <c r="C281" s="9"/>
      <c r="D281" s="16" t="s">
        <v>731</v>
      </c>
      <c r="E281" s="16"/>
      <c r="F281" s="71" t="s">
        <v>1472</v>
      </c>
      <c r="G281" s="16" t="s">
        <v>23</v>
      </c>
      <c r="H281" s="177"/>
      <c r="I281" s="9"/>
    </row>
    <row r="282" spans="1:9" ht="15.75">
      <c r="A282" s="148" t="s">
        <v>53</v>
      </c>
      <c r="B282" s="61">
        <v>359378</v>
      </c>
      <c r="C282" s="9"/>
      <c r="D282" s="16" t="s">
        <v>21</v>
      </c>
      <c r="E282" s="16" t="s">
        <v>1378</v>
      </c>
      <c r="F282" s="71" t="s">
        <v>1388</v>
      </c>
      <c r="G282" s="16" t="s">
        <v>23</v>
      </c>
      <c r="H282" s="177"/>
      <c r="I282" s="9"/>
    </row>
    <row r="283" spans="1:9" ht="15.75">
      <c r="A283" s="148" t="s">
        <v>53</v>
      </c>
      <c r="B283" s="61">
        <v>359379</v>
      </c>
      <c r="C283" s="9"/>
      <c r="D283" s="16" t="s">
        <v>21</v>
      </c>
      <c r="E283" s="16" t="s">
        <v>1389</v>
      </c>
      <c r="F283" s="71" t="s">
        <v>1390</v>
      </c>
      <c r="G283" s="16" t="s">
        <v>23</v>
      </c>
      <c r="H283" s="177"/>
      <c r="I283" s="9"/>
    </row>
    <row r="284" spans="1:9" ht="30">
      <c r="A284" s="148" t="s">
        <v>483</v>
      </c>
      <c r="B284" s="61">
        <v>359380</v>
      </c>
      <c r="C284" s="9"/>
      <c r="D284" s="13" t="s">
        <v>171</v>
      </c>
      <c r="E284" s="13" t="s">
        <v>313</v>
      </c>
      <c r="F284" s="72" t="s">
        <v>1391</v>
      </c>
      <c r="G284" s="16" t="s">
        <v>23</v>
      </c>
      <c r="H284" s="177"/>
      <c r="I284" s="9"/>
    </row>
    <row r="285" spans="1:9" ht="15.75">
      <c r="A285" s="148" t="s">
        <v>602</v>
      </c>
      <c r="B285" s="61">
        <v>359381</v>
      </c>
      <c r="C285" s="9"/>
      <c r="D285" s="16" t="s">
        <v>118</v>
      </c>
      <c r="E285" s="16" t="s">
        <v>1392</v>
      </c>
      <c r="F285" s="71">
        <v>11199117008</v>
      </c>
      <c r="G285" s="16" t="s">
        <v>71</v>
      </c>
      <c r="H285" s="177"/>
      <c r="I285" s="9"/>
    </row>
    <row r="286" spans="1:9" ht="15.75">
      <c r="A286" s="49" t="s">
        <v>483</v>
      </c>
      <c r="B286" s="38">
        <v>359368</v>
      </c>
      <c r="C286" s="9"/>
      <c r="D286" s="13" t="s">
        <v>171</v>
      </c>
      <c r="E286" s="13" t="s">
        <v>313</v>
      </c>
      <c r="F286" s="71" t="s">
        <v>1373</v>
      </c>
      <c r="G286" s="13" t="s">
        <v>23</v>
      </c>
      <c r="H286" s="340"/>
      <c r="I286" s="37"/>
    </row>
    <row r="287" spans="1:9" ht="15.75">
      <c r="A287" s="49" t="s">
        <v>53</v>
      </c>
      <c r="B287" s="38">
        <v>359369</v>
      </c>
      <c r="C287" s="9"/>
      <c r="D287" s="13" t="s">
        <v>21</v>
      </c>
      <c r="E287" s="35" t="s">
        <v>1378</v>
      </c>
      <c r="F287" s="176" t="s">
        <v>1379</v>
      </c>
      <c r="G287" s="13" t="s">
        <v>23</v>
      </c>
      <c r="H287" s="340"/>
      <c r="I287" s="37"/>
    </row>
    <row r="288" spans="1:9" ht="15.75">
      <c r="A288" s="148" t="s">
        <v>53</v>
      </c>
      <c r="B288" s="61">
        <v>359376</v>
      </c>
      <c r="C288" s="9"/>
      <c r="D288" s="16" t="s">
        <v>21</v>
      </c>
      <c r="E288" s="16" t="s">
        <v>906</v>
      </c>
      <c r="F288" s="71" t="s">
        <v>1385</v>
      </c>
      <c r="G288" s="16" t="s">
        <v>23</v>
      </c>
      <c r="H288" s="177"/>
      <c r="I288" s="9"/>
    </row>
    <row r="289" spans="1:9" ht="15.75">
      <c r="A289" s="49" t="s">
        <v>53</v>
      </c>
      <c r="B289" s="38">
        <v>359360</v>
      </c>
      <c r="C289" s="9"/>
      <c r="D289" s="13" t="s">
        <v>21</v>
      </c>
      <c r="E289" s="35" t="s">
        <v>906</v>
      </c>
      <c r="F289" s="176" t="s">
        <v>1370</v>
      </c>
      <c r="G289" s="13" t="s">
        <v>23</v>
      </c>
      <c r="H289" s="340"/>
      <c r="I289" s="37"/>
    </row>
    <row r="290" spans="1:9" ht="15.75">
      <c r="A290" s="49" t="s">
        <v>602</v>
      </c>
      <c r="B290" s="38">
        <v>359361</v>
      </c>
      <c r="C290" s="9"/>
      <c r="D290" s="13" t="s">
        <v>68</v>
      </c>
      <c r="E290" s="35" t="s">
        <v>962</v>
      </c>
      <c r="F290" s="71" t="s">
        <v>1371</v>
      </c>
      <c r="G290" s="13" t="s">
        <v>23</v>
      </c>
      <c r="H290" s="340"/>
      <c r="I290" s="37"/>
    </row>
    <row r="291" spans="1:9" ht="15.75">
      <c r="A291" s="49" t="s">
        <v>889</v>
      </c>
      <c r="B291" s="38">
        <v>359362</v>
      </c>
      <c r="C291" s="9"/>
      <c r="D291" s="13" t="s">
        <v>731</v>
      </c>
      <c r="E291" s="35"/>
      <c r="F291" s="71" t="s">
        <v>587</v>
      </c>
      <c r="G291" s="13" t="s">
        <v>23</v>
      </c>
      <c r="H291" s="340"/>
      <c r="I291" s="37"/>
    </row>
    <row r="292" spans="1:9" ht="15.75">
      <c r="A292" s="49" t="s">
        <v>53</v>
      </c>
      <c r="B292" s="38">
        <v>285753</v>
      </c>
      <c r="C292" s="9"/>
      <c r="D292" s="13" t="s">
        <v>21</v>
      </c>
      <c r="E292" s="35" t="s">
        <v>1368</v>
      </c>
      <c r="F292" s="176" t="s">
        <v>1372</v>
      </c>
      <c r="G292" s="13" t="s">
        <v>23</v>
      </c>
      <c r="H292" s="340"/>
      <c r="I292" s="37"/>
    </row>
    <row r="293" spans="1:9" ht="15.75">
      <c r="A293" s="49" t="s">
        <v>53</v>
      </c>
      <c r="B293" s="38">
        <v>359364</v>
      </c>
      <c r="C293" s="9"/>
      <c r="D293" s="13" t="s">
        <v>21</v>
      </c>
      <c r="E293" s="35" t="s">
        <v>390</v>
      </c>
      <c r="F293" s="176" t="s">
        <v>1374</v>
      </c>
      <c r="G293" s="13" t="s">
        <v>23</v>
      </c>
      <c r="H293" s="340"/>
      <c r="I293" s="37"/>
    </row>
    <row r="294" spans="1:9" ht="15.75">
      <c r="A294" s="49" t="s">
        <v>483</v>
      </c>
      <c r="B294" s="38">
        <v>359365</v>
      </c>
      <c r="C294" s="9"/>
      <c r="D294" s="13" t="s">
        <v>171</v>
      </c>
      <c r="E294" s="13" t="s">
        <v>313</v>
      </c>
      <c r="F294" s="71" t="s">
        <v>1375</v>
      </c>
      <c r="G294" s="13" t="s">
        <v>23</v>
      </c>
      <c r="H294" s="340"/>
      <c r="I294" s="37"/>
    </row>
    <row r="295" spans="1:9" ht="15.75">
      <c r="A295" s="49" t="s">
        <v>483</v>
      </c>
      <c r="B295" s="38">
        <v>359359</v>
      </c>
      <c r="C295" s="9"/>
      <c r="D295" s="13" t="s">
        <v>171</v>
      </c>
      <c r="E295" s="13" t="s">
        <v>313</v>
      </c>
      <c r="F295" s="71" t="s">
        <v>1369</v>
      </c>
      <c r="G295" s="13" t="s">
        <v>23</v>
      </c>
      <c r="H295" s="340"/>
      <c r="I295" s="37"/>
    </row>
    <row r="296" spans="1:9" ht="31.5">
      <c r="A296" s="10" t="s">
        <v>1345</v>
      </c>
      <c r="B296" s="38">
        <v>285412</v>
      </c>
      <c r="C296" s="9"/>
      <c r="D296" s="35" t="s">
        <v>21</v>
      </c>
      <c r="E296" s="13" t="s">
        <v>252</v>
      </c>
      <c r="F296" s="77" t="s">
        <v>1344</v>
      </c>
      <c r="G296" s="13" t="s">
        <v>23</v>
      </c>
      <c r="H296" s="340">
        <v>41153</v>
      </c>
      <c r="I296" s="37">
        <v>59834.559999999998</v>
      </c>
    </row>
    <row r="297" spans="1:9" ht="47.25">
      <c r="A297" s="23" t="s">
        <v>1343</v>
      </c>
      <c r="B297" s="38">
        <v>285775</v>
      </c>
      <c r="C297" s="9"/>
      <c r="D297" s="35" t="s">
        <v>21</v>
      </c>
      <c r="E297" s="35" t="s">
        <v>1141</v>
      </c>
      <c r="F297" s="77" t="s">
        <v>1342</v>
      </c>
      <c r="G297" s="13"/>
      <c r="H297" s="340">
        <v>41743</v>
      </c>
      <c r="I297" s="37">
        <f>(23796.61*1.18)*1</f>
        <v>28079.999799999998</v>
      </c>
    </row>
    <row r="298" spans="1:9" ht="47.25">
      <c r="A298" s="23" t="s">
        <v>1328</v>
      </c>
      <c r="B298" s="38">
        <v>285817</v>
      </c>
      <c r="C298" s="9"/>
      <c r="D298" s="35" t="s">
        <v>21</v>
      </c>
      <c r="E298" s="35" t="s">
        <v>470</v>
      </c>
      <c r="F298" s="77" t="s">
        <v>1327</v>
      </c>
      <c r="G298" s="13" t="s">
        <v>23</v>
      </c>
      <c r="H298" s="340">
        <v>41852</v>
      </c>
      <c r="I298" s="37">
        <f>(46093.33*1.18)*1</f>
        <v>54390.129399999998</v>
      </c>
    </row>
    <row r="299" spans="1:9" ht="31.5">
      <c r="A299" s="23" t="s">
        <v>1329</v>
      </c>
      <c r="B299" s="38">
        <v>285813</v>
      </c>
      <c r="C299" s="9"/>
      <c r="D299" s="35" t="s">
        <v>21</v>
      </c>
      <c r="E299" s="13" t="s">
        <v>107</v>
      </c>
      <c r="F299" s="92" t="s">
        <v>1487</v>
      </c>
      <c r="G299" s="13" t="s">
        <v>23</v>
      </c>
      <c r="H299" s="340">
        <v>41852</v>
      </c>
      <c r="I299" s="37">
        <f>(46093.33*1.18)*1</f>
        <v>54390.129399999998</v>
      </c>
    </row>
    <row r="300" spans="1:9" ht="31.5">
      <c r="A300" s="23" t="s">
        <v>1331</v>
      </c>
      <c r="B300" s="38">
        <v>285740</v>
      </c>
      <c r="C300" s="9"/>
      <c r="D300" s="35" t="s">
        <v>21</v>
      </c>
      <c r="E300" s="35" t="s">
        <v>668</v>
      </c>
      <c r="F300" s="77" t="s">
        <v>1468</v>
      </c>
      <c r="G300" s="13" t="s">
        <v>23</v>
      </c>
      <c r="H300" s="340"/>
      <c r="I300" s="37">
        <v>0</v>
      </c>
    </row>
    <row r="301" spans="1:9" ht="15.75">
      <c r="A301" s="10" t="s">
        <v>53</v>
      </c>
      <c r="B301" s="61">
        <v>359313</v>
      </c>
      <c r="C301" s="9"/>
      <c r="D301" s="9" t="s">
        <v>21</v>
      </c>
      <c r="E301" s="9" t="s">
        <v>311</v>
      </c>
      <c r="F301" s="176" t="s">
        <v>1184</v>
      </c>
      <c r="G301" s="13" t="s">
        <v>23</v>
      </c>
      <c r="H301" s="177"/>
      <c r="I301" s="9"/>
    </row>
    <row r="302" spans="1:9" ht="15.75">
      <c r="A302" s="10" t="s">
        <v>483</v>
      </c>
      <c r="B302" s="61">
        <v>359314</v>
      </c>
      <c r="C302" s="9"/>
      <c r="D302" s="9" t="s">
        <v>211</v>
      </c>
      <c r="E302" s="58" t="s">
        <v>313</v>
      </c>
      <c r="F302" s="195" t="s">
        <v>1181</v>
      </c>
      <c r="G302" s="13" t="s">
        <v>44</v>
      </c>
      <c r="H302" s="177"/>
      <c r="I302" s="9"/>
    </row>
    <row r="303" spans="1:9" ht="15.75">
      <c r="A303" s="10" t="s">
        <v>53</v>
      </c>
      <c r="B303" s="61">
        <v>285734</v>
      </c>
      <c r="C303" s="9"/>
      <c r="D303" s="9" t="s">
        <v>21</v>
      </c>
      <c r="E303" s="9" t="s">
        <v>587</v>
      </c>
      <c r="F303" s="176" t="s">
        <v>1185</v>
      </c>
      <c r="G303" s="13" t="s">
        <v>23</v>
      </c>
      <c r="H303" s="177"/>
      <c r="I303" s="9"/>
    </row>
    <row r="304" spans="1:9" ht="15.75">
      <c r="A304" s="10" t="s">
        <v>53</v>
      </c>
      <c r="B304" s="61">
        <v>359311</v>
      </c>
      <c r="C304" s="9"/>
      <c r="D304" s="9" t="s">
        <v>21</v>
      </c>
      <c r="E304" s="9" t="s">
        <v>390</v>
      </c>
      <c r="F304" s="176" t="s">
        <v>1183</v>
      </c>
      <c r="G304" s="13" t="s">
        <v>23</v>
      </c>
      <c r="H304" s="177"/>
      <c r="I304" s="9"/>
    </row>
    <row r="305" spans="1:9" ht="15.75">
      <c r="A305" s="82" t="s">
        <v>1136</v>
      </c>
      <c r="B305" s="38">
        <v>189349</v>
      </c>
      <c r="C305" s="63"/>
      <c r="D305" s="13" t="s">
        <v>701</v>
      </c>
      <c r="E305" s="12" t="s">
        <v>1146</v>
      </c>
      <c r="F305" s="92" t="s">
        <v>1147</v>
      </c>
      <c r="G305" s="13" t="s">
        <v>24</v>
      </c>
      <c r="H305" s="336">
        <v>38888</v>
      </c>
      <c r="I305" s="81">
        <v>33052</v>
      </c>
    </row>
    <row r="306" spans="1:9" ht="31.5">
      <c r="A306" s="49" t="s">
        <v>266</v>
      </c>
      <c r="B306" s="13">
        <v>190203</v>
      </c>
      <c r="C306" s="9"/>
      <c r="D306" s="13" t="s">
        <v>54</v>
      </c>
      <c r="E306" s="13" t="s">
        <v>221</v>
      </c>
      <c r="F306" s="71" t="s">
        <v>1176</v>
      </c>
      <c r="G306" s="13" t="s">
        <v>168</v>
      </c>
      <c r="H306" s="340"/>
      <c r="I306" s="37">
        <v>0</v>
      </c>
    </row>
    <row r="307" spans="1:9" ht="23.25" customHeight="1">
      <c r="A307" s="10" t="s">
        <v>372</v>
      </c>
      <c r="B307" s="38">
        <v>285399</v>
      </c>
      <c r="C307" s="9"/>
      <c r="D307" s="35" t="s">
        <v>20</v>
      </c>
      <c r="E307" s="13" t="s">
        <v>251</v>
      </c>
      <c r="F307" s="71" t="s">
        <v>1177</v>
      </c>
      <c r="G307" s="13" t="s">
        <v>23</v>
      </c>
      <c r="H307" s="340">
        <v>41183</v>
      </c>
      <c r="I307" s="37">
        <f>(3093.15*1.16)*1</f>
        <v>3588.0539999999996</v>
      </c>
    </row>
    <row r="308" spans="1:9" ht="31.5">
      <c r="A308" s="23" t="s">
        <v>593</v>
      </c>
      <c r="B308" s="38">
        <v>359106</v>
      </c>
      <c r="C308" s="9"/>
      <c r="D308" s="35" t="s">
        <v>617</v>
      </c>
      <c r="E308" s="35"/>
      <c r="F308" s="71"/>
      <c r="G308" s="13" t="s">
        <v>23</v>
      </c>
      <c r="H308" s="340">
        <v>41214</v>
      </c>
      <c r="I308" s="37">
        <f>(14670*1.18/3)*1</f>
        <v>5770.2</v>
      </c>
    </row>
    <row r="309" spans="1:9" ht="68.25" customHeight="1">
      <c r="A309" s="82" t="s">
        <v>594</v>
      </c>
      <c r="B309" s="38">
        <v>190111</v>
      </c>
      <c r="C309" s="9"/>
      <c r="D309" s="13" t="s">
        <v>54</v>
      </c>
      <c r="E309" s="13" t="s">
        <v>509</v>
      </c>
      <c r="F309" s="77" t="s">
        <v>638</v>
      </c>
      <c r="G309" s="13" t="s">
        <v>23</v>
      </c>
      <c r="H309" s="336">
        <v>39015</v>
      </c>
      <c r="I309" s="81">
        <f>(1505*33.75)*1</f>
        <v>50793.75</v>
      </c>
    </row>
    <row r="310" spans="1:9" ht="15.75">
      <c r="A310" s="10" t="s">
        <v>595</v>
      </c>
      <c r="B310" s="38">
        <v>359107</v>
      </c>
      <c r="C310" s="9"/>
      <c r="D310" s="58"/>
      <c r="E310" s="58"/>
      <c r="F310" s="71"/>
      <c r="G310" s="13" t="s">
        <v>385</v>
      </c>
      <c r="H310" s="336">
        <v>38901</v>
      </c>
      <c r="I310" s="81">
        <v>1044</v>
      </c>
    </row>
    <row r="311" spans="1:9" ht="15.75">
      <c r="A311" s="10" t="s">
        <v>595</v>
      </c>
      <c r="B311" s="38">
        <v>359108</v>
      </c>
      <c r="C311" s="9"/>
      <c r="D311" s="58"/>
      <c r="E311" s="58"/>
      <c r="F311" s="71"/>
      <c r="G311" s="13" t="s">
        <v>385</v>
      </c>
      <c r="H311" s="336">
        <v>38901</v>
      </c>
      <c r="I311" s="81">
        <v>1044</v>
      </c>
    </row>
    <row r="312" spans="1:9" ht="31.5">
      <c r="A312" s="10" t="s">
        <v>639</v>
      </c>
      <c r="B312" s="38">
        <v>359096</v>
      </c>
      <c r="C312" s="9"/>
      <c r="D312" s="58"/>
      <c r="E312" s="58"/>
      <c r="F312" s="71"/>
      <c r="G312" s="13" t="s">
        <v>27</v>
      </c>
      <c r="H312" s="349">
        <v>41244</v>
      </c>
      <c r="I312" s="37">
        <v>4874.34</v>
      </c>
    </row>
    <row r="313" spans="1:9" ht="15.75">
      <c r="A313" s="10" t="s">
        <v>596</v>
      </c>
      <c r="B313" s="38"/>
      <c r="C313" s="9"/>
      <c r="D313" s="58"/>
      <c r="E313" s="58"/>
      <c r="F313" s="71"/>
      <c r="G313" s="58" t="s">
        <v>23</v>
      </c>
      <c r="H313" s="349">
        <v>40072</v>
      </c>
      <c r="I313" s="37">
        <v>5915.01</v>
      </c>
    </row>
    <row r="314" spans="1:9" ht="31.5">
      <c r="A314" s="23" t="s">
        <v>266</v>
      </c>
      <c r="B314" s="38">
        <v>359109</v>
      </c>
      <c r="C314" s="9"/>
      <c r="D314" s="58" t="s">
        <v>250</v>
      </c>
      <c r="E314" s="58" t="s">
        <v>640</v>
      </c>
      <c r="F314" s="77" t="s">
        <v>641</v>
      </c>
      <c r="G314" s="58" t="s">
        <v>23</v>
      </c>
      <c r="H314" s="344">
        <v>41674</v>
      </c>
      <c r="I314" s="37">
        <v>34849.11</v>
      </c>
    </row>
    <row r="315" spans="1:9" ht="31.5">
      <c r="A315" s="10" t="s">
        <v>597</v>
      </c>
      <c r="B315" s="38">
        <v>190371</v>
      </c>
      <c r="C315" s="9"/>
      <c r="D315" s="58"/>
      <c r="E315" s="35"/>
      <c r="F315" s="71"/>
      <c r="G315" s="13" t="s">
        <v>27</v>
      </c>
      <c r="H315" s="340">
        <v>40940</v>
      </c>
      <c r="I315" s="37">
        <f>(20239.24*3)*1</f>
        <v>60717.72</v>
      </c>
    </row>
    <row r="316" spans="1:9" ht="15.75">
      <c r="A316" s="10" t="s">
        <v>642</v>
      </c>
      <c r="B316" s="38">
        <v>285729</v>
      </c>
      <c r="C316" s="9"/>
      <c r="D316" s="35" t="s">
        <v>21</v>
      </c>
      <c r="E316" s="35" t="s">
        <v>643</v>
      </c>
      <c r="F316" s="176" t="s">
        <v>644</v>
      </c>
      <c r="G316" s="13" t="s">
        <v>23</v>
      </c>
      <c r="H316" s="340">
        <v>41674</v>
      </c>
      <c r="I316" s="37">
        <v>7061.51</v>
      </c>
    </row>
    <row r="317" spans="1:9" ht="31.5">
      <c r="A317" s="10" t="s">
        <v>645</v>
      </c>
      <c r="B317" s="38">
        <v>190275</v>
      </c>
      <c r="C317" s="9"/>
      <c r="D317" s="35"/>
      <c r="E317" s="35"/>
      <c r="F317" s="71"/>
      <c r="G317" s="13" t="s">
        <v>23</v>
      </c>
      <c r="H317" s="340">
        <v>41675</v>
      </c>
      <c r="I317" s="37">
        <v>57489.599999999999</v>
      </c>
    </row>
    <row r="318" spans="1:9" ht="15.75">
      <c r="A318" s="10" t="s">
        <v>598</v>
      </c>
      <c r="B318" s="38">
        <v>190277</v>
      </c>
      <c r="C318" s="9"/>
      <c r="D318" s="35" t="s">
        <v>171</v>
      </c>
      <c r="E318" s="9"/>
      <c r="F318" s="71" t="s">
        <v>646</v>
      </c>
      <c r="G318" s="13" t="s">
        <v>23</v>
      </c>
      <c r="H318" s="340">
        <v>41457</v>
      </c>
      <c r="I318" s="37">
        <v>118590</v>
      </c>
    </row>
    <row r="319" spans="1:9" ht="15.75">
      <c r="A319" s="10" t="s">
        <v>598</v>
      </c>
      <c r="B319" s="38">
        <v>190278</v>
      </c>
      <c r="C319" s="9"/>
      <c r="D319" s="35" t="s">
        <v>171</v>
      </c>
      <c r="E319" s="9"/>
      <c r="F319" s="71" t="s">
        <v>647</v>
      </c>
      <c r="G319" s="13" t="s">
        <v>23</v>
      </c>
      <c r="H319" s="340">
        <v>41457</v>
      </c>
      <c r="I319" s="37">
        <v>118590</v>
      </c>
    </row>
    <row r="320" spans="1:9" ht="15.75">
      <c r="A320" s="10" t="s">
        <v>648</v>
      </c>
      <c r="B320" s="38">
        <v>359044</v>
      </c>
      <c r="C320" s="9"/>
      <c r="D320" s="35"/>
      <c r="E320" s="35"/>
      <c r="F320" s="71"/>
      <c r="G320" s="13" t="s">
        <v>23</v>
      </c>
      <c r="H320" s="340">
        <v>41536</v>
      </c>
      <c r="I320" s="37">
        <v>67833.739600000001</v>
      </c>
    </row>
    <row r="321" spans="1:9" ht="15.75">
      <c r="A321" s="10" t="s">
        <v>599</v>
      </c>
      <c r="B321" s="38">
        <v>359076</v>
      </c>
      <c r="C321" s="9"/>
      <c r="D321" s="35"/>
      <c r="E321" s="35" t="s">
        <v>618</v>
      </c>
      <c r="F321" s="71" t="s">
        <v>649</v>
      </c>
      <c r="G321" s="13" t="s">
        <v>24</v>
      </c>
      <c r="H321" s="340">
        <v>41788</v>
      </c>
      <c r="I321" s="37">
        <v>322695.40999999997</v>
      </c>
    </row>
    <row r="322" spans="1:9" ht="15.75">
      <c r="A322" s="10" t="s">
        <v>600</v>
      </c>
      <c r="B322" s="38">
        <v>359077</v>
      </c>
      <c r="C322" s="9"/>
      <c r="D322" s="35" t="s">
        <v>54</v>
      </c>
      <c r="E322" s="35" t="s">
        <v>650</v>
      </c>
      <c r="F322" s="71" t="s">
        <v>651</v>
      </c>
      <c r="G322" s="13" t="s">
        <v>23</v>
      </c>
      <c r="H322" s="340">
        <v>39631</v>
      </c>
      <c r="I322" s="37">
        <v>118847.79999999999</v>
      </c>
    </row>
    <row r="323" spans="1:9" ht="15.75">
      <c r="A323" s="10" t="s">
        <v>601</v>
      </c>
      <c r="B323" s="38">
        <v>359078</v>
      </c>
      <c r="C323" s="9"/>
      <c r="D323" s="35" t="s">
        <v>652</v>
      </c>
      <c r="E323" s="9"/>
      <c r="F323" s="83" t="s">
        <v>653</v>
      </c>
      <c r="G323" s="13" t="s">
        <v>23</v>
      </c>
      <c r="H323" s="351"/>
      <c r="I323" s="149">
        <v>0</v>
      </c>
    </row>
    <row r="324" spans="1:9" ht="31.5">
      <c r="A324" s="10" t="s">
        <v>196</v>
      </c>
      <c r="B324" s="38">
        <v>359080</v>
      </c>
      <c r="C324" s="9"/>
      <c r="D324" s="35" t="s">
        <v>171</v>
      </c>
      <c r="E324" s="35" t="s">
        <v>619</v>
      </c>
      <c r="F324" s="71" t="s">
        <v>654</v>
      </c>
      <c r="G324" s="13" t="s">
        <v>23</v>
      </c>
      <c r="H324" s="340">
        <v>40764</v>
      </c>
      <c r="I324" s="37">
        <v>795280.57</v>
      </c>
    </row>
    <row r="325" spans="1:9" ht="15.75">
      <c r="A325" s="10" t="s">
        <v>602</v>
      </c>
      <c r="B325" s="38">
        <v>359079</v>
      </c>
      <c r="C325" s="9"/>
      <c r="D325" s="35" t="s">
        <v>620</v>
      </c>
      <c r="E325" s="35" t="s">
        <v>621</v>
      </c>
      <c r="F325" s="71" t="s">
        <v>655</v>
      </c>
      <c r="G325" s="13" t="s">
        <v>168</v>
      </c>
      <c r="H325" s="340">
        <v>41457</v>
      </c>
      <c r="I325" s="37">
        <v>9847.9731999999985</v>
      </c>
    </row>
    <row r="326" spans="1:9" ht="15.75">
      <c r="A326" s="10" t="s">
        <v>602</v>
      </c>
      <c r="B326" s="38">
        <v>359081</v>
      </c>
      <c r="C326" s="9"/>
      <c r="D326" s="35" t="s">
        <v>620</v>
      </c>
      <c r="E326" s="35" t="s">
        <v>621</v>
      </c>
      <c r="F326" s="71" t="s">
        <v>656</v>
      </c>
      <c r="G326" s="13" t="s">
        <v>24</v>
      </c>
      <c r="H326" s="340">
        <v>41457</v>
      </c>
      <c r="I326" s="37">
        <v>9847.9731999999985</v>
      </c>
    </row>
    <row r="327" spans="1:9" ht="15.75">
      <c r="A327" s="10" t="s">
        <v>602</v>
      </c>
      <c r="B327" s="38">
        <v>359082</v>
      </c>
      <c r="C327" s="9"/>
      <c r="D327" s="35" t="s">
        <v>620</v>
      </c>
      <c r="E327" s="35" t="s">
        <v>621</v>
      </c>
      <c r="F327" s="71" t="s">
        <v>657</v>
      </c>
      <c r="G327" s="13" t="s">
        <v>24</v>
      </c>
      <c r="H327" s="340">
        <v>41457</v>
      </c>
      <c r="I327" s="37">
        <v>9847.9731999999985</v>
      </c>
    </row>
    <row r="328" spans="1:9" ht="15.75">
      <c r="A328" s="10" t="s">
        <v>602</v>
      </c>
      <c r="B328" s="38">
        <v>359083</v>
      </c>
      <c r="C328" s="9"/>
      <c r="D328" s="35" t="s">
        <v>620</v>
      </c>
      <c r="E328" s="35" t="s">
        <v>621</v>
      </c>
      <c r="F328" s="71" t="s">
        <v>658</v>
      </c>
      <c r="G328" s="13" t="s">
        <v>24</v>
      </c>
      <c r="H328" s="340">
        <v>41457</v>
      </c>
      <c r="I328" s="37">
        <v>9847.9731999999985</v>
      </c>
    </row>
    <row r="329" spans="1:9" ht="15.75">
      <c r="A329" s="10" t="s">
        <v>602</v>
      </c>
      <c r="B329" s="38">
        <v>359084</v>
      </c>
      <c r="C329" s="9"/>
      <c r="D329" s="35" t="s">
        <v>620</v>
      </c>
      <c r="E329" s="35" t="s">
        <v>621</v>
      </c>
      <c r="F329" s="71" t="s">
        <v>659</v>
      </c>
      <c r="G329" s="13" t="s">
        <v>24</v>
      </c>
      <c r="H329" s="340">
        <v>41457</v>
      </c>
      <c r="I329" s="37">
        <v>9847.9731999999985</v>
      </c>
    </row>
    <row r="330" spans="1:9" ht="15.75">
      <c r="A330" s="80" t="s">
        <v>604</v>
      </c>
      <c r="B330" s="38">
        <v>190114</v>
      </c>
      <c r="C330" s="9"/>
      <c r="D330" s="13" t="s">
        <v>21</v>
      </c>
      <c r="E330" s="13" t="s">
        <v>1085</v>
      </c>
      <c r="F330" s="71" t="s">
        <v>660</v>
      </c>
      <c r="G330" s="13" t="s">
        <v>168</v>
      </c>
      <c r="H330" s="336">
        <v>39883</v>
      </c>
      <c r="I330" s="81">
        <f>(29500*1.16)*1</f>
        <v>34220</v>
      </c>
    </row>
    <row r="331" spans="1:9" ht="31.5">
      <c r="A331" s="80" t="s">
        <v>603</v>
      </c>
      <c r="B331" s="38">
        <v>359099</v>
      </c>
      <c r="C331" s="9"/>
      <c r="D331" s="13" t="s">
        <v>21</v>
      </c>
      <c r="E331" s="13" t="s">
        <v>622</v>
      </c>
      <c r="F331" s="71" t="s">
        <v>661</v>
      </c>
      <c r="G331" s="13" t="s">
        <v>168</v>
      </c>
      <c r="H331" s="340">
        <v>40549</v>
      </c>
      <c r="I331" s="37">
        <v>34964.29</v>
      </c>
    </row>
    <row r="332" spans="1:9" ht="31.5">
      <c r="A332" s="80" t="s">
        <v>368</v>
      </c>
      <c r="B332" s="38">
        <v>190063</v>
      </c>
      <c r="C332" s="9"/>
      <c r="D332" s="13" t="s">
        <v>574</v>
      </c>
      <c r="E332" s="13" t="s">
        <v>623</v>
      </c>
      <c r="F332" s="213" t="s">
        <v>662</v>
      </c>
      <c r="G332" s="13" t="s">
        <v>23</v>
      </c>
      <c r="H332" s="340">
        <v>39342</v>
      </c>
      <c r="I332" s="37">
        <v>64849.1852</v>
      </c>
    </row>
    <row r="333" spans="1:9" ht="31.5">
      <c r="A333" s="150" t="s">
        <v>664</v>
      </c>
      <c r="B333" s="38">
        <v>285773</v>
      </c>
      <c r="C333" s="9"/>
      <c r="D333" s="35" t="s">
        <v>576</v>
      </c>
      <c r="E333" s="35"/>
      <c r="F333" s="71" t="s">
        <v>663</v>
      </c>
      <c r="G333" s="13" t="s">
        <v>23</v>
      </c>
      <c r="H333" s="340">
        <v>41743</v>
      </c>
      <c r="I333" s="37">
        <f>(16814*1.18)*1</f>
        <v>19840.52</v>
      </c>
    </row>
    <row r="334" spans="1:9" ht="25.5">
      <c r="A334" s="10" t="s">
        <v>642</v>
      </c>
      <c r="B334" s="38">
        <v>285744</v>
      </c>
      <c r="C334" s="9"/>
      <c r="D334" s="35" t="s">
        <v>21</v>
      </c>
      <c r="E334" s="35" t="s">
        <v>643</v>
      </c>
      <c r="F334" s="176" t="s">
        <v>666</v>
      </c>
      <c r="G334" s="13" t="s">
        <v>23</v>
      </c>
      <c r="H334" s="340" t="s">
        <v>634</v>
      </c>
      <c r="I334" s="37">
        <v>7061.51</v>
      </c>
    </row>
    <row r="335" spans="1:9" ht="25.5">
      <c r="A335" s="10" t="s">
        <v>642</v>
      </c>
      <c r="B335" s="38">
        <v>285730</v>
      </c>
      <c r="C335" s="9"/>
      <c r="D335" s="35" t="s">
        <v>21</v>
      </c>
      <c r="E335" s="35" t="s">
        <v>643</v>
      </c>
      <c r="F335" s="176" t="s">
        <v>667</v>
      </c>
      <c r="G335" s="13" t="s">
        <v>23</v>
      </c>
      <c r="H335" s="340" t="s">
        <v>634</v>
      </c>
      <c r="I335" s="37">
        <v>7061.51</v>
      </c>
    </row>
    <row r="336" spans="1:9" ht="31.5">
      <c r="A336" s="10" t="s">
        <v>266</v>
      </c>
      <c r="B336" s="13">
        <v>359098</v>
      </c>
      <c r="C336" s="9"/>
      <c r="D336" s="13" t="s">
        <v>21</v>
      </c>
      <c r="E336" s="13" t="s">
        <v>668</v>
      </c>
      <c r="F336" s="70" t="s">
        <v>669</v>
      </c>
      <c r="G336" s="13"/>
      <c r="H336" s="336">
        <v>41674</v>
      </c>
      <c r="I336" s="37">
        <v>34852.11</v>
      </c>
    </row>
    <row r="337" spans="1:9" ht="15.75">
      <c r="A337" s="80" t="s">
        <v>605</v>
      </c>
      <c r="B337" s="38">
        <v>190228</v>
      </c>
      <c r="C337" s="9"/>
      <c r="D337" s="13" t="s">
        <v>18</v>
      </c>
      <c r="E337" s="13" t="s">
        <v>62</v>
      </c>
      <c r="F337" s="71" t="s">
        <v>670</v>
      </c>
      <c r="G337" s="13" t="s">
        <v>635</v>
      </c>
      <c r="H337" s="336">
        <v>40606</v>
      </c>
      <c r="I337" s="81">
        <v>74847.839999999997</v>
      </c>
    </row>
    <row r="338" spans="1:9" ht="47.25">
      <c r="A338" s="80" t="s">
        <v>672</v>
      </c>
      <c r="B338" s="38">
        <v>190039</v>
      </c>
      <c r="C338" s="9"/>
      <c r="D338" s="13" t="s">
        <v>18</v>
      </c>
      <c r="E338" s="13" t="s">
        <v>1435</v>
      </c>
      <c r="F338" s="77" t="s">
        <v>671</v>
      </c>
      <c r="G338" s="13" t="s">
        <v>23</v>
      </c>
      <c r="H338" s="336">
        <v>39070</v>
      </c>
      <c r="I338" s="81">
        <f>(52728.22*1.16)*1</f>
        <v>61164.735199999996</v>
      </c>
    </row>
    <row r="339" spans="1:9" ht="37.5" customHeight="1">
      <c r="A339" s="80" t="s">
        <v>606</v>
      </c>
      <c r="B339" s="38">
        <v>190323</v>
      </c>
      <c r="C339" s="9"/>
      <c r="D339" s="13"/>
      <c r="E339" s="13"/>
      <c r="F339" s="71"/>
      <c r="G339" s="13" t="s">
        <v>27</v>
      </c>
      <c r="H339" s="336">
        <v>41395</v>
      </c>
      <c r="I339" s="37">
        <f>(17978.14*2)*1</f>
        <v>35956.28</v>
      </c>
    </row>
    <row r="340" spans="1:9" ht="37.5" customHeight="1">
      <c r="A340" s="80" t="s">
        <v>606</v>
      </c>
      <c r="B340" s="13">
        <v>190271</v>
      </c>
      <c r="C340" s="9"/>
      <c r="D340" s="13"/>
      <c r="E340" s="13"/>
      <c r="F340" s="71"/>
      <c r="G340" s="13" t="s">
        <v>27</v>
      </c>
      <c r="H340" s="349">
        <v>41395</v>
      </c>
      <c r="I340" s="37">
        <v>17978.14</v>
      </c>
    </row>
    <row r="341" spans="1:9" ht="31.5">
      <c r="A341" s="49" t="s">
        <v>607</v>
      </c>
      <c r="B341" s="13">
        <v>190272</v>
      </c>
      <c r="C341" s="9"/>
      <c r="D341" s="13"/>
      <c r="E341" s="13"/>
      <c r="F341" s="71"/>
      <c r="G341" s="13" t="s">
        <v>24</v>
      </c>
      <c r="H341" s="340">
        <v>40940</v>
      </c>
      <c r="I341" s="37">
        <v>4384.8</v>
      </c>
    </row>
    <row r="342" spans="1:9" ht="47.25">
      <c r="A342" s="10" t="s">
        <v>608</v>
      </c>
      <c r="B342" s="38">
        <v>190274</v>
      </c>
      <c r="C342" s="9"/>
      <c r="D342" s="35" t="s">
        <v>21</v>
      </c>
      <c r="E342" s="13" t="s">
        <v>624</v>
      </c>
      <c r="F342" s="77" t="s">
        <v>587</v>
      </c>
      <c r="G342" s="13" t="s">
        <v>23</v>
      </c>
      <c r="H342" s="340">
        <v>40969</v>
      </c>
      <c r="I342" s="37">
        <f>(5021.98*39.15)*1</f>
        <v>196610.51699999996</v>
      </c>
    </row>
    <row r="343" spans="1:9" ht="31.5">
      <c r="A343" s="10" t="s">
        <v>677</v>
      </c>
      <c r="B343" s="38">
        <v>285543</v>
      </c>
      <c r="C343" s="9"/>
      <c r="D343" s="38" t="s">
        <v>18</v>
      </c>
      <c r="E343" s="35" t="s">
        <v>676</v>
      </c>
      <c r="F343" s="71"/>
      <c r="G343" s="13" t="s">
        <v>23</v>
      </c>
      <c r="H343" s="336">
        <v>41395</v>
      </c>
      <c r="I343" s="37">
        <f>(157833.02+28409.94)*1</f>
        <v>186242.96</v>
      </c>
    </row>
    <row r="344" spans="1:9" ht="15.75">
      <c r="A344" s="10" t="s">
        <v>674</v>
      </c>
      <c r="B344" s="38">
        <v>285546</v>
      </c>
      <c r="C344" s="9"/>
      <c r="D344" s="38" t="s">
        <v>20</v>
      </c>
      <c r="E344" s="35" t="s">
        <v>675</v>
      </c>
      <c r="F344" s="71"/>
      <c r="G344" s="13" t="s">
        <v>23</v>
      </c>
      <c r="H344" s="336">
        <v>41579</v>
      </c>
      <c r="I344" s="37">
        <v>116198.53</v>
      </c>
    </row>
    <row r="345" spans="1:9" ht="15.75">
      <c r="A345" s="49" t="s">
        <v>610</v>
      </c>
      <c r="B345" s="13">
        <v>190096</v>
      </c>
      <c r="C345" s="9"/>
      <c r="D345" s="13" t="s">
        <v>627</v>
      </c>
      <c r="E345" s="13"/>
      <c r="F345" s="71" t="s">
        <v>678</v>
      </c>
      <c r="G345" s="13" t="s">
        <v>385</v>
      </c>
      <c r="H345" s="336">
        <v>39750</v>
      </c>
      <c r="I345" s="37">
        <v>30798</v>
      </c>
    </row>
    <row r="346" spans="1:9" ht="15.75">
      <c r="A346" s="49" t="s">
        <v>679</v>
      </c>
      <c r="B346" s="13">
        <v>190075</v>
      </c>
      <c r="C346" s="9"/>
      <c r="D346" s="13"/>
      <c r="E346" s="13"/>
      <c r="F346" s="71"/>
      <c r="G346" s="13" t="s">
        <v>27</v>
      </c>
      <c r="H346" s="336">
        <v>38901</v>
      </c>
      <c r="I346" s="81">
        <v>5829</v>
      </c>
    </row>
    <row r="347" spans="1:9" ht="31.5">
      <c r="A347" s="80" t="s">
        <v>186</v>
      </c>
      <c r="B347" s="38">
        <v>190129</v>
      </c>
      <c r="C347" s="9"/>
      <c r="D347" s="13" t="s">
        <v>20</v>
      </c>
      <c r="E347" s="13" t="s">
        <v>217</v>
      </c>
      <c r="F347" s="71" t="s">
        <v>680</v>
      </c>
      <c r="G347" s="13" t="s">
        <v>23</v>
      </c>
      <c r="H347" s="336">
        <v>40000</v>
      </c>
      <c r="I347" s="81">
        <v>5916</v>
      </c>
    </row>
    <row r="348" spans="1:9" ht="31.5">
      <c r="A348" s="10" t="s">
        <v>611</v>
      </c>
      <c r="B348" s="38">
        <v>285537</v>
      </c>
      <c r="C348" s="9"/>
      <c r="D348" s="61" t="s">
        <v>628</v>
      </c>
      <c r="E348" s="35"/>
      <c r="F348" s="71"/>
      <c r="G348" s="13" t="s">
        <v>23</v>
      </c>
      <c r="H348" s="336">
        <v>41514</v>
      </c>
      <c r="I348" s="37">
        <v>15469.8</v>
      </c>
    </row>
    <row r="349" spans="1:9" ht="110.25">
      <c r="A349" s="49" t="s">
        <v>681</v>
      </c>
      <c r="B349" s="13">
        <v>190085</v>
      </c>
      <c r="C349" s="9"/>
      <c r="D349" s="13" t="s">
        <v>54</v>
      </c>
      <c r="E349" s="13" t="s">
        <v>629</v>
      </c>
      <c r="F349" s="70" t="s">
        <v>587</v>
      </c>
      <c r="G349" s="13" t="s">
        <v>23</v>
      </c>
      <c r="H349" s="336">
        <v>39631</v>
      </c>
      <c r="I349" s="37">
        <v>118847.79999999999</v>
      </c>
    </row>
    <row r="350" spans="1:9" ht="15.75">
      <c r="A350" s="49" t="s">
        <v>502</v>
      </c>
      <c r="B350" s="13">
        <v>190217</v>
      </c>
      <c r="C350" s="9"/>
      <c r="D350" s="13" t="s">
        <v>20</v>
      </c>
      <c r="E350" s="13">
        <v>750</v>
      </c>
      <c r="F350" s="77" t="s">
        <v>682</v>
      </c>
      <c r="G350" s="13" t="s">
        <v>23</v>
      </c>
      <c r="H350" s="336">
        <v>40000</v>
      </c>
      <c r="I350" s="81">
        <v>5916</v>
      </c>
    </row>
    <row r="351" spans="1:9" ht="47.25">
      <c r="A351" s="49" t="s">
        <v>683</v>
      </c>
      <c r="B351" s="13">
        <v>190256</v>
      </c>
      <c r="C351" s="9"/>
      <c r="D351" s="13"/>
      <c r="E351" s="13"/>
      <c r="F351" s="71"/>
      <c r="G351" s="13" t="s">
        <v>27</v>
      </c>
      <c r="H351" s="336">
        <v>40940</v>
      </c>
      <c r="I351" s="37">
        <v>9997.35</v>
      </c>
    </row>
    <row r="352" spans="1:9" ht="15.75">
      <c r="A352" s="49" t="s">
        <v>684</v>
      </c>
      <c r="B352" s="13">
        <v>190235</v>
      </c>
      <c r="C352" s="9"/>
      <c r="D352" s="13" t="s">
        <v>630</v>
      </c>
      <c r="E352" s="13" t="s">
        <v>631</v>
      </c>
      <c r="F352" s="71"/>
      <c r="G352" s="13" t="s">
        <v>27</v>
      </c>
      <c r="H352" s="336">
        <v>40940</v>
      </c>
      <c r="I352" s="37">
        <v>18687.599999999999</v>
      </c>
    </row>
    <row r="353" spans="1:9" ht="15.75">
      <c r="A353" s="49" t="s">
        <v>612</v>
      </c>
      <c r="B353" s="13">
        <v>190279</v>
      </c>
      <c r="C353" s="9"/>
      <c r="D353" s="13" t="s">
        <v>685</v>
      </c>
      <c r="E353" s="13"/>
      <c r="F353" s="71"/>
      <c r="G353" s="13" t="s">
        <v>23</v>
      </c>
      <c r="H353" s="336">
        <v>40940</v>
      </c>
      <c r="I353" s="37">
        <v>2012.94</v>
      </c>
    </row>
    <row r="354" spans="1:9" ht="15.75">
      <c r="A354" s="49" t="s">
        <v>613</v>
      </c>
      <c r="B354" s="13">
        <v>359102</v>
      </c>
      <c r="C354" s="9"/>
      <c r="D354" s="13" t="s">
        <v>632</v>
      </c>
      <c r="E354" s="13" t="s">
        <v>686</v>
      </c>
      <c r="F354" s="71"/>
      <c r="G354" s="62" t="s">
        <v>385</v>
      </c>
      <c r="H354" s="353"/>
      <c r="I354" s="149">
        <v>1400</v>
      </c>
    </row>
    <row r="355" spans="1:9" ht="31.5">
      <c r="A355" s="49" t="s">
        <v>614</v>
      </c>
      <c r="B355" s="13">
        <v>285759</v>
      </c>
      <c r="C355" s="9"/>
      <c r="D355" s="13" t="s">
        <v>512</v>
      </c>
      <c r="E355" s="13"/>
      <c r="F355" s="71"/>
      <c r="G355" s="13" t="s">
        <v>636</v>
      </c>
      <c r="H355" s="336">
        <v>41726</v>
      </c>
      <c r="I355" s="37">
        <v>7147.79</v>
      </c>
    </row>
    <row r="356" spans="1:9" ht="38.25">
      <c r="A356" s="49" t="s">
        <v>87</v>
      </c>
      <c r="B356" s="13">
        <v>190191</v>
      </c>
      <c r="C356" s="9"/>
      <c r="D356" s="13" t="s">
        <v>256</v>
      </c>
      <c r="E356" s="13" t="s">
        <v>687</v>
      </c>
      <c r="F356" s="151" t="s">
        <v>688</v>
      </c>
      <c r="G356" s="13" t="s">
        <v>23</v>
      </c>
      <c r="H356" s="336">
        <v>39342</v>
      </c>
      <c r="I356" s="37">
        <v>28935.155999999995</v>
      </c>
    </row>
    <row r="357" spans="1:9" ht="15.75">
      <c r="A357" s="49" t="s">
        <v>615</v>
      </c>
      <c r="B357" s="13">
        <v>285879</v>
      </c>
      <c r="C357" s="9"/>
      <c r="D357" s="13" t="s">
        <v>256</v>
      </c>
      <c r="E357" s="13"/>
      <c r="F357" s="71" t="s">
        <v>689</v>
      </c>
      <c r="G357" s="13" t="s">
        <v>23</v>
      </c>
      <c r="H357" s="336">
        <v>41856</v>
      </c>
      <c r="I357" s="37">
        <v>58536.259999999995</v>
      </c>
    </row>
    <row r="358" spans="1:9" ht="31.5">
      <c r="A358" s="49" t="s">
        <v>616</v>
      </c>
      <c r="B358" s="41">
        <v>190187</v>
      </c>
      <c r="C358" s="9"/>
      <c r="D358" s="13" t="s">
        <v>18</v>
      </c>
      <c r="E358" s="13" t="s">
        <v>633</v>
      </c>
      <c r="F358" s="70" t="s">
        <v>673</v>
      </c>
      <c r="G358" s="13" t="s">
        <v>71</v>
      </c>
      <c r="H358" s="336">
        <v>38888</v>
      </c>
      <c r="I358" s="37">
        <v>3821.04</v>
      </c>
    </row>
    <row r="359" spans="1:9" ht="15.75">
      <c r="A359" s="49" t="s">
        <v>690</v>
      </c>
      <c r="B359" s="41">
        <v>285747</v>
      </c>
      <c r="C359" s="9"/>
      <c r="D359" s="13" t="s">
        <v>685</v>
      </c>
      <c r="E359" s="9"/>
      <c r="F359" s="71"/>
      <c r="G359" s="9"/>
      <c r="H359" s="177"/>
      <c r="I359" s="9"/>
    </row>
    <row r="360" spans="1:9" ht="15.75">
      <c r="A360" s="49" t="s">
        <v>690</v>
      </c>
      <c r="B360" s="13">
        <v>285788</v>
      </c>
      <c r="C360" s="39"/>
      <c r="D360" s="13" t="s">
        <v>685</v>
      </c>
      <c r="E360" s="39"/>
      <c r="F360" s="74"/>
      <c r="G360" s="39"/>
      <c r="H360" s="177"/>
      <c r="I360" s="39"/>
    </row>
    <row r="361" spans="1:9" ht="15.75">
      <c r="A361" s="39" t="s">
        <v>691</v>
      </c>
      <c r="B361" s="8">
        <v>359086</v>
      </c>
      <c r="C361" s="39"/>
      <c r="D361" s="39"/>
      <c r="E361" s="39"/>
      <c r="F361" s="74" t="s">
        <v>692</v>
      </c>
      <c r="G361" s="8" t="s">
        <v>44</v>
      </c>
      <c r="H361" s="177"/>
      <c r="I361" s="39"/>
    </row>
    <row r="362" spans="1:9" ht="15.75">
      <c r="A362" s="39" t="s">
        <v>693</v>
      </c>
      <c r="B362" s="8">
        <v>359085</v>
      </c>
      <c r="C362" s="39"/>
      <c r="D362" s="39"/>
      <c r="E362" s="39"/>
      <c r="F362" s="74"/>
      <c r="G362" s="8"/>
      <c r="H362" s="177"/>
      <c r="I362" s="39"/>
    </row>
    <row r="363" spans="1:9" ht="15.75">
      <c r="A363" s="39" t="s">
        <v>694</v>
      </c>
      <c r="B363" s="8">
        <v>359087</v>
      </c>
      <c r="C363" s="39"/>
      <c r="D363" s="39" t="s">
        <v>68</v>
      </c>
      <c r="E363" s="39" t="s">
        <v>695</v>
      </c>
      <c r="F363" s="74" t="s">
        <v>696</v>
      </c>
      <c r="G363" s="8"/>
      <c r="H363" s="177"/>
      <c r="I363" s="39"/>
    </row>
    <row r="364" spans="1:9" ht="15.75">
      <c r="A364" s="39" t="s">
        <v>694</v>
      </c>
      <c r="B364" s="8">
        <v>359088</v>
      </c>
      <c r="C364" s="39"/>
      <c r="D364" s="39" t="s">
        <v>68</v>
      </c>
      <c r="E364" s="39" t="s">
        <v>695</v>
      </c>
      <c r="F364" s="74" t="s">
        <v>697</v>
      </c>
      <c r="G364" s="8"/>
      <c r="H364" s="177"/>
      <c r="I364" s="39"/>
    </row>
    <row r="365" spans="1:9" ht="15.75">
      <c r="A365" s="39" t="s">
        <v>502</v>
      </c>
      <c r="B365" s="8">
        <v>190131</v>
      </c>
      <c r="C365" s="39"/>
      <c r="D365" s="39" t="s">
        <v>20</v>
      </c>
      <c r="E365" s="39">
        <v>750</v>
      </c>
      <c r="F365" s="74" t="s">
        <v>698</v>
      </c>
      <c r="G365" s="8" t="s">
        <v>44</v>
      </c>
      <c r="H365" s="177"/>
      <c r="I365" s="39"/>
    </row>
    <row r="366" spans="1:9" s="221" customFormat="1" ht="15.75">
      <c r="A366" s="222" t="s">
        <v>700</v>
      </c>
      <c r="B366" s="314">
        <v>285821</v>
      </c>
      <c r="C366" s="222"/>
      <c r="D366" s="222" t="s">
        <v>701</v>
      </c>
      <c r="E366" s="222" t="s">
        <v>687</v>
      </c>
      <c r="F366" s="309" t="s">
        <v>702</v>
      </c>
      <c r="G366" s="314" t="s">
        <v>44</v>
      </c>
      <c r="H366" s="354"/>
      <c r="I366" s="220"/>
    </row>
    <row r="367" spans="1:9" ht="15.75">
      <c r="A367" s="39" t="s">
        <v>700</v>
      </c>
      <c r="B367" s="8">
        <v>359089</v>
      </c>
      <c r="C367" s="39"/>
      <c r="D367" s="39" t="s">
        <v>701</v>
      </c>
      <c r="E367" s="39" t="s">
        <v>703</v>
      </c>
      <c r="F367" s="74" t="s">
        <v>704</v>
      </c>
      <c r="G367" s="8" t="s">
        <v>181</v>
      </c>
      <c r="H367" s="177"/>
      <c r="I367" s="39"/>
    </row>
    <row r="368" spans="1:9" ht="15.75">
      <c r="A368" s="39" t="s">
        <v>266</v>
      </c>
      <c r="B368" s="8">
        <v>190145</v>
      </c>
      <c r="C368" s="39"/>
      <c r="D368" s="39" t="s">
        <v>21</v>
      </c>
      <c r="E368" s="39" t="s">
        <v>705</v>
      </c>
      <c r="F368" s="74" t="s">
        <v>706</v>
      </c>
      <c r="G368" s="8" t="s">
        <v>44</v>
      </c>
      <c r="H368" s="177"/>
      <c r="I368" s="39"/>
    </row>
    <row r="369" spans="1:9" ht="15.75">
      <c r="A369" s="39" t="s">
        <v>707</v>
      </c>
      <c r="B369" s="8">
        <v>359090</v>
      </c>
      <c r="C369" s="39"/>
      <c r="D369" s="39" t="s">
        <v>21</v>
      </c>
      <c r="E369" s="8" t="s">
        <v>390</v>
      </c>
      <c r="F369" s="176" t="s">
        <v>708</v>
      </c>
      <c r="G369" s="8" t="s">
        <v>44</v>
      </c>
      <c r="H369" s="177"/>
      <c r="I369" s="39"/>
    </row>
    <row r="370" spans="1:9" ht="15.75">
      <c r="A370" s="39" t="s">
        <v>707</v>
      </c>
      <c r="B370" s="8">
        <v>359091</v>
      </c>
      <c r="C370" s="39"/>
      <c r="D370" s="39" t="s">
        <v>21</v>
      </c>
      <c r="E370" s="8" t="s">
        <v>665</v>
      </c>
      <c r="F370" s="176" t="s">
        <v>709</v>
      </c>
      <c r="G370" s="8" t="s">
        <v>44</v>
      </c>
      <c r="H370" s="177"/>
      <c r="I370" s="39"/>
    </row>
    <row r="371" spans="1:9" ht="15.75">
      <c r="A371" s="39" t="s">
        <v>707</v>
      </c>
      <c r="B371" s="8">
        <v>359092</v>
      </c>
      <c r="C371" s="39"/>
      <c r="D371" s="39" t="s">
        <v>21</v>
      </c>
      <c r="E371" s="8" t="s">
        <v>665</v>
      </c>
      <c r="F371" s="176" t="s">
        <v>710</v>
      </c>
      <c r="G371" s="8" t="s">
        <v>44</v>
      </c>
      <c r="H371" s="177"/>
      <c r="I371" s="39"/>
    </row>
    <row r="372" spans="1:9" ht="15.75">
      <c r="A372" s="39" t="s">
        <v>707</v>
      </c>
      <c r="B372" s="8">
        <v>359093</v>
      </c>
      <c r="C372" s="39"/>
      <c r="D372" s="39" t="s">
        <v>21</v>
      </c>
      <c r="E372" s="8" t="s">
        <v>665</v>
      </c>
      <c r="F372" s="176" t="s">
        <v>711</v>
      </c>
      <c r="G372" s="8" t="s">
        <v>44</v>
      </c>
      <c r="H372" s="177"/>
      <c r="I372" s="39"/>
    </row>
    <row r="373" spans="1:9" ht="15.75">
      <c r="A373" s="39" t="s">
        <v>707</v>
      </c>
      <c r="B373" s="8">
        <v>285733</v>
      </c>
      <c r="C373" s="39"/>
      <c r="D373" s="39" t="s">
        <v>21</v>
      </c>
      <c r="E373" s="8" t="s">
        <v>665</v>
      </c>
      <c r="F373" s="176" t="s">
        <v>712</v>
      </c>
      <c r="G373" s="8" t="s">
        <v>44</v>
      </c>
      <c r="H373" s="177"/>
      <c r="I373" s="39"/>
    </row>
    <row r="374" spans="1:9" ht="15.75">
      <c r="A374" s="39" t="s">
        <v>39</v>
      </c>
      <c r="B374" s="8">
        <v>359118</v>
      </c>
      <c r="C374" s="39"/>
      <c r="D374" s="39" t="s">
        <v>21</v>
      </c>
      <c r="E374" s="8" t="s">
        <v>390</v>
      </c>
      <c r="F374" s="176" t="s">
        <v>789</v>
      </c>
      <c r="G374" s="8" t="s">
        <v>44</v>
      </c>
      <c r="H374" s="177"/>
      <c r="I374" s="39"/>
    </row>
    <row r="375" spans="1:9" ht="15.75">
      <c r="A375" s="39" t="s">
        <v>39</v>
      </c>
      <c r="B375" s="8">
        <v>359119</v>
      </c>
      <c r="C375" s="39"/>
      <c r="D375" s="39" t="s">
        <v>21</v>
      </c>
      <c r="E375" s="8" t="s">
        <v>390</v>
      </c>
      <c r="F375" s="213" t="s">
        <v>790</v>
      </c>
      <c r="G375" s="8" t="s">
        <v>44</v>
      </c>
      <c r="H375" s="177"/>
      <c r="I375" s="39"/>
    </row>
    <row r="376" spans="1:9" ht="15.75">
      <c r="A376" s="39" t="s">
        <v>39</v>
      </c>
      <c r="B376" s="8">
        <v>359121</v>
      </c>
      <c r="C376" s="39"/>
      <c r="D376" s="39" t="s">
        <v>21</v>
      </c>
      <c r="E376" s="8" t="s">
        <v>390</v>
      </c>
      <c r="F376" s="213" t="s">
        <v>792</v>
      </c>
      <c r="G376" s="8" t="s">
        <v>44</v>
      </c>
      <c r="H376" s="177"/>
      <c r="I376" s="39"/>
    </row>
    <row r="377" spans="1:9" ht="15.75">
      <c r="A377" s="39" t="s">
        <v>713</v>
      </c>
      <c r="B377" s="8">
        <v>285765</v>
      </c>
      <c r="C377" s="39"/>
      <c r="D377" s="39" t="s">
        <v>21</v>
      </c>
      <c r="E377" s="8" t="s">
        <v>714</v>
      </c>
      <c r="F377" s="74" t="s">
        <v>715</v>
      </c>
      <c r="G377" s="8" t="s">
        <v>44</v>
      </c>
      <c r="H377" s="177"/>
      <c r="I377" s="39"/>
    </row>
    <row r="378" spans="1:9" ht="15.75">
      <c r="A378" s="39" t="s">
        <v>716</v>
      </c>
      <c r="B378" s="8">
        <v>359094</v>
      </c>
      <c r="C378" s="39"/>
      <c r="D378" s="39" t="s">
        <v>717</v>
      </c>
      <c r="E378" s="8" t="s">
        <v>718</v>
      </c>
      <c r="F378" s="74" t="s">
        <v>719</v>
      </c>
      <c r="G378" s="8" t="s">
        <v>720</v>
      </c>
      <c r="H378" s="177"/>
      <c r="I378" s="39"/>
    </row>
    <row r="379" spans="1:9" ht="15.75">
      <c r="A379" s="39" t="s">
        <v>716</v>
      </c>
      <c r="B379" s="8">
        <v>359095</v>
      </c>
      <c r="C379" s="39"/>
      <c r="D379" s="39" t="s">
        <v>717</v>
      </c>
      <c r="E379" s="8" t="s">
        <v>718</v>
      </c>
      <c r="F379" s="74" t="s">
        <v>721</v>
      </c>
      <c r="G379" s="8" t="s">
        <v>720</v>
      </c>
      <c r="H379" s="177"/>
      <c r="I379" s="39"/>
    </row>
    <row r="380" spans="1:9" ht="15.75">
      <c r="A380" s="39" t="s">
        <v>722</v>
      </c>
      <c r="B380" s="8">
        <v>359097</v>
      </c>
      <c r="C380" s="39"/>
      <c r="D380" s="39"/>
      <c r="E380" s="39"/>
      <c r="F380" s="74"/>
      <c r="G380" s="456" t="s">
        <v>1436</v>
      </c>
      <c r="H380" s="457"/>
      <c r="I380" s="39"/>
    </row>
    <row r="381" spans="1:9" ht="15.75">
      <c r="A381" s="39" t="s">
        <v>723</v>
      </c>
      <c r="B381" s="8">
        <v>190292</v>
      </c>
      <c r="C381" s="39"/>
      <c r="D381" s="39"/>
      <c r="E381" s="39"/>
      <c r="F381" s="74"/>
      <c r="G381" s="8" t="s">
        <v>724</v>
      </c>
      <c r="H381" s="177"/>
      <c r="I381" s="39"/>
    </row>
    <row r="382" spans="1:9" ht="15.75">
      <c r="A382" s="39" t="s">
        <v>266</v>
      </c>
      <c r="B382" s="8">
        <v>284742</v>
      </c>
      <c r="C382" s="39"/>
      <c r="D382" s="39" t="s">
        <v>21</v>
      </c>
      <c r="E382" s="8" t="s">
        <v>668</v>
      </c>
      <c r="F382" s="74" t="s">
        <v>725</v>
      </c>
      <c r="G382" s="8" t="s">
        <v>44</v>
      </c>
      <c r="H382" s="177"/>
      <c r="I382" s="39"/>
    </row>
    <row r="383" spans="1:9" s="65" customFormat="1" ht="15.75">
      <c r="A383" s="222" t="s">
        <v>713</v>
      </c>
      <c r="B383" s="314">
        <v>285821</v>
      </c>
      <c r="C383" s="222"/>
      <c r="D383" s="222" t="s">
        <v>21</v>
      </c>
      <c r="E383" s="314" t="s">
        <v>726</v>
      </c>
      <c r="F383" s="315" t="s">
        <v>727</v>
      </c>
      <c r="G383" s="314" t="s">
        <v>44</v>
      </c>
      <c r="H383" s="352"/>
      <c r="I383" s="222"/>
    </row>
    <row r="384" spans="1:9" ht="15.75">
      <c r="A384" s="39" t="s">
        <v>694</v>
      </c>
      <c r="B384" s="8">
        <v>359100</v>
      </c>
      <c r="C384" s="39"/>
      <c r="D384" s="39" t="s">
        <v>728</v>
      </c>
      <c r="E384" s="8" t="s">
        <v>729</v>
      </c>
      <c r="F384" s="74" t="s">
        <v>730</v>
      </c>
      <c r="G384" s="8" t="s">
        <v>720</v>
      </c>
      <c r="H384" s="177"/>
      <c r="I384" s="39"/>
    </row>
    <row r="385" spans="1:9" ht="15.75">
      <c r="A385" s="39" t="s">
        <v>694</v>
      </c>
      <c r="B385" s="8">
        <v>359101</v>
      </c>
      <c r="C385" s="39"/>
      <c r="D385" s="39" t="s">
        <v>731</v>
      </c>
      <c r="E385" s="8"/>
      <c r="F385" s="176" t="s">
        <v>732</v>
      </c>
      <c r="G385" s="8" t="s">
        <v>44</v>
      </c>
      <c r="H385" s="177"/>
      <c r="I385" s="39"/>
    </row>
    <row r="386" spans="1:9" ht="15.75">
      <c r="A386" s="39" t="s">
        <v>266</v>
      </c>
      <c r="B386" s="8">
        <v>190199</v>
      </c>
      <c r="C386" s="39"/>
      <c r="D386" s="39" t="s">
        <v>21</v>
      </c>
      <c r="E386" s="8" t="s">
        <v>733</v>
      </c>
      <c r="F386" s="74" t="s">
        <v>734</v>
      </c>
      <c r="G386" s="8" t="s">
        <v>44</v>
      </c>
      <c r="H386" s="177"/>
      <c r="I386" s="39"/>
    </row>
    <row r="387" spans="1:9" ht="15.75">
      <c r="A387" s="39" t="s">
        <v>39</v>
      </c>
      <c r="B387" s="8">
        <v>359103</v>
      </c>
      <c r="C387" s="39"/>
      <c r="D387" s="39" t="s">
        <v>21</v>
      </c>
      <c r="E387" s="8" t="s">
        <v>735</v>
      </c>
      <c r="F387" s="213" t="s">
        <v>736</v>
      </c>
      <c r="G387" s="8" t="s">
        <v>44</v>
      </c>
      <c r="H387" s="177"/>
      <c r="I387" s="39"/>
    </row>
    <row r="388" spans="1:9" ht="15.75">
      <c r="A388" s="39" t="s">
        <v>502</v>
      </c>
      <c r="B388" s="8">
        <v>359104</v>
      </c>
      <c r="C388" s="39"/>
      <c r="D388" s="39" t="s">
        <v>20</v>
      </c>
      <c r="E388" s="8">
        <v>550</v>
      </c>
      <c r="F388" s="74" t="s">
        <v>738</v>
      </c>
      <c r="G388" s="8" t="s">
        <v>44</v>
      </c>
      <c r="H388" s="177"/>
      <c r="I388" s="39"/>
    </row>
    <row r="389" spans="1:9" ht="15.75">
      <c r="A389" s="39" t="s">
        <v>739</v>
      </c>
      <c r="B389" s="8">
        <v>285779</v>
      </c>
      <c r="C389" s="39"/>
      <c r="D389" s="39" t="s">
        <v>740</v>
      </c>
      <c r="E389" s="8" t="s">
        <v>741</v>
      </c>
      <c r="F389" s="74">
        <v>30000489</v>
      </c>
      <c r="G389" s="8" t="s">
        <v>742</v>
      </c>
      <c r="H389" s="177"/>
      <c r="I389" s="39"/>
    </row>
    <row r="390" spans="1:9" ht="15.75">
      <c r="A390" s="39" t="s">
        <v>743</v>
      </c>
      <c r="B390" s="8">
        <v>285757</v>
      </c>
      <c r="C390" s="39"/>
      <c r="D390" s="39" t="s">
        <v>744</v>
      </c>
      <c r="E390" s="8" t="s">
        <v>745</v>
      </c>
      <c r="F390" s="74"/>
      <c r="G390" s="8" t="s">
        <v>44</v>
      </c>
      <c r="H390" s="177"/>
      <c r="I390" s="39"/>
    </row>
    <row r="391" spans="1:9" ht="15.75">
      <c r="A391" s="39" t="s">
        <v>746</v>
      </c>
      <c r="B391" s="8">
        <v>359105</v>
      </c>
      <c r="C391" s="39"/>
      <c r="D391" s="39"/>
      <c r="E391" s="39"/>
      <c r="F391" s="74"/>
      <c r="G391" s="8" t="s">
        <v>720</v>
      </c>
      <c r="H391" s="177"/>
      <c r="I391" s="39"/>
    </row>
    <row r="392" spans="1:9" ht="15.75">
      <c r="A392" s="39" t="s">
        <v>746</v>
      </c>
      <c r="B392" s="8">
        <v>359110</v>
      </c>
      <c r="C392" s="39"/>
      <c r="D392" s="39"/>
      <c r="E392" s="39"/>
      <c r="F392" s="74"/>
      <c r="G392" s="8" t="s">
        <v>44</v>
      </c>
      <c r="H392" s="177"/>
      <c r="I392" s="39"/>
    </row>
    <row r="393" spans="1:9" ht="15.75">
      <c r="A393" s="39" t="s">
        <v>747</v>
      </c>
      <c r="B393" s="8">
        <v>359111</v>
      </c>
      <c r="C393" s="39"/>
      <c r="D393" s="39" t="s">
        <v>748</v>
      </c>
      <c r="E393" s="39"/>
      <c r="F393" s="74"/>
      <c r="G393" s="8" t="s">
        <v>44</v>
      </c>
      <c r="H393" s="177"/>
      <c r="I393" s="39"/>
    </row>
    <row r="394" spans="1:9" ht="15.75">
      <c r="A394" s="39" t="s">
        <v>749</v>
      </c>
      <c r="B394" s="8">
        <v>359112</v>
      </c>
      <c r="C394" s="39"/>
      <c r="D394" s="39"/>
      <c r="E394" s="39"/>
      <c r="F394" s="74"/>
      <c r="G394" s="8" t="s">
        <v>724</v>
      </c>
      <c r="H394" s="177"/>
      <c r="I394" s="39"/>
    </row>
    <row r="395" spans="1:9" ht="15.75">
      <c r="A395" s="39" t="s">
        <v>749</v>
      </c>
      <c r="B395" s="8">
        <v>359113</v>
      </c>
      <c r="C395" s="39"/>
      <c r="D395" s="39"/>
      <c r="E395" s="39"/>
      <c r="F395" s="74"/>
      <c r="G395" s="8" t="s">
        <v>750</v>
      </c>
      <c r="H395" s="177"/>
      <c r="I395" s="39"/>
    </row>
    <row r="396" spans="1:9" ht="15.75">
      <c r="A396" s="39" t="s">
        <v>751</v>
      </c>
      <c r="B396" s="8">
        <v>189325</v>
      </c>
      <c r="C396" s="39"/>
      <c r="D396" s="39"/>
      <c r="E396" s="39"/>
      <c r="F396" s="74"/>
      <c r="G396" s="8" t="s">
        <v>752</v>
      </c>
      <c r="H396" s="177"/>
      <c r="I396" s="39"/>
    </row>
    <row r="397" spans="1:9" ht="15.75">
      <c r="A397" s="39" t="s">
        <v>753</v>
      </c>
      <c r="B397" s="8">
        <v>359062</v>
      </c>
      <c r="C397" s="39"/>
      <c r="D397" s="39" t="s">
        <v>754</v>
      </c>
      <c r="E397" s="8" t="s">
        <v>367</v>
      </c>
      <c r="F397" s="74" t="s">
        <v>757</v>
      </c>
      <c r="G397" s="8" t="s">
        <v>44</v>
      </c>
      <c r="H397" s="177"/>
      <c r="I397" s="39"/>
    </row>
    <row r="398" spans="1:9" ht="15.75">
      <c r="A398" s="39" t="s">
        <v>753</v>
      </c>
      <c r="B398" s="8">
        <v>359063</v>
      </c>
      <c r="C398" s="39"/>
      <c r="D398" s="39" t="s">
        <v>754</v>
      </c>
      <c r="E398" s="8" t="s">
        <v>367</v>
      </c>
      <c r="F398" s="74" t="s">
        <v>758</v>
      </c>
      <c r="G398" s="8" t="s">
        <v>44</v>
      </c>
      <c r="H398" s="177"/>
      <c r="I398" s="39"/>
    </row>
    <row r="399" spans="1:9" ht="15.75">
      <c r="A399" s="39" t="s">
        <v>753</v>
      </c>
      <c r="B399" s="8">
        <v>359064</v>
      </c>
      <c r="C399" s="39"/>
      <c r="D399" s="39" t="s">
        <v>754</v>
      </c>
      <c r="E399" s="8" t="s">
        <v>367</v>
      </c>
      <c r="F399" s="74" t="s">
        <v>759</v>
      </c>
      <c r="G399" s="8" t="s">
        <v>44</v>
      </c>
      <c r="H399" s="177"/>
      <c r="I399" s="39"/>
    </row>
    <row r="400" spans="1:9" ht="15.75">
      <c r="A400" s="39" t="s">
        <v>753</v>
      </c>
      <c r="B400" s="8">
        <v>359065</v>
      </c>
      <c r="C400" s="39"/>
      <c r="D400" s="39" t="s">
        <v>754</v>
      </c>
      <c r="E400" s="8" t="s">
        <v>367</v>
      </c>
      <c r="F400" s="74" t="s">
        <v>760</v>
      </c>
      <c r="G400" s="8" t="s">
        <v>44</v>
      </c>
      <c r="H400" s="177"/>
      <c r="I400" s="39"/>
    </row>
    <row r="401" spans="1:9" ht="15.75">
      <c r="A401" s="39" t="s">
        <v>753</v>
      </c>
      <c r="B401" s="8">
        <v>359066</v>
      </c>
      <c r="C401" s="39"/>
      <c r="D401" s="39" t="s">
        <v>754</v>
      </c>
      <c r="E401" s="8" t="s">
        <v>367</v>
      </c>
      <c r="F401" s="74" t="s">
        <v>761</v>
      </c>
      <c r="G401" s="8" t="s">
        <v>44</v>
      </c>
      <c r="H401" s="177"/>
      <c r="I401" s="39"/>
    </row>
    <row r="402" spans="1:9" ht="15.75">
      <c r="A402" s="39" t="s">
        <v>753</v>
      </c>
      <c r="B402" s="8">
        <v>359067</v>
      </c>
      <c r="C402" s="39"/>
      <c r="D402" s="39" t="s">
        <v>754</v>
      </c>
      <c r="E402" s="8" t="s">
        <v>367</v>
      </c>
      <c r="F402" s="74" t="s">
        <v>762</v>
      </c>
      <c r="G402" s="8" t="s">
        <v>44</v>
      </c>
      <c r="H402" s="177"/>
      <c r="I402" s="39"/>
    </row>
    <row r="403" spans="1:9" ht="15.75">
      <c r="A403" s="39" t="s">
        <v>753</v>
      </c>
      <c r="B403" s="8">
        <v>359068</v>
      </c>
      <c r="C403" s="39"/>
      <c r="D403" s="39" t="s">
        <v>754</v>
      </c>
      <c r="E403" s="8" t="s">
        <v>367</v>
      </c>
      <c r="F403" s="74" t="s">
        <v>763</v>
      </c>
      <c r="G403" s="8" t="s">
        <v>44</v>
      </c>
      <c r="H403" s="177"/>
      <c r="I403" s="39"/>
    </row>
    <row r="404" spans="1:9" ht="15.75">
      <c r="A404" s="39" t="s">
        <v>753</v>
      </c>
      <c r="B404" s="8">
        <v>359069</v>
      </c>
      <c r="C404" s="39"/>
      <c r="D404" s="39" t="s">
        <v>754</v>
      </c>
      <c r="E404" s="8" t="s">
        <v>367</v>
      </c>
      <c r="F404" s="74" t="s">
        <v>764</v>
      </c>
      <c r="G404" s="8" t="s">
        <v>44</v>
      </c>
      <c r="H404" s="177"/>
      <c r="I404" s="39"/>
    </row>
    <row r="405" spans="1:9" ht="15.75">
      <c r="A405" s="39" t="s">
        <v>753</v>
      </c>
      <c r="B405" s="8">
        <v>359070</v>
      </c>
      <c r="C405" s="39"/>
      <c r="D405" s="39" t="s">
        <v>754</v>
      </c>
      <c r="E405" s="8" t="s">
        <v>367</v>
      </c>
      <c r="F405" s="74" t="s">
        <v>765</v>
      </c>
      <c r="G405" s="8" t="s">
        <v>44</v>
      </c>
      <c r="H405" s="177"/>
      <c r="I405" s="39"/>
    </row>
    <row r="406" spans="1:9" ht="15.75">
      <c r="A406" s="39" t="s">
        <v>753</v>
      </c>
      <c r="B406" s="8">
        <v>359071</v>
      </c>
      <c r="C406" s="39"/>
      <c r="D406" s="39" t="s">
        <v>754</v>
      </c>
      <c r="E406" s="8" t="s">
        <v>367</v>
      </c>
      <c r="F406" s="74" t="s">
        <v>766</v>
      </c>
      <c r="G406" s="8" t="s">
        <v>44</v>
      </c>
      <c r="H406" s="177"/>
      <c r="I406" s="39"/>
    </row>
    <row r="407" spans="1:9" ht="15.75">
      <c r="A407" s="39" t="s">
        <v>753</v>
      </c>
      <c r="B407" s="8">
        <v>359072</v>
      </c>
      <c r="C407" s="39"/>
      <c r="D407" s="39" t="s">
        <v>754</v>
      </c>
      <c r="E407" s="8" t="s">
        <v>367</v>
      </c>
      <c r="F407" s="74" t="s">
        <v>767</v>
      </c>
      <c r="G407" s="8" t="s">
        <v>44</v>
      </c>
      <c r="H407" s="177"/>
      <c r="I407" s="39"/>
    </row>
    <row r="408" spans="1:9" ht="15.75">
      <c r="A408" s="39" t="s">
        <v>753</v>
      </c>
      <c r="B408" s="8">
        <v>359073</v>
      </c>
      <c r="C408" s="39"/>
      <c r="D408" s="39" t="s">
        <v>754</v>
      </c>
      <c r="E408" s="8" t="s">
        <v>367</v>
      </c>
      <c r="F408" s="74" t="s">
        <v>768</v>
      </c>
      <c r="G408" s="8" t="s">
        <v>44</v>
      </c>
      <c r="H408" s="177"/>
      <c r="I408" s="39"/>
    </row>
    <row r="409" spans="1:9" ht="15.75">
      <c r="A409" s="39" t="s">
        <v>753</v>
      </c>
      <c r="B409" s="8">
        <v>359074</v>
      </c>
      <c r="C409" s="39"/>
      <c r="D409" s="39" t="s">
        <v>754</v>
      </c>
      <c r="E409" s="8" t="s">
        <v>367</v>
      </c>
      <c r="F409" s="74" t="s">
        <v>769</v>
      </c>
      <c r="G409" s="8" t="s">
        <v>44</v>
      </c>
      <c r="H409" s="177"/>
      <c r="I409" s="39"/>
    </row>
    <row r="410" spans="1:9" ht="15.75">
      <c r="A410" s="39" t="s">
        <v>753</v>
      </c>
      <c r="B410" s="8">
        <v>359075</v>
      </c>
      <c r="C410" s="39"/>
      <c r="D410" s="39" t="s">
        <v>754</v>
      </c>
      <c r="E410" s="8" t="s">
        <v>367</v>
      </c>
      <c r="F410" s="74" t="s">
        <v>770</v>
      </c>
      <c r="G410" s="8" t="s">
        <v>44</v>
      </c>
      <c r="H410" s="177"/>
      <c r="I410" s="39"/>
    </row>
    <row r="411" spans="1:9" ht="15.75">
      <c r="A411" s="39" t="s">
        <v>753</v>
      </c>
      <c r="B411" s="8">
        <v>359116</v>
      </c>
      <c r="C411" s="39"/>
      <c r="D411" s="39" t="s">
        <v>754</v>
      </c>
      <c r="E411" s="8" t="s">
        <v>367</v>
      </c>
      <c r="F411" s="74" t="s">
        <v>771</v>
      </c>
      <c r="G411" s="8" t="s">
        <v>44</v>
      </c>
      <c r="H411" s="177"/>
      <c r="I411" s="39"/>
    </row>
    <row r="412" spans="1:9" ht="15.75">
      <c r="A412" s="39" t="s">
        <v>753</v>
      </c>
      <c r="B412" s="8">
        <v>359042</v>
      </c>
      <c r="C412" s="39"/>
      <c r="D412" s="39" t="s">
        <v>754</v>
      </c>
      <c r="E412" s="8" t="s">
        <v>367</v>
      </c>
      <c r="F412" s="74" t="s">
        <v>755</v>
      </c>
      <c r="G412" s="8" t="s">
        <v>44</v>
      </c>
      <c r="H412" s="177"/>
      <c r="I412" s="39"/>
    </row>
    <row r="413" spans="1:9" ht="15.75">
      <c r="A413" s="39" t="s">
        <v>753</v>
      </c>
      <c r="B413" s="8">
        <v>359043</v>
      </c>
      <c r="C413" s="39"/>
      <c r="D413" s="39" t="s">
        <v>754</v>
      </c>
      <c r="E413" s="8" t="s">
        <v>367</v>
      </c>
      <c r="F413" s="74" t="s">
        <v>773</v>
      </c>
      <c r="G413" s="8" t="s">
        <v>44</v>
      </c>
      <c r="H413" s="177"/>
      <c r="I413" s="39"/>
    </row>
    <row r="414" spans="1:9" ht="15.75">
      <c r="A414" s="39" t="s">
        <v>753</v>
      </c>
      <c r="B414" s="8">
        <v>359045</v>
      </c>
      <c r="C414" s="39"/>
      <c r="D414" s="39" t="s">
        <v>754</v>
      </c>
      <c r="E414" s="8" t="s">
        <v>367</v>
      </c>
      <c r="F414" s="74" t="s">
        <v>774</v>
      </c>
      <c r="G414" s="8" t="s">
        <v>44</v>
      </c>
      <c r="H414" s="177"/>
      <c r="I414" s="39"/>
    </row>
    <row r="415" spans="1:9" ht="15.75">
      <c r="A415" s="39" t="s">
        <v>753</v>
      </c>
      <c r="B415" s="8">
        <v>359046</v>
      </c>
      <c r="C415" s="39"/>
      <c r="D415" s="39" t="s">
        <v>754</v>
      </c>
      <c r="E415" s="8" t="s">
        <v>367</v>
      </c>
      <c r="F415" s="74" t="s">
        <v>775</v>
      </c>
      <c r="G415" s="8" t="s">
        <v>44</v>
      </c>
      <c r="H415" s="177"/>
      <c r="I415" s="39"/>
    </row>
    <row r="416" spans="1:9" ht="15.75">
      <c r="A416" s="39" t="s">
        <v>753</v>
      </c>
      <c r="B416" s="8">
        <v>359047</v>
      </c>
      <c r="C416" s="39"/>
      <c r="D416" s="39" t="s">
        <v>754</v>
      </c>
      <c r="E416" s="8" t="s">
        <v>367</v>
      </c>
      <c r="F416" s="74" t="s">
        <v>776</v>
      </c>
      <c r="G416" s="8" t="s">
        <v>44</v>
      </c>
      <c r="H416" s="177"/>
      <c r="I416" s="39"/>
    </row>
    <row r="417" spans="1:9" ht="15.75">
      <c r="A417" s="39" t="s">
        <v>753</v>
      </c>
      <c r="B417" s="8">
        <v>359048</v>
      </c>
      <c r="C417" s="39"/>
      <c r="D417" s="39" t="s">
        <v>754</v>
      </c>
      <c r="E417" s="8" t="s">
        <v>367</v>
      </c>
      <c r="F417" s="74" t="s">
        <v>777</v>
      </c>
      <c r="G417" s="8" t="s">
        <v>44</v>
      </c>
      <c r="H417" s="177"/>
      <c r="I417" s="39"/>
    </row>
    <row r="418" spans="1:9" ht="15.75">
      <c r="A418" s="39" t="s">
        <v>753</v>
      </c>
      <c r="B418" s="8">
        <v>359049</v>
      </c>
      <c r="C418" s="39"/>
      <c r="D418" s="39" t="s">
        <v>754</v>
      </c>
      <c r="E418" s="8" t="s">
        <v>367</v>
      </c>
      <c r="F418" s="74" t="s">
        <v>778</v>
      </c>
      <c r="G418" s="8" t="s">
        <v>44</v>
      </c>
      <c r="H418" s="177"/>
      <c r="I418" s="39"/>
    </row>
    <row r="419" spans="1:9" ht="15.75">
      <c r="A419" s="39" t="s">
        <v>753</v>
      </c>
      <c r="B419" s="8">
        <v>359050</v>
      </c>
      <c r="C419" s="39"/>
      <c r="D419" s="39" t="s">
        <v>754</v>
      </c>
      <c r="E419" s="8" t="s">
        <v>367</v>
      </c>
      <c r="F419" s="74" t="s">
        <v>779</v>
      </c>
      <c r="G419" s="8" t="s">
        <v>44</v>
      </c>
      <c r="H419" s="177"/>
      <c r="I419" s="39"/>
    </row>
    <row r="420" spans="1:9" ht="15.75">
      <c r="A420" s="39" t="s">
        <v>753</v>
      </c>
      <c r="B420" s="8">
        <v>359051</v>
      </c>
      <c r="C420" s="39"/>
      <c r="D420" s="39" t="s">
        <v>754</v>
      </c>
      <c r="E420" s="8" t="s">
        <v>367</v>
      </c>
      <c r="F420" s="74" t="s">
        <v>780</v>
      </c>
      <c r="G420" s="8" t="s">
        <v>44</v>
      </c>
      <c r="H420" s="177"/>
      <c r="I420" s="39"/>
    </row>
    <row r="421" spans="1:9" ht="15.75">
      <c r="A421" s="39" t="s">
        <v>753</v>
      </c>
      <c r="B421" s="8">
        <v>359052</v>
      </c>
      <c r="C421" s="39"/>
      <c r="D421" s="39" t="s">
        <v>754</v>
      </c>
      <c r="E421" s="8" t="s">
        <v>367</v>
      </c>
      <c r="F421" s="74" t="s">
        <v>781</v>
      </c>
      <c r="G421" s="8" t="s">
        <v>44</v>
      </c>
      <c r="H421" s="177"/>
      <c r="I421" s="39"/>
    </row>
    <row r="422" spans="1:9" ht="15.75">
      <c r="A422" s="39" t="s">
        <v>753</v>
      </c>
      <c r="B422" s="8">
        <v>359053</v>
      </c>
      <c r="C422" s="39"/>
      <c r="D422" s="39" t="s">
        <v>754</v>
      </c>
      <c r="E422" s="8" t="s">
        <v>367</v>
      </c>
      <c r="F422" s="74" t="s">
        <v>782</v>
      </c>
      <c r="G422" s="8" t="s">
        <v>44</v>
      </c>
      <c r="H422" s="177"/>
      <c r="I422" s="39"/>
    </row>
    <row r="423" spans="1:9" ht="15.75">
      <c r="A423" s="39" t="s">
        <v>753</v>
      </c>
      <c r="B423" s="8">
        <v>359054</v>
      </c>
      <c r="C423" s="39"/>
      <c r="D423" s="39" t="s">
        <v>754</v>
      </c>
      <c r="E423" s="8" t="s">
        <v>367</v>
      </c>
      <c r="F423" s="74" t="s">
        <v>783</v>
      </c>
      <c r="G423" s="8" t="s">
        <v>44</v>
      </c>
      <c r="H423" s="177"/>
      <c r="I423" s="39"/>
    </row>
    <row r="424" spans="1:9" ht="15.75">
      <c r="A424" s="39" t="s">
        <v>753</v>
      </c>
      <c r="B424" s="8">
        <v>359055</v>
      </c>
      <c r="C424" s="39"/>
      <c r="D424" s="39" t="s">
        <v>754</v>
      </c>
      <c r="E424" s="8" t="s">
        <v>367</v>
      </c>
      <c r="F424" s="74" t="s">
        <v>784</v>
      </c>
      <c r="G424" s="8" t="s">
        <v>44</v>
      </c>
      <c r="H424" s="177"/>
      <c r="I424" s="39"/>
    </row>
    <row r="425" spans="1:9" ht="15.75">
      <c r="A425" s="39" t="s">
        <v>753</v>
      </c>
      <c r="B425" s="8">
        <v>359056</v>
      </c>
      <c r="C425" s="39"/>
      <c r="D425" s="39" t="s">
        <v>754</v>
      </c>
      <c r="E425" s="8" t="s">
        <v>367</v>
      </c>
      <c r="F425" s="74" t="s">
        <v>785</v>
      </c>
      <c r="G425" s="8" t="s">
        <v>44</v>
      </c>
      <c r="H425" s="177"/>
      <c r="I425" s="39"/>
    </row>
    <row r="426" spans="1:9" ht="15.75">
      <c r="A426" s="39" t="s">
        <v>753</v>
      </c>
      <c r="B426" s="8">
        <v>359057</v>
      </c>
      <c r="C426" s="39"/>
      <c r="D426" s="39" t="s">
        <v>754</v>
      </c>
      <c r="E426" s="8" t="s">
        <v>367</v>
      </c>
      <c r="F426" s="74" t="s">
        <v>786</v>
      </c>
      <c r="G426" s="8" t="s">
        <v>44</v>
      </c>
      <c r="H426" s="177"/>
      <c r="I426" s="39"/>
    </row>
    <row r="427" spans="1:9" ht="15.75">
      <c r="A427" s="39" t="s">
        <v>753</v>
      </c>
      <c r="B427" s="8">
        <v>359058</v>
      </c>
      <c r="C427" s="39"/>
      <c r="D427" s="39" t="s">
        <v>754</v>
      </c>
      <c r="E427" s="8" t="s">
        <v>367</v>
      </c>
      <c r="F427" s="74" t="s">
        <v>787</v>
      </c>
      <c r="G427" s="8" t="s">
        <v>44</v>
      </c>
      <c r="H427" s="177"/>
      <c r="I427" s="39"/>
    </row>
    <row r="428" spans="1:9" ht="15.75">
      <c r="A428" s="39" t="s">
        <v>753</v>
      </c>
      <c r="B428" s="8">
        <v>359026</v>
      </c>
      <c r="C428" s="39"/>
      <c r="D428" s="39" t="s">
        <v>754</v>
      </c>
      <c r="E428" s="8" t="s">
        <v>367</v>
      </c>
      <c r="F428" s="74" t="s">
        <v>1501</v>
      </c>
      <c r="G428" s="8" t="s">
        <v>44</v>
      </c>
      <c r="H428" s="177"/>
      <c r="I428" s="39"/>
    </row>
    <row r="429" spans="1:9" ht="15.75">
      <c r="A429" s="39" t="s">
        <v>753</v>
      </c>
      <c r="B429" s="8">
        <v>359009</v>
      </c>
      <c r="C429" s="39"/>
      <c r="D429" s="39" t="s">
        <v>754</v>
      </c>
      <c r="E429" s="8" t="s">
        <v>367</v>
      </c>
      <c r="F429" s="74" t="s">
        <v>1502</v>
      </c>
      <c r="G429" s="8" t="s">
        <v>44</v>
      </c>
      <c r="H429" s="177"/>
      <c r="I429" s="39"/>
    </row>
    <row r="430" spans="1:9" ht="15.75">
      <c r="A430" s="39" t="s">
        <v>753</v>
      </c>
      <c r="B430" s="8">
        <v>359060</v>
      </c>
      <c r="C430" s="39"/>
      <c r="D430" s="39" t="s">
        <v>754</v>
      </c>
      <c r="E430" s="8" t="s">
        <v>367</v>
      </c>
      <c r="F430" s="74" t="s">
        <v>788</v>
      </c>
      <c r="G430" s="8" t="s">
        <v>44</v>
      </c>
      <c r="H430" s="177"/>
      <c r="I430" s="39"/>
    </row>
    <row r="431" spans="1:9" ht="15.75">
      <c r="A431" s="191" t="s">
        <v>1503</v>
      </c>
      <c r="B431" s="8">
        <v>285573</v>
      </c>
      <c r="C431" s="39"/>
      <c r="D431" s="39"/>
      <c r="E431" s="8"/>
      <c r="F431" s="74"/>
      <c r="G431" s="8" t="s">
        <v>237</v>
      </c>
      <c r="H431" s="177"/>
      <c r="I431" s="39"/>
    </row>
    <row r="432" spans="1:9" ht="15.75">
      <c r="A432" s="39" t="s">
        <v>1504</v>
      </c>
      <c r="B432" s="8">
        <v>190349</v>
      </c>
      <c r="C432" s="39"/>
      <c r="D432" s="39"/>
      <c r="E432" s="8"/>
      <c r="F432" s="74"/>
      <c r="G432" s="8" t="s">
        <v>44</v>
      </c>
      <c r="H432" s="177"/>
      <c r="I432" s="39"/>
    </row>
    <row r="433" spans="1:9" ht="15.75">
      <c r="A433" s="39" t="s">
        <v>1505</v>
      </c>
      <c r="B433" s="8">
        <v>386334</v>
      </c>
      <c r="C433" s="39"/>
      <c r="D433" s="39"/>
      <c r="E433" s="8"/>
      <c r="F433" s="74"/>
      <c r="G433" s="8" t="s">
        <v>1506</v>
      </c>
      <c r="H433" s="177"/>
      <c r="I433" s="39"/>
    </row>
    <row r="434" spans="1:9" s="331" customFormat="1" ht="15.75" customHeight="1">
      <c r="A434" s="10" t="s">
        <v>368</v>
      </c>
      <c r="B434" s="38">
        <v>285764</v>
      </c>
      <c r="C434" s="330"/>
      <c r="D434" s="58" t="s">
        <v>574</v>
      </c>
      <c r="E434" s="58" t="s">
        <v>575</v>
      </c>
      <c r="F434" s="77" t="s">
        <v>585</v>
      </c>
      <c r="G434" s="13" t="s">
        <v>168</v>
      </c>
      <c r="H434" s="336">
        <v>41724</v>
      </c>
      <c r="I434" s="81">
        <v>55263.24</v>
      </c>
    </row>
    <row r="435" spans="1:9" ht="15.75">
      <c r="A435" s="39" t="s">
        <v>1505</v>
      </c>
      <c r="B435" s="8">
        <v>386335</v>
      </c>
      <c r="C435" s="39"/>
      <c r="D435" s="39"/>
      <c r="E435" s="8"/>
      <c r="F435" s="74"/>
      <c r="G435" s="8" t="s">
        <v>1506</v>
      </c>
      <c r="H435" s="177"/>
      <c r="I435" s="39"/>
    </row>
    <row r="436" spans="1:9" ht="15.75">
      <c r="A436" s="39" t="s">
        <v>722</v>
      </c>
      <c r="B436" s="8">
        <v>359025</v>
      </c>
      <c r="C436" s="39"/>
      <c r="D436" s="39"/>
      <c r="E436" s="8"/>
      <c r="F436" s="74"/>
      <c r="G436" s="8" t="s">
        <v>1507</v>
      </c>
      <c r="H436" s="177"/>
      <c r="I436" s="39"/>
    </row>
    <row r="437" spans="1:9" ht="15.75">
      <c r="A437" s="39" t="s">
        <v>1505</v>
      </c>
      <c r="B437" s="8">
        <v>386336</v>
      </c>
      <c r="C437" s="39"/>
      <c r="D437" s="39"/>
      <c r="E437" s="8"/>
      <c r="F437" s="74"/>
      <c r="G437" s="8" t="s">
        <v>1506</v>
      </c>
      <c r="H437" s="177"/>
      <c r="I437" s="39"/>
    </row>
    <row r="438" spans="1:9" ht="15.75">
      <c r="A438" s="39" t="s">
        <v>1508</v>
      </c>
      <c r="B438" s="8">
        <v>189312</v>
      </c>
      <c r="C438" s="39"/>
      <c r="D438" s="39"/>
      <c r="E438" s="8"/>
      <c r="F438" s="74"/>
      <c r="G438" s="8" t="s">
        <v>752</v>
      </c>
      <c r="H438" s="177"/>
      <c r="I438" s="39"/>
    </row>
    <row r="439" spans="1:9" ht="31.5">
      <c r="A439" s="23" t="s">
        <v>1334</v>
      </c>
      <c r="B439" s="38">
        <v>285810</v>
      </c>
      <c r="C439" s="9"/>
      <c r="D439" s="35" t="s">
        <v>21</v>
      </c>
      <c r="E439" s="35" t="s">
        <v>110</v>
      </c>
      <c r="F439" s="77" t="s">
        <v>1333</v>
      </c>
      <c r="G439" s="13" t="s">
        <v>23</v>
      </c>
      <c r="H439" s="340">
        <v>41852</v>
      </c>
      <c r="I439" s="37">
        <f>(46093.33*1.18)*1</f>
        <v>54390.129399999998</v>
      </c>
    </row>
    <row r="440" spans="1:9" ht="15.75">
      <c r="A440" s="39" t="s">
        <v>1509</v>
      </c>
      <c r="B440" s="8">
        <v>190206</v>
      </c>
      <c r="C440" s="39"/>
      <c r="D440" s="39"/>
      <c r="E440" s="8" t="s">
        <v>1510</v>
      </c>
      <c r="F440" s="74"/>
      <c r="G440" s="8"/>
      <c r="H440" s="177"/>
      <c r="I440" s="39"/>
    </row>
    <row r="441" spans="1:9" ht="39" customHeight="1">
      <c r="A441" s="23" t="s">
        <v>1330</v>
      </c>
      <c r="B441" s="38">
        <v>285741</v>
      </c>
      <c r="C441" s="9"/>
      <c r="D441" s="35" t="s">
        <v>21</v>
      </c>
      <c r="E441" s="35" t="s">
        <v>668</v>
      </c>
      <c r="F441" s="77" t="s">
        <v>1467</v>
      </c>
      <c r="G441" s="13" t="s">
        <v>23</v>
      </c>
      <c r="H441" s="340" t="s">
        <v>634</v>
      </c>
      <c r="I441" s="37">
        <v>34852.11</v>
      </c>
    </row>
    <row r="442" spans="1:9" ht="15.75">
      <c r="A442" s="39" t="s">
        <v>1511</v>
      </c>
      <c r="B442" s="8">
        <v>386337</v>
      </c>
      <c r="C442" s="39"/>
      <c r="D442" s="39" t="s">
        <v>68</v>
      </c>
      <c r="E442" s="8"/>
      <c r="F442" s="74" t="s">
        <v>1512</v>
      </c>
      <c r="G442" s="8" t="s">
        <v>44</v>
      </c>
      <c r="H442" s="177"/>
      <c r="I442" s="39"/>
    </row>
    <row r="443" spans="1:9" ht="15.75">
      <c r="A443" s="39" t="s">
        <v>1505</v>
      </c>
      <c r="B443" s="8"/>
      <c r="C443" s="39"/>
      <c r="D443" s="39"/>
      <c r="E443" s="8"/>
      <c r="F443" s="74"/>
      <c r="G443" s="8" t="s">
        <v>1506</v>
      </c>
      <c r="H443" s="177"/>
      <c r="I443" s="39"/>
    </row>
    <row r="444" spans="1:9" ht="63">
      <c r="A444" s="10" t="s">
        <v>1465</v>
      </c>
      <c r="B444" s="38">
        <v>285430</v>
      </c>
      <c r="C444" s="9"/>
      <c r="D444" s="35" t="s">
        <v>21</v>
      </c>
      <c r="E444" s="13" t="s">
        <v>252</v>
      </c>
      <c r="F444" s="77" t="s">
        <v>1267</v>
      </c>
      <c r="G444" s="13" t="s">
        <v>23</v>
      </c>
      <c r="H444" s="340">
        <v>41183</v>
      </c>
      <c r="I444" s="37">
        <f>(41679.19*1.16)*1</f>
        <v>48347.860399999998</v>
      </c>
    </row>
    <row r="445" spans="1:9" ht="15.75">
      <c r="A445" s="49" t="s">
        <v>53</v>
      </c>
      <c r="B445" s="8">
        <v>285731</v>
      </c>
      <c r="C445" s="9"/>
      <c r="D445" s="13" t="s">
        <v>21</v>
      </c>
      <c r="E445" s="35" t="s">
        <v>1368</v>
      </c>
      <c r="F445" s="176" t="s">
        <v>1419</v>
      </c>
      <c r="G445" s="13" t="s">
        <v>23</v>
      </c>
      <c r="H445" s="340"/>
      <c r="I445" s="37"/>
    </row>
    <row r="446" spans="1:9" ht="15.75">
      <c r="A446" s="39" t="s">
        <v>1505</v>
      </c>
      <c r="B446" s="8">
        <v>386340</v>
      </c>
      <c r="C446" s="39"/>
      <c r="D446" s="39"/>
      <c r="E446" s="8"/>
      <c r="F446" s="74"/>
      <c r="G446" s="8" t="s">
        <v>1506</v>
      </c>
      <c r="H446" s="177"/>
      <c r="I446" s="39"/>
    </row>
    <row r="447" spans="1:9" ht="15.75">
      <c r="A447" s="39" t="s">
        <v>1513</v>
      </c>
      <c r="B447" s="8">
        <v>386341</v>
      </c>
      <c r="C447" s="39"/>
      <c r="D447" s="39"/>
      <c r="E447" s="8"/>
      <c r="F447" s="74"/>
      <c r="G447" s="8" t="s">
        <v>44</v>
      </c>
      <c r="H447" s="177"/>
      <c r="I447" s="39"/>
    </row>
    <row r="448" spans="1:9" ht="15.75">
      <c r="A448" s="39" t="s">
        <v>1514</v>
      </c>
      <c r="B448" s="8">
        <v>359013</v>
      </c>
      <c r="C448" s="39"/>
      <c r="D448" s="39"/>
      <c r="E448" s="8"/>
      <c r="F448" s="74"/>
      <c r="G448" s="8" t="s">
        <v>44</v>
      </c>
      <c r="H448" s="177"/>
      <c r="I448" s="39"/>
    </row>
    <row r="449" spans="1:9" ht="15.75">
      <c r="A449" s="39" t="s">
        <v>1513</v>
      </c>
      <c r="B449" s="8">
        <v>190301</v>
      </c>
      <c r="C449" s="39"/>
      <c r="D449" s="39"/>
      <c r="E449" s="8"/>
      <c r="F449" s="74"/>
      <c r="G449" s="8" t="s">
        <v>44</v>
      </c>
      <c r="H449" s="177"/>
      <c r="I449" s="39"/>
    </row>
    <row r="450" spans="1:9" ht="15.75">
      <c r="A450" s="49" t="s">
        <v>483</v>
      </c>
      <c r="B450" s="38">
        <v>359401</v>
      </c>
      <c r="C450" s="9"/>
      <c r="D450" s="13" t="s">
        <v>211</v>
      </c>
      <c r="E450" s="35" t="s">
        <v>313</v>
      </c>
      <c r="F450" s="71" t="s">
        <v>1317</v>
      </c>
      <c r="G450" s="13" t="s">
        <v>23</v>
      </c>
      <c r="H450" s="177"/>
      <c r="I450" s="9"/>
    </row>
    <row r="451" spans="1:9" ht="15.75">
      <c r="A451" s="49" t="s">
        <v>294</v>
      </c>
      <c r="B451" s="38">
        <v>359355</v>
      </c>
      <c r="C451" s="9"/>
      <c r="D451" s="13" t="s">
        <v>54</v>
      </c>
      <c r="E451" s="13" t="s">
        <v>1314</v>
      </c>
      <c r="F451" s="176" t="s">
        <v>1315</v>
      </c>
      <c r="G451" s="13" t="s">
        <v>23</v>
      </c>
      <c r="H451" s="340"/>
      <c r="I451" s="37"/>
    </row>
    <row r="452" spans="1:9" ht="15.75">
      <c r="A452" s="10" t="s">
        <v>1347</v>
      </c>
      <c r="B452" s="38">
        <v>285598</v>
      </c>
      <c r="C452" s="9"/>
      <c r="D452" s="58"/>
      <c r="E452" s="13"/>
      <c r="F452" s="71"/>
      <c r="G452" s="58" t="s">
        <v>27</v>
      </c>
      <c r="H452" s="340">
        <v>41244</v>
      </c>
      <c r="I452" s="37">
        <f>(2993.81*1.18)*1</f>
        <v>3532.6958</v>
      </c>
    </row>
    <row r="453" spans="1:9" s="331" customFormat="1" ht="21" customHeight="1">
      <c r="A453" s="23" t="s">
        <v>795</v>
      </c>
      <c r="B453" s="38">
        <v>285750</v>
      </c>
      <c r="C453" s="330"/>
      <c r="D453" s="117" t="s">
        <v>18</v>
      </c>
      <c r="E453" s="13" t="s">
        <v>804</v>
      </c>
      <c r="F453" s="77" t="s">
        <v>816</v>
      </c>
      <c r="G453" s="13" t="s">
        <v>237</v>
      </c>
      <c r="H453" s="340" t="s">
        <v>580</v>
      </c>
      <c r="I453" s="37">
        <v>76084.84</v>
      </c>
    </row>
    <row r="454" spans="1:9" ht="31.5">
      <c r="A454" s="10" t="s">
        <v>863</v>
      </c>
      <c r="B454" s="38">
        <v>190391</v>
      </c>
      <c r="C454" s="9"/>
      <c r="D454" s="38"/>
      <c r="E454" s="52"/>
      <c r="F454" s="71"/>
      <c r="G454" s="13" t="s">
        <v>168</v>
      </c>
      <c r="H454" s="340">
        <v>41244</v>
      </c>
      <c r="I454" s="37">
        <f>(56527.38/13)*1</f>
        <v>4348.26</v>
      </c>
    </row>
    <row r="455" spans="1:9" ht="47.25">
      <c r="A455" s="10" t="s">
        <v>1214</v>
      </c>
      <c r="B455" s="38">
        <v>190331</v>
      </c>
      <c r="C455" s="9"/>
      <c r="D455" s="35"/>
      <c r="E455" s="13"/>
      <c r="F455" s="71"/>
      <c r="G455" s="13" t="s">
        <v>27</v>
      </c>
      <c r="H455" s="340"/>
      <c r="I455" s="81">
        <v>0</v>
      </c>
    </row>
    <row r="456" spans="1:9" ht="15.75">
      <c r="A456" s="10" t="s">
        <v>1515</v>
      </c>
      <c r="B456" s="38">
        <v>386343</v>
      </c>
      <c r="C456" s="9"/>
      <c r="D456" s="35"/>
      <c r="E456" s="13"/>
      <c r="F456" s="71"/>
      <c r="G456" s="13">
        <v>8</v>
      </c>
      <c r="H456" s="340"/>
      <c r="I456" s="81"/>
    </row>
    <row r="457" spans="1:9" ht="78.75">
      <c r="A457" s="10" t="s">
        <v>1440</v>
      </c>
      <c r="B457" s="38" t="s">
        <v>802</v>
      </c>
      <c r="C457" s="9"/>
      <c r="D457" s="35" t="s">
        <v>21</v>
      </c>
      <c r="E457" s="13" t="s">
        <v>252</v>
      </c>
      <c r="F457" s="77" t="s">
        <v>1439</v>
      </c>
      <c r="G457" s="13" t="s">
        <v>23</v>
      </c>
      <c r="H457" s="340">
        <v>41183</v>
      </c>
      <c r="I457" s="37">
        <f>(41679.19*1.16)*1</f>
        <v>48347.860399999998</v>
      </c>
    </row>
    <row r="458" spans="1:9" ht="15.75">
      <c r="A458" s="10" t="s">
        <v>445</v>
      </c>
      <c r="B458" s="38">
        <v>190296</v>
      </c>
      <c r="C458" s="9"/>
      <c r="D458" s="13" t="s">
        <v>449</v>
      </c>
      <c r="E458" s="52" t="s">
        <v>450</v>
      </c>
      <c r="F458" s="71"/>
      <c r="G458" s="13" t="s">
        <v>23</v>
      </c>
      <c r="H458" s="340">
        <v>40940</v>
      </c>
      <c r="I458" s="37">
        <f>(45925.56/10)*1</f>
        <v>4592.5559999999996</v>
      </c>
    </row>
    <row r="459" spans="1:9" ht="15.75">
      <c r="A459" s="10" t="s">
        <v>796</v>
      </c>
      <c r="B459" s="38">
        <v>386350</v>
      </c>
      <c r="C459" s="9"/>
      <c r="D459" s="13" t="s">
        <v>451</v>
      </c>
      <c r="E459" s="52"/>
      <c r="F459" s="316">
        <v>7025</v>
      </c>
      <c r="G459" s="13"/>
      <c r="H459" s="340"/>
      <c r="I459" s="37"/>
    </row>
    <row r="460" spans="1:9" ht="15.75">
      <c r="A460" s="10" t="s">
        <v>796</v>
      </c>
      <c r="B460" s="38">
        <v>386349</v>
      </c>
      <c r="C460" s="9"/>
      <c r="D460" s="13" t="s">
        <v>451</v>
      </c>
      <c r="E460" s="52"/>
      <c r="F460" s="71">
        <v>7061</v>
      </c>
      <c r="G460" s="13"/>
      <c r="H460" s="340"/>
      <c r="I460" s="37"/>
    </row>
    <row r="461" spans="1:9" ht="31.5">
      <c r="A461" s="10" t="s">
        <v>796</v>
      </c>
      <c r="B461" s="38">
        <v>386351</v>
      </c>
      <c r="C461" s="9"/>
      <c r="D461" s="13" t="s">
        <v>1532</v>
      </c>
      <c r="E461" s="52"/>
      <c r="F461" s="71"/>
      <c r="G461" s="13"/>
      <c r="H461" s="340"/>
      <c r="I461" s="37"/>
    </row>
    <row r="462" spans="1:9" ht="18" customHeight="1">
      <c r="A462" s="451" t="s">
        <v>573</v>
      </c>
      <c r="B462" s="451"/>
      <c r="C462" s="451"/>
      <c r="D462" s="451"/>
      <c r="E462" s="451"/>
      <c r="F462" s="97"/>
      <c r="G462" s="97"/>
      <c r="H462" s="343"/>
      <c r="I462" s="97"/>
    </row>
    <row r="464" spans="1:9" ht="15.75">
      <c r="A464" s="4" t="s">
        <v>1</v>
      </c>
      <c r="B464" s="5" t="s">
        <v>2</v>
      </c>
      <c r="C464" s="201" t="s">
        <v>3</v>
      </c>
      <c r="D464" s="5" t="s">
        <v>4</v>
      </c>
      <c r="E464" s="5" t="s">
        <v>5</v>
      </c>
      <c r="F464" s="5" t="s">
        <v>6</v>
      </c>
      <c r="G464" s="5" t="s">
        <v>7</v>
      </c>
      <c r="H464" s="201" t="s">
        <v>37</v>
      </c>
      <c r="I464" s="5" t="s">
        <v>8</v>
      </c>
    </row>
    <row r="465" spans="1:9" ht="15.75">
      <c r="A465" s="10" t="s">
        <v>565</v>
      </c>
      <c r="B465" s="13">
        <v>190381</v>
      </c>
      <c r="C465" s="9"/>
      <c r="D465" s="13" t="s">
        <v>451</v>
      </c>
      <c r="E465" s="13"/>
      <c r="F465" s="71" t="s">
        <v>581</v>
      </c>
      <c r="G465" s="13" t="s">
        <v>71</v>
      </c>
      <c r="H465" s="340"/>
      <c r="I465" s="153">
        <v>73000</v>
      </c>
    </row>
    <row r="466" spans="1:9" ht="15.75">
      <c r="A466" s="80" t="s">
        <v>566</v>
      </c>
      <c r="B466" s="38">
        <v>359194</v>
      </c>
      <c r="C466" s="9"/>
      <c r="D466" s="13"/>
      <c r="E466" s="13"/>
      <c r="F466" s="71"/>
      <c r="G466" s="13"/>
      <c r="H466" s="336">
        <v>38965</v>
      </c>
      <c r="I466" s="81">
        <v>5977.51</v>
      </c>
    </row>
    <row r="467" spans="1:9" ht="31.5">
      <c r="A467" s="10" t="s">
        <v>567</v>
      </c>
      <c r="B467" s="38">
        <v>285661</v>
      </c>
      <c r="C467" s="9"/>
      <c r="D467" s="58"/>
      <c r="E467" s="58"/>
      <c r="F467" s="71"/>
      <c r="G467" s="13" t="s">
        <v>23</v>
      </c>
      <c r="H467" s="349"/>
      <c r="I467" s="37">
        <f>(30067.2/6)*1</f>
        <v>5011.2</v>
      </c>
    </row>
    <row r="468" spans="1:9" ht="31.5">
      <c r="A468" s="10" t="s">
        <v>567</v>
      </c>
      <c r="B468" s="38">
        <v>285662</v>
      </c>
      <c r="C468" s="9"/>
      <c r="D468" s="58"/>
      <c r="E468" s="58"/>
      <c r="F468" s="71"/>
      <c r="G468" s="13" t="s">
        <v>23</v>
      </c>
      <c r="H468" s="349"/>
      <c r="I468" s="37">
        <f>(30067.2/6)*1</f>
        <v>5011.2</v>
      </c>
    </row>
    <row r="469" spans="1:9" ht="31.5">
      <c r="A469" s="10" t="s">
        <v>567</v>
      </c>
      <c r="B469" s="38">
        <v>285659</v>
      </c>
      <c r="C469" s="9"/>
      <c r="D469" s="58"/>
      <c r="E469" s="58"/>
      <c r="F469" s="71"/>
      <c r="G469" s="13" t="s">
        <v>23</v>
      </c>
      <c r="H469" s="349"/>
      <c r="I469" s="37">
        <f>(30067.2/6)*1</f>
        <v>5011.2</v>
      </c>
    </row>
    <row r="470" spans="1:9" ht="31.5">
      <c r="A470" s="10" t="s">
        <v>567</v>
      </c>
      <c r="B470" s="38">
        <v>359193</v>
      </c>
      <c r="C470" s="9"/>
      <c r="D470" s="58"/>
      <c r="E470" s="58"/>
      <c r="F470" s="71"/>
      <c r="G470" s="13" t="s">
        <v>23</v>
      </c>
      <c r="H470" s="349"/>
      <c r="I470" s="37">
        <f>(30067.2/6)*1</f>
        <v>5011.2</v>
      </c>
    </row>
    <row r="471" spans="1:9" ht="15.75">
      <c r="A471" s="10" t="s">
        <v>81</v>
      </c>
      <c r="B471" s="38">
        <v>285756</v>
      </c>
      <c r="C471" s="9"/>
      <c r="D471" s="58"/>
      <c r="E471" s="58"/>
      <c r="F471" s="71"/>
      <c r="G471" s="13" t="s">
        <v>235</v>
      </c>
      <c r="H471" s="340">
        <v>41395</v>
      </c>
      <c r="I471" s="37">
        <v>21830</v>
      </c>
    </row>
    <row r="472" spans="1:9" ht="15.75">
      <c r="A472" s="23" t="s">
        <v>568</v>
      </c>
      <c r="B472" s="38">
        <v>285778</v>
      </c>
      <c r="C472" s="9"/>
      <c r="D472" s="58"/>
      <c r="E472" s="58"/>
      <c r="F472" s="71"/>
      <c r="G472" s="13" t="s">
        <v>23</v>
      </c>
      <c r="H472" s="340">
        <v>41765</v>
      </c>
      <c r="I472" s="37">
        <v>2183</v>
      </c>
    </row>
    <row r="473" spans="1:9" ht="15.75">
      <c r="A473" s="10" t="s">
        <v>582</v>
      </c>
      <c r="B473" s="38">
        <v>359195</v>
      </c>
      <c r="C473" s="9"/>
      <c r="D473" s="58"/>
      <c r="E473" s="58"/>
      <c r="F473" s="71"/>
      <c r="G473" s="13" t="s">
        <v>238</v>
      </c>
      <c r="H473" s="336">
        <v>38899</v>
      </c>
      <c r="I473" s="81">
        <v>38977.51</v>
      </c>
    </row>
    <row r="474" spans="1:9" ht="31.5">
      <c r="A474" s="10" t="s">
        <v>569</v>
      </c>
      <c r="B474" s="38">
        <v>285878</v>
      </c>
      <c r="C474" s="9"/>
      <c r="D474" s="35" t="s">
        <v>452</v>
      </c>
      <c r="E474" s="13" t="s">
        <v>19</v>
      </c>
      <c r="F474" s="71"/>
      <c r="G474" s="13" t="s">
        <v>168</v>
      </c>
      <c r="H474" s="336">
        <v>40940</v>
      </c>
      <c r="I474" s="37">
        <f>(15291.33*1.16)*1</f>
        <v>17737.942799999997</v>
      </c>
    </row>
    <row r="475" spans="1:9" ht="31.5">
      <c r="A475" s="10" t="s">
        <v>570</v>
      </c>
      <c r="B475" s="38">
        <v>285880</v>
      </c>
      <c r="C475" s="9"/>
      <c r="D475" s="13" t="s">
        <v>451</v>
      </c>
      <c r="E475" s="13"/>
      <c r="F475" s="176" t="s">
        <v>586</v>
      </c>
      <c r="G475" s="13" t="s">
        <v>71</v>
      </c>
      <c r="H475" s="340" t="s">
        <v>580</v>
      </c>
      <c r="I475" s="37">
        <v>73000</v>
      </c>
    </row>
    <row r="476" spans="1:9" ht="15.75">
      <c r="A476" s="10" t="s">
        <v>583</v>
      </c>
      <c r="B476" s="38">
        <v>359197</v>
      </c>
      <c r="C476" s="9"/>
      <c r="D476" s="58" t="s">
        <v>576</v>
      </c>
      <c r="E476" s="58"/>
      <c r="F476" s="71" t="s">
        <v>587</v>
      </c>
      <c r="G476" s="13"/>
      <c r="H476" s="336">
        <v>41743</v>
      </c>
      <c r="I476" s="37">
        <v>19840.52</v>
      </c>
    </row>
    <row r="477" spans="1:9" ht="31.5">
      <c r="A477" s="10" t="s">
        <v>571</v>
      </c>
      <c r="B477" s="38">
        <v>285820</v>
      </c>
      <c r="C477" s="9"/>
      <c r="D477" s="58" t="s">
        <v>256</v>
      </c>
      <c r="E477" s="58" t="s">
        <v>577</v>
      </c>
      <c r="F477" s="71" t="s">
        <v>588</v>
      </c>
      <c r="G477" s="13" t="s">
        <v>71</v>
      </c>
      <c r="H477" s="336">
        <v>41856</v>
      </c>
      <c r="I477" s="37">
        <v>58536.259999999995</v>
      </c>
    </row>
    <row r="478" spans="1:9" ht="15.75">
      <c r="A478" s="10" t="s">
        <v>572</v>
      </c>
      <c r="B478" s="38">
        <v>359196</v>
      </c>
      <c r="C478" s="9"/>
      <c r="D478" s="58" t="s">
        <v>578</v>
      </c>
      <c r="E478" s="58" t="s">
        <v>579</v>
      </c>
      <c r="F478" s="71" t="s">
        <v>1438</v>
      </c>
      <c r="G478" s="13"/>
      <c r="H478" s="336">
        <v>41765</v>
      </c>
      <c r="I478" s="37">
        <v>38255.5</v>
      </c>
    </row>
    <row r="479" spans="1:9" ht="15.75">
      <c r="A479" s="80" t="s">
        <v>1437</v>
      </c>
      <c r="B479" s="147">
        <v>190335</v>
      </c>
      <c r="C479" s="9"/>
      <c r="D479" s="13"/>
      <c r="E479" s="13"/>
      <c r="F479" s="71"/>
      <c r="G479" s="13" t="s">
        <v>23</v>
      </c>
      <c r="H479" s="336">
        <v>38901</v>
      </c>
      <c r="I479" s="81">
        <v>1305</v>
      </c>
    </row>
    <row r="480" spans="1:9" ht="15.75">
      <c r="A480" s="80" t="s">
        <v>1437</v>
      </c>
      <c r="B480" s="147">
        <v>190336</v>
      </c>
      <c r="C480" s="9"/>
      <c r="D480" s="13"/>
      <c r="E480" s="13"/>
      <c r="F480" s="71"/>
      <c r="G480" s="13" t="s">
        <v>23</v>
      </c>
      <c r="H480" s="336">
        <v>38901</v>
      </c>
      <c r="I480" s="81">
        <v>1305</v>
      </c>
    </row>
    <row r="481" spans="1:9" ht="15.75">
      <c r="A481" s="80" t="s">
        <v>1437</v>
      </c>
      <c r="B481" s="147">
        <v>190337</v>
      </c>
      <c r="C481" s="9"/>
      <c r="D481" s="13"/>
      <c r="E481" s="13"/>
      <c r="F481" s="71"/>
      <c r="G481" s="13" t="s">
        <v>23</v>
      </c>
      <c r="H481" s="336">
        <v>38901</v>
      </c>
      <c r="I481" s="81">
        <v>1305</v>
      </c>
    </row>
    <row r="482" spans="1:9" ht="15.75">
      <c r="A482" s="80" t="s">
        <v>1437</v>
      </c>
      <c r="B482" s="147">
        <v>190338</v>
      </c>
      <c r="C482" s="9"/>
      <c r="D482" s="13"/>
      <c r="E482" s="13"/>
      <c r="F482" s="71"/>
      <c r="G482" s="13" t="s">
        <v>23</v>
      </c>
      <c r="H482" s="336">
        <v>38901</v>
      </c>
      <c r="I482" s="81">
        <v>1305</v>
      </c>
    </row>
    <row r="483" spans="1:9" ht="15.75">
      <c r="A483" s="80" t="s">
        <v>1437</v>
      </c>
      <c r="B483" s="147">
        <v>285685</v>
      </c>
      <c r="C483" s="9"/>
      <c r="D483" s="13"/>
      <c r="E483" s="13"/>
      <c r="F483" s="71"/>
      <c r="G483" s="13" t="s">
        <v>23</v>
      </c>
      <c r="H483" s="336">
        <v>38901</v>
      </c>
      <c r="I483" s="81">
        <v>1305</v>
      </c>
    </row>
    <row r="484" spans="1:9" ht="15.75">
      <c r="A484" s="80" t="s">
        <v>1437</v>
      </c>
      <c r="B484" s="147">
        <v>285686</v>
      </c>
      <c r="C484" s="9"/>
      <c r="D484" s="13"/>
      <c r="E484" s="13"/>
      <c r="F484" s="71"/>
      <c r="G484" s="13" t="s">
        <v>23</v>
      </c>
      <c r="H484" s="336">
        <v>38901</v>
      </c>
      <c r="I484" s="81">
        <v>1305</v>
      </c>
    </row>
    <row r="485" spans="1:9" ht="15.75">
      <c r="A485" s="80" t="s">
        <v>1437</v>
      </c>
      <c r="B485" s="147">
        <v>285687</v>
      </c>
      <c r="C485" s="9"/>
      <c r="D485" s="35"/>
      <c r="E485" s="13"/>
      <c r="F485" s="71"/>
      <c r="G485" s="13" t="s">
        <v>23</v>
      </c>
      <c r="H485" s="340">
        <v>40940</v>
      </c>
      <c r="I485" s="37">
        <v>1252.8</v>
      </c>
    </row>
    <row r="486" spans="1:9" ht="15.75">
      <c r="A486" s="80" t="s">
        <v>1437</v>
      </c>
      <c r="B486" s="147">
        <v>285688</v>
      </c>
      <c r="C486" s="9"/>
      <c r="D486" s="35"/>
      <c r="E486" s="13"/>
      <c r="F486" s="71"/>
      <c r="G486" s="13" t="s">
        <v>23</v>
      </c>
      <c r="H486" s="340">
        <v>40940</v>
      </c>
      <c r="I486" s="37">
        <v>1252.8</v>
      </c>
    </row>
    <row r="487" spans="1:9" ht="15.75">
      <c r="A487" s="80" t="s">
        <v>1437</v>
      </c>
      <c r="B487" s="147">
        <v>285689</v>
      </c>
      <c r="C487" s="9"/>
      <c r="D487" s="35"/>
      <c r="E487" s="13"/>
      <c r="F487" s="71"/>
      <c r="G487" s="13" t="s">
        <v>23</v>
      </c>
      <c r="H487" s="340">
        <v>40940</v>
      </c>
      <c r="I487" s="37">
        <v>1252.8</v>
      </c>
    </row>
    <row r="488" spans="1:9" ht="15.75">
      <c r="A488" s="80" t="s">
        <v>1437</v>
      </c>
      <c r="B488" s="147">
        <v>285690</v>
      </c>
      <c r="C488" s="9"/>
      <c r="D488" s="35"/>
      <c r="E488" s="13"/>
      <c r="F488" s="71"/>
      <c r="G488" s="13" t="s">
        <v>23</v>
      </c>
      <c r="H488" s="340">
        <v>40940</v>
      </c>
      <c r="I488" s="37">
        <v>1252.8</v>
      </c>
    </row>
    <row r="489" spans="1:9" ht="15.75">
      <c r="A489" s="80" t="s">
        <v>1437</v>
      </c>
      <c r="B489" s="147">
        <v>285691</v>
      </c>
      <c r="C489" s="9"/>
      <c r="D489" s="13" t="s">
        <v>364</v>
      </c>
      <c r="E489" s="52"/>
      <c r="F489" s="71"/>
      <c r="G489" s="13" t="s">
        <v>168</v>
      </c>
      <c r="H489" s="340">
        <v>40940</v>
      </c>
      <c r="I489" s="37">
        <v>1252.8</v>
      </c>
    </row>
    <row r="490" spans="1:9" ht="15.75">
      <c r="A490" s="80" t="s">
        <v>1437</v>
      </c>
      <c r="B490" s="147">
        <v>285692</v>
      </c>
      <c r="C490" s="9"/>
      <c r="D490" s="13" t="s">
        <v>364</v>
      </c>
      <c r="E490" s="52"/>
      <c r="F490" s="71"/>
      <c r="G490" s="13" t="s">
        <v>168</v>
      </c>
      <c r="H490" s="340">
        <v>40940</v>
      </c>
      <c r="I490" s="37">
        <v>1252.8</v>
      </c>
    </row>
    <row r="491" spans="1:9" ht="15.75">
      <c r="A491" s="80" t="s">
        <v>1437</v>
      </c>
      <c r="B491" s="147">
        <v>285693</v>
      </c>
      <c r="C491" s="9"/>
      <c r="D491" s="13" t="s">
        <v>364</v>
      </c>
      <c r="E491" s="52"/>
      <c r="F491" s="71"/>
      <c r="G491" s="13" t="s">
        <v>168</v>
      </c>
      <c r="H491" s="340">
        <v>40940</v>
      </c>
      <c r="I491" s="37">
        <v>1252.8</v>
      </c>
    </row>
    <row r="492" spans="1:9" ht="15.75">
      <c r="A492" s="80" t="s">
        <v>1437</v>
      </c>
      <c r="B492" s="147">
        <v>285694</v>
      </c>
      <c r="C492" s="9"/>
      <c r="D492" s="13" t="s">
        <v>364</v>
      </c>
      <c r="E492" s="52"/>
      <c r="F492" s="71"/>
      <c r="G492" s="13" t="s">
        <v>168</v>
      </c>
      <c r="H492" s="340">
        <v>40940</v>
      </c>
      <c r="I492" s="37">
        <v>1252.8</v>
      </c>
    </row>
    <row r="493" spans="1:9" ht="15.75">
      <c r="A493" s="80" t="s">
        <v>1437</v>
      </c>
      <c r="B493" s="147">
        <v>285695</v>
      </c>
      <c r="C493" s="9"/>
      <c r="D493" s="13" t="s">
        <v>364</v>
      </c>
      <c r="E493" s="52"/>
      <c r="F493" s="71"/>
      <c r="G493" s="13" t="s">
        <v>168</v>
      </c>
      <c r="H493" s="340">
        <v>40940</v>
      </c>
      <c r="I493" s="37">
        <v>1252.8</v>
      </c>
    </row>
    <row r="494" spans="1:9" ht="15.75">
      <c r="A494" s="80" t="s">
        <v>1437</v>
      </c>
      <c r="B494" s="147">
        <v>285696</v>
      </c>
      <c r="C494" s="9"/>
      <c r="D494" s="13" t="s">
        <v>364</v>
      </c>
      <c r="E494" s="52"/>
      <c r="F494" s="71"/>
      <c r="G494" s="13" t="s">
        <v>168</v>
      </c>
      <c r="H494" s="340">
        <v>40940</v>
      </c>
      <c r="I494" s="37">
        <v>1252.8</v>
      </c>
    </row>
    <row r="495" spans="1:9" ht="15.75">
      <c r="A495" s="80" t="s">
        <v>1437</v>
      </c>
      <c r="B495" s="147">
        <v>285697</v>
      </c>
      <c r="C495" s="9"/>
      <c r="D495" s="13" t="s">
        <v>364</v>
      </c>
      <c r="E495" s="52"/>
      <c r="F495" s="71"/>
      <c r="G495" s="13" t="s">
        <v>168</v>
      </c>
      <c r="H495" s="340">
        <v>40940</v>
      </c>
      <c r="I495" s="37">
        <v>1252.8</v>
      </c>
    </row>
    <row r="496" spans="1:9" ht="15.75">
      <c r="A496" s="80" t="s">
        <v>1437</v>
      </c>
      <c r="B496" s="147">
        <v>285698</v>
      </c>
      <c r="C496" s="9"/>
      <c r="D496" s="13" t="s">
        <v>364</v>
      </c>
      <c r="E496" s="52"/>
      <c r="F496" s="71"/>
      <c r="G496" s="13" t="s">
        <v>168</v>
      </c>
      <c r="H496" s="340">
        <v>40940</v>
      </c>
      <c r="I496" s="37">
        <v>1252.8</v>
      </c>
    </row>
    <row r="497" spans="1:9" ht="15.75">
      <c r="A497" s="80" t="s">
        <v>1437</v>
      </c>
      <c r="B497" s="147">
        <v>285699</v>
      </c>
      <c r="C497" s="9"/>
      <c r="D497" s="13" t="s">
        <v>364</v>
      </c>
      <c r="E497" s="52"/>
      <c r="F497" s="71"/>
      <c r="G497" s="13" t="s">
        <v>168</v>
      </c>
      <c r="H497" s="340">
        <v>40940</v>
      </c>
      <c r="I497" s="37">
        <v>1252.8</v>
      </c>
    </row>
    <row r="498" spans="1:9" ht="15.75">
      <c r="A498" s="80" t="s">
        <v>1437</v>
      </c>
      <c r="B498" s="147">
        <v>285700</v>
      </c>
      <c r="C498" s="9"/>
      <c r="D498" s="13" t="s">
        <v>364</v>
      </c>
      <c r="E498" s="13"/>
      <c r="F498" s="71"/>
      <c r="G498" s="13" t="s">
        <v>168</v>
      </c>
      <c r="H498" s="340">
        <v>40940</v>
      </c>
      <c r="I498" s="37">
        <v>1252.8</v>
      </c>
    </row>
    <row r="499" spans="1:9" ht="15.75">
      <c r="A499" s="80" t="s">
        <v>1437</v>
      </c>
      <c r="B499" s="147">
        <v>285706</v>
      </c>
      <c r="C499" s="9"/>
      <c r="D499" s="13" t="s">
        <v>364</v>
      </c>
      <c r="E499" s="13"/>
      <c r="F499" s="71"/>
      <c r="G499" s="13" t="s">
        <v>168</v>
      </c>
      <c r="H499" s="340">
        <v>40940</v>
      </c>
      <c r="I499" s="37">
        <v>1252.8</v>
      </c>
    </row>
    <row r="500" spans="1:9" ht="15.75">
      <c r="A500" s="80" t="s">
        <v>1437</v>
      </c>
      <c r="B500" s="147">
        <v>285823</v>
      </c>
      <c r="C500" s="9"/>
      <c r="D500" s="13" t="s">
        <v>364</v>
      </c>
      <c r="E500" s="13"/>
      <c r="F500" s="71"/>
      <c r="G500" s="13" t="s">
        <v>168</v>
      </c>
      <c r="H500" s="340">
        <v>40940</v>
      </c>
      <c r="I500" s="37">
        <v>1252.8</v>
      </c>
    </row>
    <row r="501" spans="1:9" ht="15.75">
      <c r="A501" s="80" t="s">
        <v>1437</v>
      </c>
      <c r="B501" s="147">
        <v>285824</v>
      </c>
      <c r="C501" s="9"/>
      <c r="D501" s="13" t="s">
        <v>364</v>
      </c>
      <c r="E501" s="13"/>
      <c r="F501" s="71"/>
      <c r="G501" s="13" t="s">
        <v>168</v>
      </c>
      <c r="H501" s="340">
        <v>40940</v>
      </c>
      <c r="I501" s="37">
        <v>1252.8</v>
      </c>
    </row>
    <row r="502" spans="1:9" ht="15.75">
      <c r="A502" s="80" t="s">
        <v>1437</v>
      </c>
      <c r="B502" s="147">
        <v>285826</v>
      </c>
      <c r="C502" s="9"/>
      <c r="D502" s="13" t="s">
        <v>364</v>
      </c>
      <c r="E502" s="13"/>
      <c r="F502" s="71"/>
      <c r="G502" s="13" t="s">
        <v>168</v>
      </c>
      <c r="H502" s="340">
        <v>40940</v>
      </c>
      <c r="I502" s="37">
        <v>1252.8</v>
      </c>
    </row>
    <row r="503" spans="1:9" ht="15.75">
      <c r="A503" s="80" t="s">
        <v>1437</v>
      </c>
      <c r="B503" s="147">
        <v>285827</v>
      </c>
      <c r="C503" s="9"/>
      <c r="D503" s="13" t="s">
        <v>364</v>
      </c>
      <c r="E503" s="13"/>
      <c r="F503" s="71"/>
      <c r="G503" s="13" t="s">
        <v>168</v>
      </c>
      <c r="H503" s="340">
        <v>40940</v>
      </c>
      <c r="I503" s="37">
        <v>1252.8</v>
      </c>
    </row>
    <row r="504" spans="1:9" ht="15.75">
      <c r="A504" s="80" t="s">
        <v>1437</v>
      </c>
      <c r="B504" s="147">
        <v>285828</v>
      </c>
      <c r="C504" s="9"/>
      <c r="D504" s="13" t="s">
        <v>364</v>
      </c>
      <c r="E504" s="13"/>
      <c r="F504" s="71"/>
      <c r="G504" s="13" t="s">
        <v>168</v>
      </c>
      <c r="H504" s="340">
        <v>40940</v>
      </c>
      <c r="I504" s="37">
        <v>1252.8</v>
      </c>
    </row>
    <row r="505" spans="1:9" ht="15.75">
      <c r="A505" s="80" t="s">
        <v>1437</v>
      </c>
      <c r="B505" s="147">
        <v>285829</v>
      </c>
      <c r="C505" s="9"/>
      <c r="D505" s="13" t="s">
        <v>364</v>
      </c>
      <c r="E505" s="13"/>
      <c r="F505" s="71"/>
      <c r="G505" s="13" t="s">
        <v>168</v>
      </c>
      <c r="H505" s="340">
        <v>40940</v>
      </c>
      <c r="I505" s="37">
        <v>1252.8</v>
      </c>
    </row>
    <row r="506" spans="1:9" ht="15.75">
      <c r="A506" s="80" t="s">
        <v>1437</v>
      </c>
      <c r="B506" s="147">
        <v>285830</v>
      </c>
      <c r="C506" s="9"/>
      <c r="D506" s="13" t="s">
        <v>364</v>
      </c>
      <c r="E506" s="13"/>
      <c r="F506" s="71"/>
      <c r="G506" s="13" t="s">
        <v>168</v>
      </c>
      <c r="H506" s="340">
        <v>40940</v>
      </c>
      <c r="I506" s="37">
        <v>1252.8</v>
      </c>
    </row>
    <row r="507" spans="1:9" ht="15.75">
      <c r="A507" s="80" t="s">
        <v>1437</v>
      </c>
      <c r="B507" s="147">
        <v>285831</v>
      </c>
      <c r="C507" s="9"/>
      <c r="D507" s="13" t="s">
        <v>364</v>
      </c>
      <c r="E507" s="13"/>
      <c r="F507" s="71"/>
      <c r="G507" s="13" t="s">
        <v>168</v>
      </c>
      <c r="H507" s="340">
        <v>40940</v>
      </c>
      <c r="I507" s="37">
        <v>1252.8</v>
      </c>
    </row>
    <row r="508" spans="1:9" ht="15.75">
      <c r="A508" s="80" t="s">
        <v>1437</v>
      </c>
      <c r="B508" s="147">
        <v>285832</v>
      </c>
      <c r="C508" s="9"/>
      <c r="D508" s="13" t="s">
        <v>364</v>
      </c>
      <c r="E508" s="13"/>
      <c r="F508" s="71"/>
      <c r="G508" s="13" t="s">
        <v>168</v>
      </c>
      <c r="H508" s="340">
        <v>40940</v>
      </c>
      <c r="I508" s="37">
        <v>1252.8</v>
      </c>
    </row>
    <row r="509" spans="1:9" ht="15.75">
      <c r="A509" s="80" t="s">
        <v>1437</v>
      </c>
      <c r="B509" s="147">
        <v>285833</v>
      </c>
      <c r="C509" s="9"/>
      <c r="D509" s="13" t="s">
        <v>364</v>
      </c>
      <c r="E509" s="13"/>
      <c r="F509" s="71"/>
      <c r="G509" s="13" t="s">
        <v>168</v>
      </c>
      <c r="H509" s="340">
        <v>40940</v>
      </c>
      <c r="I509" s="37">
        <v>1252.8</v>
      </c>
    </row>
    <row r="510" spans="1:9" ht="15.75">
      <c r="A510" s="80" t="s">
        <v>1437</v>
      </c>
      <c r="B510" s="147">
        <v>285834</v>
      </c>
      <c r="C510" s="9"/>
      <c r="D510" s="13" t="s">
        <v>364</v>
      </c>
      <c r="E510" s="13"/>
      <c r="F510" s="71"/>
      <c r="G510" s="13" t="s">
        <v>168</v>
      </c>
      <c r="H510" s="340">
        <v>40940</v>
      </c>
      <c r="I510" s="37">
        <v>1252.8</v>
      </c>
    </row>
    <row r="511" spans="1:9" ht="15.75">
      <c r="A511" s="80" t="s">
        <v>1437</v>
      </c>
      <c r="B511" s="147">
        <v>285835</v>
      </c>
      <c r="C511" s="9"/>
      <c r="D511" s="13" t="s">
        <v>364</v>
      </c>
      <c r="E511" s="13"/>
      <c r="F511" s="71"/>
      <c r="G511" s="13" t="s">
        <v>168</v>
      </c>
      <c r="H511" s="340">
        <v>40940</v>
      </c>
      <c r="I511" s="37">
        <v>1252.8</v>
      </c>
    </row>
    <row r="512" spans="1:9" ht="15.75">
      <c r="A512" s="80" t="s">
        <v>1437</v>
      </c>
      <c r="B512" s="147">
        <v>285836</v>
      </c>
      <c r="C512" s="9"/>
      <c r="D512" s="13" t="s">
        <v>364</v>
      </c>
      <c r="E512" s="13"/>
      <c r="F512" s="71"/>
      <c r="G512" s="13" t="s">
        <v>168</v>
      </c>
      <c r="H512" s="340">
        <v>40940</v>
      </c>
      <c r="I512" s="37">
        <v>1252.8</v>
      </c>
    </row>
    <row r="513" spans="1:9" ht="15.75">
      <c r="A513" s="80" t="s">
        <v>1437</v>
      </c>
      <c r="B513" s="147">
        <v>285837</v>
      </c>
      <c r="C513" s="9"/>
      <c r="D513" s="13" t="s">
        <v>364</v>
      </c>
      <c r="E513" s="13"/>
      <c r="F513" s="71"/>
      <c r="G513" s="13" t="s">
        <v>168</v>
      </c>
      <c r="H513" s="340">
        <v>40940</v>
      </c>
      <c r="I513" s="37">
        <v>1252.8</v>
      </c>
    </row>
    <row r="514" spans="1:9" ht="15.75">
      <c r="A514" s="80" t="s">
        <v>1437</v>
      </c>
      <c r="B514" s="147">
        <v>285838</v>
      </c>
      <c r="C514" s="9"/>
      <c r="D514" s="13" t="s">
        <v>364</v>
      </c>
      <c r="E514" s="13"/>
      <c r="F514" s="71"/>
      <c r="G514" s="13" t="s">
        <v>168</v>
      </c>
      <c r="H514" s="340">
        <v>40940</v>
      </c>
      <c r="I514" s="37">
        <v>1252.8</v>
      </c>
    </row>
    <row r="515" spans="1:9" ht="15.75">
      <c r="A515" s="80" t="s">
        <v>1437</v>
      </c>
      <c r="B515" s="147">
        <v>285840</v>
      </c>
      <c r="C515" s="9"/>
      <c r="D515" s="13" t="s">
        <v>364</v>
      </c>
      <c r="E515" s="13"/>
      <c r="F515" s="71"/>
      <c r="G515" s="13" t="s">
        <v>168</v>
      </c>
      <c r="H515" s="340">
        <v>40940</v>
      </c>
      <c r="I515" s="37">
        <v>1252.8</v>
      </c>
    </row>
    <row r="516" spans="1:9" ht="15.75">
      <c r="A516" s="80" t="s">
        <v>1437</v>
      </c>
      <c r="B516" s="147">
        <v>285841</v>
      </c>
      <c r="C516" s="9"/>
      <c r="D516" s="13" t="s">
        <v>364</v>
      </c>
      <c r="E516" s="13"/>
      <c r="F516" s="71"/>
      <c r="G516" s="13" t="s">
        <v>168</v>
      </c>
      <c r="H516" s="340">
        <v>40940</v>
      </c>
      <c r="I516" s="37">
        <v>1252.8</v>
      </c>
    </row>
    <row r="517" spans="1:9" ht="15.75">
      <c r="A517" s="80" t="s">
        <v>1437</v>
      </c>
      <c r="B517" s="147">
        <v>285842</v>
      </c>
      <c r="C517" s="9"/>
      <c r="D517" s="13" t="s">
        <v>364</v>
      </c>
      <c r="E517" s="13"/>
      <c r="F517" s="71"/>
      <c r="G517" s="13" t="s">
        <v>168</v>
      </c>
      <c r="H517" s="340">
        <v>40940</v>
      </c>
      <c r="I517" s="37">
        <v>1252.8</v>
      </c>
    </row>
    <row r="518" spans="1:9" ht="15.75">
      <c r="A518" s="80" t="s">
        <v>1437</v>
      </c>
      <c r="B518" s="147">
        <v>285843</v>
      </c>
      <c r="C518" s="9"/>
      <c r="D518" s="13" t="s">
        <v>364</v>
      </c>
      <c r="E518" s="13"/>
      <c r="F518" s="71"/>
      <c r="G518" s="13" t="s">
        <v>168</v>
      </c>
      <c r="H518" s="340">
        <v>40940</v>
      </c>
      <c r="I518" s="37">
        <v>1252.8</v>
      </c>
    </row>
    <row r="519" spans="1:9" ht="15.75">
      <c r="A519" s="80" t="s">
        <v>1437</v>
      </c>
      <c r="B519" s="147">
        <v>285844</v>
      </c>
      <c r="C519" s="9"/>
      <c r="D519" s="13" t="s">
        <v>364</v>
      </c>
      <c r="E519" s="13"/>
      <c r="F519" s="71"/>
      <c r="G519" s="13" t="s">
        <v>168</v>
      </c>
      <c r="H519" s="340">
        <v>40940</v>
      </c>
      <c r="I519" s="37">
        <v>1252.8</v>
      </c>
    </row>
    <row r="520" spans="1:9" ht="15.75">
      <c r="A520" s="80" t="s">
        <v>1437</v>
      </c>
      <c r="B520" s="147">
        <v>285845</v>
      </c>
      <c r="C520" s="9"/>
      <c r="D520" s="13" t="s">
        <v>364</v>
      </c>
      <c r="E520" s="13"/>
      <c r="F520" s="71"/>
      <c r="G520" s="13" t="s">
        <v>168</v>
      </c>
      <c r="H520" s="340">
        <v>40940</v>
      </c>
      <c r="I520" s="37">
        <v>1252.8</v>
      </c>
    </row>
    <row r="521" spans="1:9" ht="15.75">
      <c r="A521" s="80" t="s">
        <v>1437</v>
      </c>
      <c r="B521" s="147">
        <v>285846</v>
      </c>
      <c r="C521" s="9"/>
      <c r="D521" s="13" t="s">
        <v>364</v>
      </c>
      <c r="E521" s="13"/>
      <c r="F521" s="71"/>
      <c r="G521" s="13" t="s">
        <v>168</v>
      </c>
      <c r="H521" s="340">
        <v>40940</v>
      </c>
      <c r="I521" s="37">
        <v>1252.8</v>
      </c>
    </row>
    <row r="522" spans="1:9" ht="15.75">
      <c r="A522" s="80" t="s">
        <v>1437</v>
      </c>
      <c r="B522" s="147">
        <v>285847</v>
      </c>
      <c r="C522" s="9"/>
      <c r="D522" s="13" t="s">
        <v>364</v>
      </c>
      <c r="E522" s="13"/>
      <c r="F522" s="71"/>
      <c r="G522" s="13" t="s">
        <v>168</v>
      </c>
      <c r="H522" s="340">
        <v>40940</v>
      </c>
      <c r="I522" s="37">
        <v>1252.8</v>
      </c>
    </row>
    <row r="523" spans="1:9" ht="15.75">
      <c r="A523" s="80" t="s">
        <v>1437</v>
      </c>
      <c r="B523" s="147">
        <v>285848</v>
      </c>
      <c r="C523" s="9"/>
      <c r="D523" s="13" t="s">
        <v>364</v>
      </c>
      <c r="E523" s="13"/>
      <c r="F523" s="71"/>
      <c r="G523" s="13" t="s">
        <v>168</v>
      </c>
      <c r="H523" s="340">
        <v>40940</v>
      </c>
      <c r="I523" s="37">
        <v>1252.8</v>
      </c>
    </row>
    <row r="524" spans="1:9" ht="15.75">
      <c r="A524" s="80" t="s">
        <v>1437</v>
      </c>
      <c r="B524" s="147">
        <v>285849</v>
      </c>
      <c r="C524" s="9"/>
      <c r="D524" s="13" t="s">
        <v>364</v>
      </c>
      <c r="E524" s="13"/>
      <c r="F524" s="71"/>
      <c r="G524" s="13" t="s">
        <v>168</v>
      </c>
      <c r="H524" s="340">
        <v>40940</v>
      </c>
      <c r="I524" s="37">
        <v>1252.8</v>
      </c>
    </row>
    <row r="525" spans="1:9" ht="15.75">
      <c r="A525" s="80" t="s">
        <v>1437</v>
      </c>
      <c r="B525" s="147">
        <v>285850</v>
      </c>
      <c r="C525" s="9"/>
      <c r="D525" s="13" t="s">
        <v>364</v>
      </c>
      <c r="E525" s="13"/>
      <c r="F525" s="71"/>
      <c r="G525" s="13" t="s">
        <v>168</v>
      </c>
      <c r="H525" s="340">
        <v>40940</v>
      </c>
      <c r="I525" s="37">
        <v>1252.8</v>
      </c>
    </row>
    <row r="526" spans="1:9" ht="15.75">
      <c r="A526" s="80" t="s">
        <v>1437</v>
      </c>
      <c r="B526" s="147">
        <v>285851</v>
      </c>
      <c r="C526" s="9"/>
      <c r="D526" s="13" t="s">
        <v>364</v>
      </c>
      <c r="E526" s="13"/>
      <c r="F526" s="71"/>
      <c r="G526" s="13" t="s">
        <v>168</v>
      </c>
      <c r="H526" s="340">
        <v>40940</v>
      </c>
      <c r="I526" s="37">
        <v>1252.8</v>
      </c>
    </row>
    <row r="527" spans="1:9" ht="15.75">
      <c r="A527" s="80" t="s">
        <v>1437</v>
      </c>
      <c r="B527" s="147">
        <v>285852</v>
      </c>
      <c r="C527" s="9"/>
      <c r="D527" s="13" t="s">
        <v>364</v>
      </c>
      <c r="E527" s="13"/>
      <c r="F527" s="71"/>
      <c r="G527" s="13" t="s">
        <v>168</v>
      </c>
      <c r="H527" s="340">
        <v>40940</v>
      </c>
      <c r="I527" s="37">
        <v>1252.8</v>
      </c>
    </row>
    <row r="528" spans="1:9" ht="15.75">
      <c r="A528" s="80" t="s">
        <v>1437</v>
      </c>
      <c r="B528" s="147">
        <v>285853</v>
      </c>
      <c r="C528" s="9"/>
      <c r="D528" s="13" t="s">
        <v>364</v>
      </c>
      <c r="E528" s="13"/>
      <c r="F528" s="71"/>
      <c r="G528" s="13" t="s">
        <v>168</v>
      </c>
      <c r="H528" s="340">
        <v>40940</v>
      </c>
      <c r="I528" s="37">
        <v>1252.8</v>
      </c>
    </row>
    <row r="529" spans="1:9" ht="15.75">
      <c r="A529" s="80" t="s">
        <v>1437</v>
      </c>
      <c r="B529" s="147">
        <v>285854</v>
      </c>
      <c r="C529" s="9"/>
      <c r="D529" s="13" t="s">
        <v>364</v>
      </c>
      <c r="E529" s="13"/>
      <c r="F529" s="71"/>
      <c r="G529" s="13" t="s">
        <v>168</v>
      </c>
      <c r="H529" s="340">
        <v>40940</v>
      </c>
      <c r="I529" s="37">
        <v>1252.8</v>
      </c>
    </row>
    <row r="530" spans="1:9" ht="15.75">
      <c r="A530" s="80" t="s">
        <v>1437</v>
      </c>
      <c r="B530" s="147">
        <v>285855</v>
      </c>
      <c r="C530" s="9"/>
      <c r="D530" s="13" t="s">
        <v>364</v>
      </c>
      <c r="E530" s="13"/>
      <c r="F530" s="71"/>
      <c r="G530" s="13" t="s">
        <v>168</v>
      </c>
      <c r="H530" s="340">
        <v>40940</v>
      </c>
      <c r="I530" s="37">
        <v>1252.8</v>
      </c>
    </row>
    <row r="531" spans="1:9" ht="15.75">
      <c r="A531" s="80" t="s">
        <v>1437</v>
      </c>
      <c r="B531" s="147">
        <v>285856</v>
      </c>
      <c r="C531" s="9"/>
      <c r="D531" s="13" t="s">
        <v>364</v>
      </c>
      <c r="E531" s="13"/>
      <c r="F531" s="71"/>
      <c r="G531" s="13" t="s">
        <v>168</v>
      </c>
      <c r="H531" s="340">
        <v>40940</v>
      </c>
      <c r="I531" s="37">
        <v>1252.8</v>
      </c>
    </row>
    <row r="532" spans="1:9" ht="15.75">
      <c r="A532" s="80" t="s">
        <v>1437</v>
      </c>
      <c r="B532" s="147">
        <v>285857</v>
      </c>
      <c r="C532" s="9"/>
      <c r="D532" s="13" t="s">
        <v>364</v>
      </c>
      <c r="E532" s="13"/>
      <c r="F532" s="71"/>
      <c r="G532" s="13" t="s">
        <v>168</v>
      </c>
      <c r="H532" s="340">
        <v>40940</v>
      </c>
      <c r="I532" s="37">
        <v>1252.8</v>
      </c>
    </row>
    <row r="533" spans="1:9" ht="15.75">
      <c r="A533" s="80" t="s">
        <v>1437</v>
      </c>
      <c r="B533" s="147">
        <v>285858</v>
      </c>
      <c r="C533" s="9"/>
      <c r="D533" s="13" t="s">
        <v>364</v>
      </c>
      <c r="E533" s="13"/>
      <c r="F533" s="71"/>
      <c r="G533" s="13" t="s">
        <v>168</v>
      </c>
      <c r="H533" s="340">
        <v>40940</v>
      </c>
      <c r="I533" s="37">
        <v>1252.8</v>
      </c>
    </row>
    <row r="534" spans="1:9" ht="15.75">
      <c r="A534" s="80" t="s">
        <v>1437</v>
      </c>
      <c r="B534" s="147">
        <v>285859</v>
      </c>
      <c r="C534" s="9"/>
      <c r="D534" s="13" t="s">
        <v>364</v>
      </c>
      <c r="E534" s="13"/>
      <c r="F534" s="71"/>
      <c r="G534" s="13" t="s">
        <v>168</v>
      </c>
      <c r="H534" s="340">
        <v>40940</v>
      </c>
      <c r="I534" s="37">
        <v>1252.8</v>
      </c>
    </row>
    <row r="535" spans="1:9" ht="15.75">
      <c r="A535" s="80" t="s">
        <v>1437</v>
      </c>
      <c r="B535" s="147">
        <v>285860</v>
      </c>
      <c r="C535" s="9"/>
      <c r="D535" s="13" t="s">
        <v>364</v>
      </c>
      <c r="E535" s="13"/>
      <c r="F535" s="71"/>
      <c r="G535" s="13" t="s">
        <v>168</v>
      </c>
      <c r="H535" s="340">
        <v>40940</v>
      </c>
      <c r="I535" s="37">
        <v>1252.8</v>
      </c>
    </row>
    <row r="536" spans="1:9" ht="15.75">
      <c r="A536" s="80" t="s">
        <v>1437</v>
      </c>
      <c r="B536" s="147">
        <v>285861</v>
      </c>
      <c r="C536" s="9"/>
      <c r="D536" s="13" t="s">
        <v>364</v>
      </c>
      <c r="E536" s="13"/>
      <c r="F536" s="71"/>
      <c r="G536" s="13" t="s">
        <v>168</v>
      </c>
      <c r="H536" s="340">
        <v>40940</v>
      </c>
      <c r="I536" s="37">
        <v>1252.8</v>
      </c>
    </row>
    <row r="537" spans="1:9" ht="15.75">
      <c r="A537" s="80" t="s">
        <v>1437</v>
      </c>
      <c r="B537" s="147">
        <v>285862</v>
      </c>
      <c r="C537" s="9"/>
      <c r="D537" s="13" t="s">
        <v>364</v>
      </c>
      <c r="E537" s="13"/>
      <c r="F537" s="71"/>
      <c r="G537" s="13" t="s">
        <v>168</v>
      </c>
      <c r="H537" s="340">
        <v>40940</v>
      </c>
      <c r="I537" s="37">
        <v>1252.8</v>
      </c>
    </row>
    <row r="538" spans="1:9" ht="15.75">
      <c r="A538" s="80" t="s">
        <v>1437</v>
      </c>
      <c r="B538" s="147">
        <v>285863</v>
      </c>
      <c r="C538" s="9"/>
      <c r="D538" s="13" t="s">
        <v>364</v>
      </c>
      <c r="E538" s="13"/>
      <c r="F538" s="71"/>
      <c r="G538" s="13" t="s">
        <v>168</v>
      </c>
      <c r="H538" s="340">
        <v>40940</v>
      </c>
      <c r="I538" s="37">
        <v>1252.8</v>
      </c>
    </row>
    <row r="539" spans="1:9" ht="15.75">
      <c r="A539" s="80" t="s">
        <v>1437</v>
      </c>
      <c r="B539" s="147">
        <v>285864</v>
      </c>
      <c r="C539" s="9"/>
      <c r="D539" s="13" t="s">
        <v>364</v>
      </c>
      <c r="E539" s="13"/>
      <c r="F539" s="71"/>
      <c r="G539" s="13" t="s">
        <v>168</v>
      </c>
      <c r="H539" s="340">
        <v>40940</v>
      </c>
      <c r="I539" s="37">
        <v>1252.8</v>
      </c>
    </row>
    <row r="540" spans="1:9" ht="15.75">
      <c r="A540" s="80" t="s">
        <v>1437</v>
      </c>
      <c r="B540" s="147">
        <v>285866</v>
      </c>
      <c r="C540" s="9"/>
      <c r="D540" s="13" t="s">
        <v>364</v>
      </c>
      <c r="E540" s="13"/>
      <c r="F540" s="71"/>
      <c r="G540" s="13" t="s">
        <v>168</v>
      </c>
      <c r="H540" s="340">
        <v>40940</v>
      </c>
      <c r="I540" s="37">
        <v>1252.8</v>
      </c>
    </row>
    <row r="541" spans="1:9" ht="15.75">
      <c r="A541" s="80" t="s">
        <v>1437</v>
      </c>
      <c r="B541" s="147">
        <v>285867</v>
      </c>
      <c r="C541" s="9"/>
      <c r="D541" s="13"/>
      <c r="E541" s="13"/>
      <c r="F541" s="71"/>
      <c r="G541" s="13"/>
      <c r="H541" s="340"/>
      <c r="I541" s="37"/>
    </row>
    <row r="542" spans="1:9" ht="15.75">
      <c r="A542" s="80" t="s">
        <v>1437</v>
      </c>
      <c r="B542" s="147">
        <v>285868</v>
      </c>
      <c r="C542" s="9"/>
      <c r="D542" s="13"/>
      <c r="E542" s="13"/>
      <c r="F542" s="71"/>
      <c r="G542" s="13"/>
      <c r="H542" s="340"/>
      <c r="I542" s="37"/>
    </row>
    <row r="543" spans="1:9" ht="15.75">
      <c r="A543" s="80" t="s">
        <v>1437</v>
      </c>
      <c r="B543" s="154">
        <v>285869</v>
      </c>
      <c r="C543" s="9"/>
      <c r="D543" s="13"/>
      <c r="E543" s="13"/>
      <c r="F543" s="71"/>
      <c r="G543" s="13"/>
      <c r="H543" s="340"/>
      <c r="I543" s="37"/>
    </row>
    <row r="544" spans="1:9" ht="15.75">
      <c r="A544" s="80" t="s">
        <v>1437</v>
      </c>
      <c r="B544" s="154">
        <v>285870</v>
      </c>
      <c r="C544" s="9"/>
      <c r="D544" s="13"/>
      <c r="E544" s="13"/>
      <c r="F544" s="71"/>
      <c r="G544" s="13"/>
      <c r="H544" s="340"/>
      <c r="I544" s="37"/>
    </row>
    <row r="545" spans="1:9" ht="30">
      <c r="A545" s="152" t="s">
        <v>584</v>
      </c>
      <c r="B545" s="38">
        <v>190014</v>
      </c>
      <c r="C545" s="9"/>
      <c r="D545" s="13" t="s">
        <v>19</v>
      </c>
      <c r="E545" s="13" t="s">
        <v>19</v>
      </c>
      <c r="F545" s="71"/>
      <c r="G545" s="13" t="s">
        <v>262</v>
      </c>
      <c r="H545" s="336">
        <v>38888</v>
      </c>
      <c r="I545" s="37">
        <v>1252.8</v>
      </c>
    </row>
    <row r="546" spans="1:9">
      <c r="A546" s="9" t="s">
        <v>589</v>
      </c>
      <c r="B546" s="16">
        <v>285758</v>
      </c>
      <c r="C546" s="9"/>
      <c r="D546" s="9"/>
      <c r="E546" s="9"/>
      <c r="F546" s="71"/>
      <c r="G546" s="16"/>
      <c r="H546" s="177"/>
      <c r="I546" s="9"/>
    </row>
    <row r="547" spans="1:9">
      <c r="A547" s="9" t="s">
        <v>590</v>
      </c>
      <c r="B547" s="16">
        <v>359198</v>
      </c>
      <c r="C547" s="9"/>
      <c r="D547" s="16" t="s">
        <v>216</v>
      </c>
      <c r="E547" s="9"/>
      <c r="F547" s="71">
        <v>6</v>
      </c>
      <c r="G547" s="16" t="s">
        <v>44</v>
      </c>
      <c r="H547" s="177"/>
      <c r="I547" s="9"/>
    </row>
    <row r="548" spans="1:9">
      <c r="A548" s="9" t="s">
        <v>590</v>
      </c>
      <c r="B548" s="16">
        <v>359199</v>
      </c>
      <c r="C548" s="9"/>
      <c r="D548" s="16" t="s">
        <v>216</v>
      </c>
      <c r="E548" s="9"/>
      <c r="F548" s="71"/>
      <c r="G548" s="16" t="s">
        <v>44</v>
      </c>
      <c r="H548" s="177"/>
      <c r="I548" s="9"/>
    </row>
    <row r="549" spans="1:9">
      <c r="A549" s="9" t="s">
        <v>591</v>
      </c>
      <c r="B549" s="16">
        <v>359200</v>
      </c>
      <c r="C549" s="9"/>
      <c r="D549" s="9"/>
      <c r="E549" s="9"/>
      <c r="F549" s="71"/>
      <c r="G549" s="16"/>
      <c r="H549" s="177"/>
      <c r="I549" s="9"/>
    </row>
    <row r="550" spans="1:9">
      <c r="A550" s="9" t="s">
        <v>592</v>
      </c>
      <c r="B550" s="16">
        <v>359201</v>
      </c>
      <c r="C550" s="9"/>
      <c r="D550" s="9"/>
      <c r="E550" s="9"/>
      <c r="F550" s="71"/>
      <c r="G550" s="16"/>
      <c r="H550" s="177"/>
      <c r="I550" s="9"/>
    </row>
    <row r="551" spans="1:9">
      <c r="A551" s="9" t="s">
        <v>592</v>
      </c>
      <c r="B551" s="16">
        <v>359202</v>
      </c>
      <c r="C551" s="9"/>
      <c r="D551" s="9"/>
      <c r="E551" s="9"/>
      <c r="F551" s="71"/>
      <c r="G551" s="16"/>
      <c r="H551" s="177"/>
      <c r="I551" s="9"/>
    </row>
    <row r="552" spans="1:9">
      <c r="A552" s="63" t="s">
        <v>1499</v>
      </c>
      <c r="B552" s="16">
        <v>359005</v>
      </c>
      <c r="C552" s="9"/>
      <c r="D552" s="9"/>
      <c r="E552" s="9"/>
      <c r="F552" s="71"/>
      <c r="G552" s="179" t="s">
        <v>1500</v>
      </c>
      <c r="H552" s="177"/>
      <c r="I552" s="9"/>
    </row>
    <row r="553" spans="1:9" ht="15.75">
      <c r="A553" s="39" t="s">
        <v>753</v>
      </c>
      <c r="B553" s="8">
        <v>359058</v>
      </c>
      <c r="C553" s="39"/>
      <c r="D553" s="39" t="s">
        <v>754</v>
      </c>
      <c r="E553" s="8" t="s">
        <v>367</v>
      </c>
      <c r="F553" s="74" t="s">
        <v>787</v>
      </c>
      <c r="G553" s="8" t="s">
        <v>44</v>
      </c>
      <c r="H553" s="177"/>
      <c r="I553" s="39"/>
    </row>
    <row r="554" spans="1:9">
      <c r="A554" s="63" t="s">
        <v>1499</v>
      </c>
      <c r="B554" s="16">
        <v>359006</v>
      </c>
      <c r="C554" s="9"/>
      <c r="D554" s="9"/>
      <c r="E554" s="9"/>
      <c r="F554" s="71"/>
      <c r="G554" s="179" t="s">
        <v>1500</v>
      </c>
      <c r="H554" s="177"/>
      <c r="I554" s="9"/>
    </row>
    <row r="555" spans="1:9" ht="18.75">
      <c r="A555" s="451" t="s">
        <v>793</v>
      </c>
      <c r="B555" s="451"/>
      <c r="C555" s="451"/>
      <c r="D555" s="451"/>
      <c r="E555" s="451"/>
      <c r="F555" s="199"/>
      <c r="G555" s="199"/>
      <c r="H555" s="341"/>
      <c r="I555" s="199"/>
    </row>
    <row r="557" spans="1:9" ht="15.75">
      <c r="A557" s="21" t="s">
        <v>1</v>
      </c>
      <c r="B557" s="22" t="s">
        <v>2</v>
      </c>
      <c r="C557" s="78" t="s">
        <v>3</v>
      </c>
      <c r="D557" s="22" t="s">
        <v>4</v>
      </c>
      <c r="E557" s="22" t="s">
        <v>5</v>
      </c>
      <c r="F557" s="22" t="s">
        <v>6</v>
      </c>
      <c r="G557" s="22" t="s">
        <v>7</v>
      </c>
      <c r="H557" s="78" t="s">
        <v>37</v>
      </c>
      <c r="I557" s="22" t="s">
        <v>8</v>
      </c>
    </row>
    <row r="558" spans="1:9" ht="31.5">
      <c r="A558" s="10" t="s">
        <v>794</v>
      </c>
      <c r="B558" s="38">
        <v>359161</v>
      </c>
      <c r="C558" s="9"/>
      <c r="D558" s="41" t="s">
        <v>815</v>
      </c>
      <c r="E558" s="56" t="s">
        <v>813</v>
      </c>
      <c r="F558" s="77" t="s">
        <v>814</v>
      </c>
      <c r="G558" s="13" t="s">
        <v>71</v>
      </c>
      <c r="H558" s="340">
        <v>41365</v>
      </c>
      <c r="I558" s="37">
        <v>23000</v>
      </c>
    </row>
    <row r="559" spans="1:9" ht="15.75">
      <c r="A559" s="23" t="s">
        <v>820</v>
      </c>
      <c r="B559" s="38">
        <v>190366</v>
      </c>
      <c r="C559" s="9"/>
      <c r="D559" s="117"/>
      <c r="E559" s="13"/>
      <c r="F559" s="71"/>
      <c r="G559" s="13" t="s">
        <v>752</v>
      </c>
      <c r="H559" s="340" t="s">
        <v>810</v>
      </c>
      <c r="I559" s="37">
        <v>4698</v>
      </c>
    </row>
    <row r="560" spans="1:9" ht="15.75">
      <c r="A560" s="23" t="s">
        <v>502</v>
      </c>
      <c r="B560" s="38">
        <v>285707</v>
      </c>
      <c r="C560" s="9"/>
      <c r="D560" s="117" t="s">
        <v>20</v>
      </c>
      <c r="E560" s="13" t="s">
        <v>251</v>
      </c>
      <c r="F560" s="71" t="s">
        <v>817</v>
      </c>
      <c r="G560" s="13" t="s">
        <v>23</v>
      </c>
      <c r="H560" s="340">
        <v>41183</v>
      </c>
      <c r="I560" s="37">
        <v>3588.05</v>
      </c>
    </row>
    <row r="561" spans="1:9" ht="15.75">
      <c r="A561" s="10" t="s">
        <v>796</v>
      </c>
      <c r="B561" s="13">
        <v>359169</v>
      </c>
      <c r="C561" s="9"/>
      <c r="D561" s="155" t="s">
        <v>550</v>
      </c>
      <c r="E561" s="58"/>
      <c r="F561" s="71" t="s">
        <v>818</v>
      </c>
      <c r="G561" s="58" t="s">
        <v>819</v>
      </c>
      <c r="H561" s="340"/>
      <c r="I561" s="37">
        <v>33000</v>
      </c>
    </row>
    <row r="562" spans="1:9" ht="31.5">
      <c r="A562" s="10" t="s">
        <v>821</v>
      </c>
      <c r="B562" s="13">
        <v>190359</v>
      </c>
      <c r="C562" s="9"/>
      <c r="D562" s="155"/>
      <c r="E562" s="58"/>
      <c r="F562" s="71"/>
      <c r="G562" s="58" t="s">
        <v>822</v>
      </c>
      <c r="H562" s="340"/>
      <c r="I562" s="37">
        <v>17226</v>
      </c>
    </row>
    <row r="563" spans="1:9" ht="15.75">
      <c r="A563" s="82" t="s">
        <v>797</v>
      </c>
      <c r="B563" s="38">
        <v>189379</v>
      </c>
      <c r="C563" s="9"/>
      <c r="D563" s="41" t="s">
        <v>803</v>
      </c>
      <c r="E563" s="13" t="s">
        <v>805</v>
      </c>
      <c r="F563" s="71"/>
      <c r="G563" s="13" t="s">
        <v>24</v>
      </c>
      <c r="H563" s="336">
        <v>38902</v>
      </c>
      <c r="I563" s="81">
        <v>7887.77</v>
      </c>
    </row>
    <row r="564" spans="1:9" ht="15.75">
      <c r="A564" s="82" t="s">
        <v>368</v>
      </c>
      <c r="B564" s="38">
        <v>386333</v>
      </c>
      <c r="C564" s="9"/>
      <c r="D564" s="41" t="s">
        <v>54</v>
      </c>
      <c r="E564" s="13" t="s">
        <v>806</v>
      </c>
      <c r="F564" s="71" t="s">
        <v>823</v>
      </c>
      <c r="G564" s="13" t="s">
        <v>23</v>
      </c>
      <c r="H564" s="336">
        <v>40549</v>
      </c>
      <c r="I564" s="81">
        <v>34964.29</v>
      </c>
    </row>
    <row r="565" spans="1:9" ht="47.25">
      <c r="A565" s="10" t="s">
        <v>798</v>
      </c>
      <c r="B565" s="38">
        <v>285472</v>
      </c>
      <c r="C565" s="9"/>
      <c r="D565" s="117" t="s">
        <v>824</v>
      </c>
      <c r="E565" s="13" t="s">
        <v>807</v>
      </c>
      <c r="F565" s="77">
        <v>425272</v>
      </c>
      <c r="G565" s="13" t="s">
        <v>24</v>
      </c>
      <c r="H565" s="336">
        <v>41244</v>
      </c>
      <c r="I565" s="81">
        <v>64867.199999999997</v>
      </c>
    </row>
    <row r="566" spans="1:9" ht="31.5">
      <c r="A566" s="10" t="s">
        <v>825</v>
      </c>
      <c r="B566" s="38" t="s">
        <v>801</v>
      </c>
      <c r="C566" s="9"/>
      <c r="D566" s="13"/>
      <c r="E566" s="52"/>
      <c r="F566" s="71"/>
      <c r="G566" s="13" t="s">
        <v>811</v>
      </c>
      <c r="H566" s="340"/>
      <c r="I566" s="37">
        <v>12661.63</v>
      </c>
    </row>
    <row r="567" spans="1:9" ht="15.75">
      <c r="A567" s="10" t="s">
        <v>372</v>
      </c>
      <c r="B567" s="38">
        <v>285803</v>
      </c>
      <c r="C567" s="9"/>
      <c r="D567" s="35" t="s">
        <v>20</v>
      </c>
      <c r="E567" s="35"/>
      <c r="F567" s="71" t="s">
        <v>827</v>
      </c>
      <c r="G567" s="13" t="s">
        <v>23</v>
      </c>
      <c r="H567" s="340">
        <v>41183</v>
      </c>
      <c r="I567" s="37">
        <f>(3093.15*1.16)*1</f>
        <v>3588.0539999999996</v>
      </c>
    </row>
    <row r="568" spans="1:9" ht="15.75">
      <c r="A568" s="49" t="s">
        <v>828</v>
      </c>
      <c r="B568" s="13">
        <v>190346</v>
      </c>
      <c r="C568" s="9"/>
      <c r="D568" s="13"/>
      <c r="E568" s="13"/>
      <c r="F568" s="71"/>
      <c r="G568" s="13" t="s">
        <v>812</v>
      </c>
      <c r="H568" s="355">
        <v>41244</v>
      </c>
      <c r="I568" s="37">
        <f>(2576*1.18)*1</f>
        <v>3039.68</v>
      </c>
    </row>
    <row r="569" spans="1:9" ht="15.75">
      <c r="A569" s="49" t="s">
        <v>829</v>
      </c>
      <c r="B569" s="13">
        <v>190368</v>
      </c>
      <c r="C569" s="9"/>
      <c r="D569" s="13" t="s">
        <v>874</v>
      </c>
      <c r="E569" s="13"/>
      <c r="F569" s="71"/>
      <c r="G569" s="13" t="s">
        <v>25</v>
      </c>
      <c r="H569" s="355">
        <v>38901</v>
      </c>
      <c r="I569" s="37">
        <v>5481</v>
      </c>
    </row>
    <row r="570" spans="1:9" ht="25.5">
      <c r="A570" s="49" t="s">
        <v>246</v>
      </c>
      <c r="B570" s="13">
        <v>190150</v>
      </c>
      <c r="C570" s="9"/>
      <c r="D570" s="156" t="s">
        <v>830</v>
      </c>
      <c r="E570" s="13"/>
      <c r="F570" s="71" t="s">
        <v>831</v>
      </c>
      <c r="G570" s="13"/>
      <c r="H570" s="355">
        <v>41214</v>
      </c>
      <c r="I570" s="37">
        <v>11948</v>
      </c>
    </row>
    <row r="571" spans="1:9" ht="31.5">
      <c r="A571" s="49" t="s">
        <v>832</v>
      </c>
      <c r="B571" s="13">
        <v>190365</v>
      </c>
      <c r="C571" s="9"/>
      <c r="D571" s="13"/>
      <c r="E571" s="13"/>
      <c r="F571" s="71"/>
      <c r="G571" s="13" t="s">
        <v>27</v>
      </c>
      <c r="H571" s="355">
        <v>38901</v>
      </c>
      <c r="I571" s="37">
        <v>5307</v>
      </c>
    </row>
    <row r="572" spans="1:9" ht="78.75">
      <c r="A572" s="10" t="s">
        <v>834</v>
      </c>
      <c r="B572" s="38">
        <v>285802</v>
      </c>
      <c r="C572" s="9"/>
      <c r="D572" s="35" t="s">
        <v>21</v>
      </c>
      <c r="E572" s="13" t="s">
        <v>252</v>
      </c>
      <c r="F572" s="77" t="s">
        <v>833</v>
      </c>
      <c r="G572" s="13" t="s">
        <v>23</v>
      </c>
      <c r="H572" s="340">
        <v>41183</v>
      </c>
      <c r="I572" s="37">
        <f>(41679.19*1.16)*1</f>
        <v>48347.860399999998</v>
      </c>
    </row>
    <row r="573" spans="1:9" ht="15.75">
      <c r="A573" s="23" t="s">
        <v>796</v>
      </c>
      <c r="B573" s="38">
        <v>190364</v>
      </c>
      <c r="C573" s="9"/>
      <c r="D573" s="35" t="s">
        <v>835</v>
      </c>
      <c r="E573" s="35"/>
      <c r="F573" s="71" t="s">
        <v>836</v>
      </c>
      <c r="G573" s="13"/>
      <c r="H573" s="340"/>
      <c r="I573" s="37">
        <v>33000</v>
      </c>
    </row>
    <row r="574" spans="1:9" ht="15.75">
      <c r="A574" s="23" t="s">
        <v>837</v>
      </c>
      <c r="B574" s="38">
        <v>190353</v>
      </c>
      <c r="C574" s="9"/>
      <c r="D574" s="35"/>
      <c r="E574" s="35" t="s">
        <v>808</v>
      </c>
      <c r="F574" s="71"/>
      <c r="G574" s="13" t="s">
        <v>23</v>
      </c>
      <c r="H574" s="340">
        <v>38901</v>
      </c>
      <c r="I574" s="37">
        <v>1044</v>
      </c>
    </row>
    <row r="575" spans="1:9" ht="15.75">
      <c r="A575" s="23" t="s">
        <v>799</v>
      </c>
      <c r="B575" s="38">
        <v>190354</v>
      </c>
      <c r="C575" s="9"/>
      <c r="D575" s="35"/>
      <c r="E575" s="35" t="s">
        <v>808</v>
      </c>
      <c r="F575" s="71"/>
      <c r="G575" s="13" t="s">
        <v>23</v>
      </c>
      <c r="H575" s="340">
        <v>38901</v>
      </c>
      <c r="I575" s="37">
        <v>1044</v>
      </c>
    </row>
    <row r="576" spans="1:9" ht="31.5">
      <c r="A576" s="23" t="s">
        <v>838</v>
      </c>
      <c r="B576" s="38">
        <v>190355</v>
      </c>
      <c r="C576" s="9"/>
      <c r="D576" s="35"/>
      <c r="E576" s="35"/>
      <c r="F576" s="71"/>
      <c r="G576" s="16" t="s">
        <v>238</v>
      </c>
      <c r="H576" s="340"/>
      <c r="I576" s="37">
        <v>35648.42</v>
      </c>
    </row>
    <row r="577" spans="1:9" ht="15.75">
      <c r="A577" s="23" t="s">
        <v>839</v>
      </c>
      <c r="B577" s="38">
        <v>190356</v>
      </c>
      <c r="C577" s="9"/>
      <c r="D577" s="35"/>
      <c r="E577" s="35" t="s">
        <v>809</v>
      </c>
      <c r="F577" s="71"/>
      <c r="G577" s="16" t="s">
        <v>238</v>
      </c>
      <c r="H577" s="340"/>
      <c r="I577" s="37">
        <v>14616</v>
      </c>
    </row>
    <row r="578" spans="1:9" ht="15.75">
      <c r="A578" s="49" t="s">
        <v>840</v>
      </c>
      <c r="B578" s="38">
        <v>190357</v>
      </c>
      <c r="C578" s="9"/>
      <c r="D578" s="13"/>
      <c r="E578" s="13"/>
      <c r="F578" s="71"/>
      <c r="G578" s="13" t="s">
        <v>23</v>
      </c>
      <c r="H578" s="340">
        <v>40282</v>
      </c>
      <c r="I578" s="37">
        <v>5382.4</v>
      </c>
    </row>
    <row r="579" spans="1:9" ht="17.25" customHeight="1">
      <c r="A579" s="23" t="s">
        <v>841</v>
      </c>
      <c r="B579" s="16">
        <v>190360</v>
      </c>
      <c r="C579" s="9"/>
      <c r="D579" s="9"/>
      <c r="E579" s="9"/>
      <c r="F579" s="71"/>
      <c r="G579" s="16" t="s">
        <v>238</v>
      </c>
      <c r="H579" s="177"/>
      <c r="I579" s="9"/>
    </row>
    <row r="580" spans="1:9" ht="15.75">
      <c r="A580" s="23" t="s">
        <v>842</v>
      </c>
      <c r="B580" s="16">
        <v>189394</v>
      </c>
      <c r="C580" s="9"/>
      <c r="D580" s="9"/>
      <c r="E580" s="9"/>
      <c r="F580" s="71"/>
      <c r="G580" s="16" t="s">
        <v>238</v>
      </c>
      <c r="H580" s="177"/>
      <c r="I580" s="9"/>
    </row>
    <row r="581" spans="1:9" ht="15.75">
      <c r="A581" s="23" t="s">
        <v>127</v>
      </c>
      <c r="B581" s="16">
        <v>359162</v>
      </c>
      <c r="C581" s="9"/>
      <c r="D581" s="9" t="s">
        <v>211</v>
      </c>
      <c r="E581" s="16" t="s">
        <v>313</v>
      </c>
      <c r="F581" s="71" t="s">
        <v>843</v>
      </c>
      <c r="G581" s="16" t="s">
        <v>23</v>
      </c>
      <c r="H581" s="177"/>
      <c r="I581" s="9"/>
    </row>
    <row r="582" spans="1:9" ht="15.75">
      <c r="A582" s="23" t="s">
        <v>53</v>
      </c>
      <c r="B582" s="16">
        <v>359163</v>
      </c>
      <c r="C582" s="9"/>
      <c r="D582" s="9" t="s">
        <v>21</v>
      </c>
      <c r="E582" s="16" t="s">
        <v>844</v>
      </c>
      <c r="F582" s="176" t="s">
        <v>845</v>
      </c>
      <c r="G582" s="16" t="s">
        <v>23</v>
      </c>
      <c r="H582" s="177"/>
      <c r="I582" s="9"/>
    </row>
    <row r="583" spans="1:9" ht="15.75">
      <c r="A583" s="23" t="s">
        <v>127</v>
      </c>
      <c r="B583" s="16">
        <v>359164</v>
      </c>
      <c r="C583" s="9"/>
      <c r="D583" s="9" t="s">
        <v>211</v>
      </c>
      <c r="E583" s="16" t="s">
        <v>313</v>
      </c>
      <c r="F583" s="71" t="s">
        <v>846</v>
      </c>
      <c r="G583" s="16" t="s">
        <v>23</v>
      </c>
      <c r="H583" s="177"/>
      <c r="I583" s="9"/>
    </row>
    <row r="584" spans="1:9" ht="15.75">
      <c r="A584" s="23" t="s">
        <v>847</v>
      </c>
      <c r="B584" s="16">
        <v>359165</v>
      </c>
      <c r="C584" s="9"/>
      <c r="D584" s="9"/>
      <c r="E584" s="9"/>
      <c r="F584" s="71"/>
      <c r="G584" s="16"/>
      <c r="H584" s="177"/>
      <c r="I584" s="9"/>
    </row>
    <row r="585" spans="1:9" ht="15.75">
      <c r="A585" s="23" t="s">
        <v>502</v>
      </c>
      <c r="B585" s="16">
        <v>285421</v>
      </c>
      <c r="C585" s="9"/>
      <c r="D585" s="9" t="s">
        <v>20</v>
      </c>
      <c r="E585" s="16">
        <v>550</v>
      </c>
      <c r="F585" s="71" t="s">
        <v>848</v>
      </c>
      <c r="G585" s="16" t="s">
        <v>23</v>
      </c>
      <c r="H585" s="177"/>
      <c r="I585" s="9"/>
    </row>
    <row r="586" spans="1:9" ht="15.75">
      <c r="A586" s="23" t="s">
        <v>849</v>
      </c>
      <c r="B586" s="16">
        <v>359166</v>
      </c>
      <c r="C586" s="9"/>
      <c r="D586" s="9" t="s">
        <v>850</v>
      </c>
      <c r="E586" s="9"/>
      <c r="F586" s="71">
        <v>11145000345</v>
      </c>
      <c r="G586" s="16" t="s">
        <v>23</v>
      </c>
      <c r="H586" s="177"/>
      <c r="I586" s="9"/>
    </row>
    <row r="587" spans="1:9" ht="15.75">
      <c r="A587" s="23" t="s">
        <v>127</v>
      </c>
      <c r="B587" s="16">
        <v>359168</v>
      </c>
      <c r="C587" s="9"/>
      <c r="D587" s="9" t="s">
        <v>211</v>
      </c>
      <c r="E587" s="16" t="s">
        <v>313</v>
      </c>
      <c r="F587" s="71" t="s">
        <v>853</v>
      </c>
      <c r="G587" s="16" t="s">
        <v>23</v>
      </c>
      <c r="H587" s="177"/>
      <c r="I587" s="9"/>
    </row>
    <row r="588" spans="1:9" ht="18" customHeight="1">
      <c r="A588" s="451" t="s">
        <v>854</v>
      </c>
      <c r="B588" s="451"/>
      <c r="C588" s="451"/>
      <c r="D588" s="54"/>
      <c r="E588" s="54"/>
      <c r="F588" s="75"/>
      <c r="G588" s="54"/>
      <c r="H588" s="342"/>
      <c r="I588" s="54"/>
    </row>
    <row r="589" spans="1:9" ht="18" customHeight="1">
      <c r="A589" s="57"/>
      <c r="B589" s="57"/>
      <c r="C589" s="57"/>
      <c r="D589" s="54"/>
      <c r="E589" s="54"/>
      <c r="F589" s="75"/>
      <c r="G589" s="54"/>
      <c r="H589" s="342"/>
      <c r="I589" s="54"/>
    </row>
    <row r="590" spans="1:9" ht="15.75">
      <c r="A590" s="4" t="s">
        <v>1</v>
      </c>
      <c r="B590" s="5" t="s">
        <v>2</v>
      </c>
      <c r="C590" s="201" t="s">
        <v>3</v>
      </c>
      <c r="D590" s="5" t="s">
        <v>4</v>
      </c>
      <c r="E590" s="5" t="s">
        <v>5</v>
      </c>
      <c r="F590" s="5" t="s">
        <v>6</v>
      </c>
      <c r="G590" s="5" t="s">
        <v>7</v>
      </c>
      <c r="H590" s="201" t="s">
        <v>37</v>
      </c>
      <c r="I590" s="5" t="s">
        <v>8</v>
      </c>
    </row>
    <row r="591" spans="1:9" ht="31.5">
      <c r="A591" s="80" t="s">
        <v>855</v>
      </c>
      <c r="B591" s="38">
        <v>190134</v>
      </c>
      <c r="C591" s="39"/>
      <c r="D591" s="13" t="s">
        <v>864</v>
      </c>
      <c r="E591" s="13" t="s">
        <v>19</v>
      </c>
      <c r="F591" s="74"/>
      <c r="G591" s="13" t="s">
        <v>24</v>
      </c>
      <c r="H591" s="336">
        <v>40072</v>
      </c>
      <c r="I591" s="81">
        <v>4920.87</v>
      </c>
    </row>
    <row r="592" spans="1:9" ht="15.75">
      <c r="A592" s="144" t="s">
        <v>800</v>
      </c>
      <c r="B592" s="147">
        <v>285773</v>
      </c>
      <c r="C592" s="39"/>
      <c r="D592" s="13" t="s">
        <v>874</v>
      </c>
      <c r="E592" s="13"/>
      <c r="F592" s="74"/>
      <c r="G592" s="13" t="s">
        <v>24</v>
      </c>
      <c r="H592" s="336">
        <v>40940</v>
      </c>
      <c r="I592" s="81">
        <v>7516.8</v>
      </c>
    </row>
    <row r="593" spans="1:9" ht="15.75">
      <c r="A593" s="80" t="s">
        <v>875</v>
      </c>
      <c r="B593" s="38">
        <v>359114</v>
      </c>
      <c r="C593" s="39"/>
      <c r="D593" s="13"/>
      <c r="E593" s="13"/>
      <c r="F593" s="74"/>
      <c r="G593" s="13" t="s">
        <v>233</v>
      </c>
      <c r="H593" s="336">
        <v>40035</v>
      </c>
      <c r="I593" s="81">
        <v>3688.8</v>
      </c>
    </row>
    <row r="594" spans="1:9" ht="15.75">
      <c r="A594" s="80" t="s">
        <v>876</v>
      </c>
      <c r="B594" s="38">
        <v>359115</v>
      </c>
      <c r="C594" s="39"/>
      <c r="D594" s="13"/>
      <c r="E594" s="13"/>
      <c r="F594" s="74"/>
      <c r="G594" s="13" t="s">
        <v>495</v>
      </c>
      <c r="H594" s="336">
        <v>38901</v>
      </c>
      <c r="I594" s="81">
        <v>5307</v>
      </c>
    </row>
    <row r="595" spans="1:9" ht="15.75">
      <c r="A595" s="80" t="s">
        <v>857</v>
      </c>
      <c r="B595" s="38">
        <v>359122</v>
      </c>
      <c r="C595" s="39"/>
      <c r="D595" s="13" t="s">
        <v>20</v>
      </c>
      <c r="E595" s="13">
        <v>550</v>
      </c>
      <c r="F595" s="74" t="s">
        <v>877</v>
      </c>
      <c r="G595" s="13" t="s">
        <v>23</v>
      </c>
      <c r="H595" s="336">
        <v>40004</v>
      </c>
      <c r="I595" s="81">
        <v>8700</v>
      </c>
    </row>
    <row r="596" spans="1:9" ht="31.5">
      <c r="A596" s="80" t="s">
        <v>796</v>
      </c>
      <c r="B596" s="38">
        <v>359123</v>
      </c>
      <c r="C596" s="39"/>
      <c r="D596" s="13" t="s">
        <v>867</v>
      </c>
      <c r="E596" s="13"/>
      <c r="F596" s="74" t="s">
        <v>878</v>
      </c>
      <c r="G596" s="13" t="s">
        <v>71</v>
      </c>
      <c r="H596" s="336"/>
      <c r="I596" s="81">
        <v>55000</v>
      </c>
    </row>
    <row r="597" spans="1:9" ht="31.5">
      <c r="A597" s="80" t="s">
        <v>879</v>
      </c>
      <c r="B597" s="38">
        <v>359124</v>
      </c>
      <c r="C597" s="39"/>
      <c r="D597" s="13"/>
      <c r="E597" s="13"/>
      <c r="F597" s="74"/>
      <c r="G597" s="13" t="s">
        <v>238</v>
      </c>
      <c r="H597" s="336">
        <v>40072</v>
      </c>
      <c r="I597" s="81">
        <v>5915.01</v>
      </c>
    </row>
    <row r="598" spans="1:9" ht="15.75">
      <c r="A598" s="80" t="s">
        <v>880</v>
      </c>
      <c r="B598" s="38">
        <v>359165</v>
      </c>
      <c r="C598" s="39"/>
      <c r="D598" s="13"/>
      <c r="E598" s="13"/>
      <c r="F598" s="74"/>
      <c r="G598" s="13" t="s">
        <v>23</v>
      </c>
      <c r="H598" s="336">
        <v>38888</v>
      </c>
      <c r="I598" s="81">
        <v>11600.08</v>
      </c>
    </row>
    <row r="599" spans="1:9" ht="31.5">
      <c r="A599" s="10" t="s">
        <v>882</v>
      </c>
      <c r="B599" s="38">
        <v>285785</v>
      </c>
      <c r="C599" s="39"/>
      <c r="D599" s="35" t="s">
        <v>21</v>
      </c>
      <c r="E599" s="35" t="s">
        <v>866</v>
      </c>
      <c r="F599" s="74" t="s">
        <v>881</v>
      </c>
      <c r="G599" s="13" t="s">
        <v>23</v>
      </c>
      <c r="H599" s="336">
        <v>41183</v>
      </c>
      <c r="I599" s="37">
        <f>(41679.19*1.16)*1</f>
        <v>48347.860399999998</v>
      </c>
    </row>
    <row r="600" spans="1:9" ht="31.5">
      <c r="A600" s="157" t="s">
        <v>858</v>
      </c>
      <c r="B600" s="38">
        <v>359126</v>
      </c>
      <c r="C600" s="39"/>
      <c r="D600" s="35" t="s">
        <v>867</v>
      </c>
      <c r="E600" s="35"/>
      <c r="F600" s="74" t="s">
        <v>883</v>
      </c>
      <c r="G600" s="13" t="s">
        <v>71</v>
      </c>
      <c r="H600" s="336">
        <v>41640</v>
      </c>
      <c r="I600" s="37">
        <v>42950.01</v>
      </c>
    </row>
    <row r="601" spans="1:9" ht="15.75">
      <c r="A601" s="10" t="s">
        <v>372</v>
      </c>
      <c r="B601" s="38">
        <v>285813</v>
      </c>
      <c r="C601" s="39"/>
      <c r="D601" s="35" t="s">
        <v>20</v>
      </c>
      <c r="E601" s="13">
        <v>550</v>
      </c>
      <c r="F601" s="74" t="s">
        <v>884</v>
      </c>
      <c r="G601" s="13" t="s">
        <v>23</v>
      </c>
      <c r="H601" s="336">
        <v>41183</v>
      </c>
      <c r="I601" s="37">
        <f>(3093.15*1.16)*1</f>
        <v>3588.0539999999996</v>
      </c>
    </row>
    <row r="602" spans="1:9" ht="31.5">
      <c r="A602" s="82" t="s">
        <v>859</v>
      </c>
      <c r="B602" s="38">
        <v>189318</v>
      </c>
      <c r="C602" s="39"/>
      <c r="D602" s="13" t="s">
        <v>868</v>
      </c>
      <c r="E602" s="13"/>
      <c r="F602" s="74"/>
      <c r="G602" s="13" t="s">
        <v>385</v>
      </c>
      <c r="H602" s="336">
        <v>38901</v>
      </c>
      <c r="I602" s="81">
        <f>(3198*1.16)*1</f>
        <v>3709.68</v>
      </c>
    </row>
    <row r="603" spans="1:9" ht="31.5">
      <c r="A603" s="82" t="s">
        <v>859</v>
      </c>
      <c r="B603" s="38">
        <v>189314</v>
      </c>
      <c r="C603" s="39"/>
      <c r="D603" s="13" t="s">
        <v>868</v>
      </c>
      <c r="E603" s="13"/>
      <c r="F603" s="74"/>
      <c r="G603" s="13" t="s">
        <v>385</v>
      </c>
      <c r="H603" s="336">
        <v>38901</v>
      </c>
      <c r="I603" s="81">
        <f>(3198*1.16)*1</f>
        <v>3709.68</v>
      </c>
    </row>
    <row r="604" spans="1:9" ht="31.5">
      <c r="A604" s="49" t="s">
        <v>886</v>
      </c>
      <c r="B604" s="13">
        <v>190071</v>
      </c>
      <c r="C604" s="39"/>
      <c r="D604" s="13"/>
      <c r="E604" s="13"/>
      <c r="F604" s="74"/>
      <c r="G604" s="13" t="s">
        <v>27</v>
      </c>
      <c r="H604" s="336">
        <v>41214</v>
      </c>
      <c r="I604" s="81">
        <v>3841.9199999999996</v>
      </c>
    </row>
    <row r="605" spans="1:9" ht="31.5">
      <c r="A605" s="10" t="s">
        <v>887</v>
      </c>
      <c r="B605" s="38">
        <v>285742</v>
      </c>
      <c r="C605" s="39"/>
      <c r="D605" s="25" t="s">
        <v>19</v>
      </c>
      <c r="E605" s="25" t="s">
        <v>19</v>
      </c>
      <c r="F605" s="74"/>
      <c r="G605" s="25" t="s">
        <v>19</v>
      </c>
      <c r="H605" s="336">
        <v>41306</v>
      </c>
      <c r="I605" s="120">
        <v>10000</v>
      </c>
    </row>
    <row r="606" spans="1:9" ht="47.25">
      <c r="A606" s="80" t="s">
        <v>861</v>
      </c>
      <c r="B606" s="38">
        <v>190194</v>
      </c>
      <c r="C606" s="39"/>
      <c r="D606" s="13" t="s">
        <v>19</v>
      </c>
      <c r="E606" s="13" t="s">
        <v>19</v>
      </c>
      <c r="F606" s="74"/>
      <c r="G606" s="13" t="s">
        <v>872</v>
      </c>
      <c r="H606" s="336">
        <v>40316</v>
      </c>
      <c r="I606" s="81">
        <v>6236.16</v>
      </c>
    </row>
    <row r="607" spans="1:9" ht="31.5">
      <c r="A607" s="10" t="s">
        <v>862</v>
      </c>
      <c r="B607" s="38">
        <v>285777</v>
      </c>
      <c r="C607" s="39"/>
      <c r="D607" s="52"/>
      <c r="E607" s="13"/>
      <c r="F607" s="74"/>
      <c r="G607" s="13" t="s">
        <v>23</v>
      </c>
      <c r="H607" s="336">
        <v>41214</v>
      </c>
      <c r="I607" s="37">
        <f>(13989.6/2)*1</f>
        <v>6994.8</v>
      </c>
    </row>
    <row r="608" spans="1:9" ht="31.5">
      <c r="A608" s="10" t="s">
        <v>862</v>
      </c>
      <c r="B608" s="38">
        <v>285776</v>
      </c>
      <c r="C608" s="39"/>
      <c r="D608" s="52"/>
      <c r="E608" s="13"/>
      <c r="F608" s="74"/>
      <c r="G608" s="58" t="s">
        <v>23</v>
      </c>
      <c r="H608" s="336">
        <v>41214</v>
      </c>
      <c r="I608" s="37">
        <f>(13989.6/2)*1</f>
        <v>6994.8</v>
      </c>
    </row>
    <row r="609" spans="1:9" ht="31.5">
      <c r="A609" s="10" t="s">
        <v>863</v>
      </c>
      <c r="B609" s="13">
        <v>190273</v>
      </c>
      <c r="C609" s="39"/>
      <c r="D609" s="12"/>
      <c r="E609" s="13"/>
      <c r="F609" s="74"/>
      <c r="G609" s="13" t="s">
        <v>168</v>
      </c>
      <c r="H609" s="338">
        <v>40909</v>
      </c>
      <c r="I609" s="37">
        <v>4348.26</v>
      </c>
    </row>
    <row r="610" spans="1:9" ht="31.5">
      <c r="A610" s="10" t="s">
        <v>897</v>
      </c>
      <c r="B610" s="38">
        <v>285774</v>
      </c>
      <c r="C610" s="39"/>
      <c r="D610" s="10"/>
      <c r="E610" s="10"/>
      <c r="F610" s="74"/>
      <c r="G610" s="58" t="s">
        <v>873</v>
      </c>
      <c r="H610" s="356"/>
      <c r="I610" s="37">
        <v>17226</v>
      </c>
    </row>
    <row r="611" spans="1:9" ht="15.75">
      <c r="A611" s="10" t="s">
        <v>53</v>
      </c>
      <c r="B611" s="8">
        <v>359127</v>
      </c>
      <c r="C611" s="39"/>
      <c r="D611" s="39" t="s">
        <v>21</v>
      </c>
      <c r="E611" s="8" t="s">
        <v>890</v>
      </c>
      <c r="F611" s="213" t="s">
        <v>891</v>
      </c>
      <c r="G611" s="58" t="s">
        <v>23</v>
      </c>
      <c r="H611" s="177"/>
      <c r="I611" s="39"/>
    </row>
    <row r="612" spans="1:9" ht="15.75">
      <c r="A612" s="10" t="s">
        <v>127</v>
      </c>
      <c r="B612" s="8">
        <v>359128</v>
      </c>
      <c r="C612" s="39"/>
      <c r="D612" s="39" t="s">
        <v>211</v>
      </c>
      <c r="E612" s="8" t="s">
        <v>313</v>
      </c>
      <c r="F612" s="74" t="s">
        <v>892</v>
      </c>
      <c r="G612" s="58" t="s">
        <v>23</v>
      </c>
      <c r="H612" s="177"/>
      <c r="I612" s="39"/>
    </row>
    <row r="613" spans="1:9" ht="15.75">
      <c r="A613" s="10" t="s">
        <v>127</v>
      </c>
      <c r="B613" s="8">
        <v>359129</v>
      </c>
      <c r="C613" s="39"/>
      <c r="D613" s="39" t="s">
        <v>211</v>
      </c>
      <c r="E613" s="8" t="s">
        <v>313</v>
      </c>
      <c r="F613" s="74" t="s">
        <v>893</v>
      </c>
      <c r="G613" s="58" t="s">
        <v>23</v>
      </c>
      <c r="H613" s="177"/>
      <c r="I613" s="39"/>
    </row>
    <row r="614" spans="1:9" ht="15.75">
      <c r="A614" s="10" t="s">
        <v>889</v>
      </c>
      <c r="B614" s="8">
        <v>359130</v>
      </c>
      <c r="C614" s="39"/>
      <c r="D614" s="39" t="s">
        <v>894</v>
      </c>
      <c r="E614" s="39"/>
      <c r="F614" s="91" t="s">
        <v>895</v>
      </c>
      <c r="G614" s="39"/>
      <c r="H614" s="177"/>
      <c r="I614" s="39"/>
    </row>
    <row r="615" spans="1:9" ht="15.75">
      <c r="A615" s="10" t="s">
        <v>889</v>
      </c>
      <c r="B615" s="8">
        <v>359131</v>
      </c>
      <c r="C615" s="39"/>
      <c r="D615" s="39"/>
      <c r="E615" s="39"/>
      <c r="F615" s="74"/>
      <c r="G615" s="39"/>
      <c r="H615" s="177"/>
      <c r="I615" s="39"/>
    </row>
    <row r="616" spans="1:9" ht="15.75">
      <c r="A616" s="10" t="s">
        <v>796</v>
      </c>
      <c r="B616" s="8">
        <v>359132</v>
      </c>
      <c r="C616" s="39"/>
      <c r="D616" s="39" t="s">
        <v>896</v>
      </c>
      <c r="E616" s="39"/>
      <c r="F616" s="74"/>
      <c r="G616" s="58" t="s">
        <v>181</v>
      </c>
      <c r="H616" s="177"/>
      <c r="I616" s="39"/>
    </row>
    <row r="617" spans="1:9" ht="18.75" customHeight="1">
      <c r="A617" s="451" t="s">
        <v>898</v>
      </c>
      <c r="B617" s="451"/>
      <c r="C617" s="451"/>
      <c r="D617" s="451"/>
      <c r="E617" s="451"/>
      <c r="F617" s="451"/>
      <c r="G617" s="199"/>
      <c r="H617" s="341"/>
      <c r="I617" s="199"/>
    </row>
    <row r="619" spans="1:9" ht="15.75">
      <c r="A619" s="21" t="s">
        <v>1</v>
      </c>
      <c r="B619" s="22" t="s">
        <v>2</v>
      </c>
      <c r="C619" s="78" t="s">
        <v>3</v>
      </c>
      <c r="D619" s="22" t="s">
        <v>4</v>
      </c>
      <c r="E619" s="22" t="s">
        <v>5</v>
      </c>
      <c r="F619" s="22" t="s">
        <v>6</v>
      </c>
      <c r="G619" s="22" t="s">
        <v>7</v>
      </c>
      <c r="H619" s="78" t="s">
        <v>37</v>
      </c>
      <c r="I619" s="22" t="s">
        <v>8</v>
      </c>
    </row>
    <row r="620" spans="1:9" ht="15.75">
      <c r="A620" s="10" t="s">
        <v>901</v>
      </c>
      <c r="B620" s="13">
        <v>359170</v>
      </c>
      <c r="C620" s="9"/>
      <c r="D620" s="13"/>
      <c r="E620" s="13"/>
      <c r="F620" s="71"/>
      <c r="G620" s="13" t="s">
        <v>902</v>
      </c>
      <c r="H620" s="340"/>
      <c r="I620" s="37">
        <v>1</v>
      </c>
    </row>
    <row r="621" spans="1:9" ht="15.75">
      <c r="A621" s="10" t="s">
        <v>901</v>
      </c>
      <c r="B621" s="13">
        <v>359171</v>
      </c>
      <c r="C621" s="9"/>
      <c r="D621" s="13"/>
      <c r="E621" s="13"/>
      <c r="F621" s="71"/>
      <c r="G621" s="13" t="s">
        <v>902</v>
      </c>
      <c r="H621" s="340"/>
      <c r="I621" s="37">
        <v>1</v>
      </c>
    </row>
    <row r="622" spans="1:9" ht="31.5">
      <c r="A622" s="10" t="s">
        <v>903</v>
      </c>
      <c r="B622" s="38">
        <v>359172</v>
      </c>
      <c r="C622" s="9"/>
      <c r="D622" s="35"/>
      <c r="E622" s="13"/>
      <c r="F622" s="71"/>
      <c r="G622" s="13" t="s">
        <v>27</v>
      </c>
      <c r="H622" s="336">
        <v>38901</v>
      </c>
      <c r="I622" s="37">
        <v>5307</v>
      </c>
    </row>
    <row r="623" spans="1:9" ht="31.5">
      <c r="A623" s="80" t="s">
        <v>904</v>
      </c>
      <c r="B623" s="13">
        <v>359176</v>
      </c>
      <c r="C623" s="9"/>
      <c r="D623" s="13"/>
      <c r="E623" s="13"/>
      <c r="F623" s="71"/>
      <c r="G623" s="13" t="s">
        <v>63</v>
      </c>
      <c r="H623" s="336">
        <v>42039</v>
      </c>
      <c r="I623" s="37">
        <v>895</v>
      </c>
    </row>
    <row r="624" spans="1:9" ht="78.75">
      <c r="A624" s="23" t="s">
        <v>899</v>
      </c>
      <c r="B624" s="38">
        <v>285763</v>
      </c>
      <c r="C624" s="9"/>
      <c r="D624" s="25" t="s">
        <v>21</v>
      </c>
      <c r="E624" s="25" t="s">
        <v>905</v>
      </c>
      <c r="F624" s="77">
        <v>4904048377</v>
      </c>
      <c r="G624" s="13" t="s">
        <v>23</v>
      </c>
      <c r="H624" s="338" t="s">
        <v>580</v>
      </c>
      <c r="I624" s="26">
        <v>55263.24</v>
      </c>
    </row>
    <row r="625" spans="1:9" ht="31.5">
      <c r="A625" s="23" t="s">
        <v>900</v>
      </c>
      <c r="B625" s="38">
        <v>285783</v>
      </c>
      <c r="C625" s="9"/>
      <c r="D625" s="35" t="s">
        <v>867</v>
      </c>
      <c r="E625" s="35"/>
      <c r="F625" s="77" t="s">
        <v>587</v>
      </c>
      <c r="G625" s="13"/>
      <c r="H625" s="340">
        <v>41781</v>
      </c>
      <c r="I625" s="37">
        <v>30700</v>
      </c>
    </row>
    <row r="626" spans="1:9" ht="25.5">
      <c r="A626" s="23" t="s">
        <v>53</v>
      </c>
      <c r="B626" s="38">
        <v>399174</v>
      </c>
      <c r="C626" s="39"/>
      <c r="D626" s="35" t="s">
        <v>54</v>
      </c>
      <c r="E626" s="35" t="s">
        <v>906</v>
      </c>
      <c r="F626" s="358" t="s">
        <v>907</v>
      </c>
      <c r="G626" s="13"/>
      <c r="H626" s="340" t="s">
        <v>634</v>
      </c>
      <c r="I626" s="37">
        <v>7061.51</v>
      </c>
    </row>
    <row r="627" spans="1:9" ht="31.5">
      <c r="A627" s="10" t="s">
        <v>863</v>
      </c>
      <c r="B627" s="38">
        <v>190386</v>
      </c>
      <c r="C627" s="9"/>
      <c r="D627" s="119"/>
      <c r="E627" s="41"/>
      <c r="F627" s="71"/>
      <c r="G627" s="41" t="s">
        <v>168</v>
      </c>
      <c r="H627" s="338"/>
      <c r="I627" s="37">
        <v>4348.26</v>
      </c>
    </row>
    <row r="628" spans="1:9" ht="15.75">
      <c r="A628" s="10" t="s">
        <v>460</v>
      </c>
      <c r="B628" s="38">
        <v>190382</v>
      </c>
      <c r="C628" s="9"/>
      <c r="D628" s="13" t="s">
        <v>449</v>
      </c>
      <c r="E628" s="52"/>
      <c r="F628" s="71"/>
      <c r="G628" s="13" t="s">
        <v>168</v>
      </c>
      <c r="H628" s="340"/>
      <c r="I628" s="37">
        <v>4384.8</v>
      </c>
    </row>
    <row r="629" spans="1:9" ht="63">
      <c r="A629" s="10" t="s">
        <v>908</v>
      </c>
      <c r="B629" s="38">
        <v>190380</v>
      </c>
      <c r="C629" s="9"/>
      <c r="D629" s="38"/>
      <c r="E629" s="52"/>
      <c r="F629" s="71"/>
      <c r="G629" s="13" t="s">
        <v>27</v>
      </c>
      <c r="H629" s="340"/>
      <c r="I629" s="37">
        <v>7516.8</v>
      </c>
    </row>
    <row r="630" spans="1:9" ht="47.25">
      <c r="A630" s="10" t="s">
        <v>467</v>
      </c>
      <c r="B630" s="38">
        <v>190388</v>
      </c>
      <c r="C630" s="9"/>
      <c r="D630" s="38"/>
      <c r="E630" s="52"/>
      <c r="F630" s="71"/>
      <c r="G630" s="13" t="s">
        <v>27</v>
      </c>
      <c r="H630" s="340"/>
      <c r="I630" s="37">
        <v>9997.35</v>
      </c>
    </row>
    <row r="631" spans="1:9" ht="31.5">
      <c r="A631" s="10" t="s">
        <v>461</v>
      </c>
      <c r="B631" s="38">
        <v>190270</v>
      </c>
      <c r="C631" s="9"/>
      <c r="D631" s="38"/>
      <c r="E631" s="52"/>
      <c r="F631" s="71"/>
      <c r="G631" s="13" t="s">
        <v>168</v>
      </c>
      <c r="H631" s="340"/>
      <c r="I631" s="37">
        <v>4489.2</v>
      </c>
    </row>
    <row r="632" spans="1:9" ht="31.5">
      <c r="A632" s="10" t="s">
        <v>461</v>
      </c>
      <c r="B632" s="38">
        <v>190379</v>
      </c>
      <c r="C632" s="9"/>
      <c r="D632" s="38"/>
      <c r="E632" s="52"/>
      <c r="F632" s="71"/>
      <c r="G632" s="13" t="s">
        <v>168</v>
      </c>
      <c r="H632" s="340"/>
      <c r="I632" s="37">
        <v>4489.2</v>
      </c>
    </row>
    <row r="633" spans="1:9" ht="31.5">
      <c r="A633" s="10" t="s">
        <v>912</v>
      </c>
      <c r="B633" s="16">
        <v>399173</v>
      </c>
      <c r="C633" s="9"/>
      <c r="D633" s="9"/>
      <c r="E633" s="9"/>
      <c r="F633" s="71"/>
      <c r="G633" s="13" t="s">
        <v>911</v>
      </c>
      <c r="H633" s="177"/>
      <c r="I633" s="9"/>
    </row>
    <row r="634" spans="1:9" ht="15.75">
      <c r="A634" s="10" t="s">
        <v>464</v>
      </c>
      <c r="B634" s="16">
        <v>190233</v>
      </c>
      <c r="C634" s="9"/>
      <c r="D634" s="9" t="s">
        <v>18</v>
      </c>
      <c r="E634" s="16" t="s">
        <v>869</v>
      </c>
      <c r="F634" s="77" t="s">
        <v>910</v>
      </c>
      <c r="G634" s="13" t="s">
        <v>236</v>
      </c>
      <c r="H634" s="177"/>
      <c r="I634" s="9"/>
    </row>
    <row r="635" spans="1:9" ht="15.75">
      <c r="A635" s="10" t="s">
        <v>127</v>
      </c>
      <c r="B635" s="16">
        <v>399175</v>
      </c>
      <c r="C635" s="9"/>
      <c r="D635" s="9" t="s">
        <v>211</v>
      </c>
      <c r="E635" s="16" t="s">
        <v>172</v>
      </c>
      <c r="F635" s="71" t="s">
        <v>909</v>
      </c>
      <c r="G635" s="13" t="s">
        <v>23</v>
      </c>
      <c r="H635" s="177"/>
      <c r="I635" s="9"/>
    </row>
    <row r="636" spans="1:9" ht="15.75">
      <c r="A636" s="10" t="s">
        <v>860</v>
      </c>
      <c r="B636" s="61">
        <v>190236</v>
      </c>
      <c r="C636" s="39"/>
      <c r="D636" s="35" t="s">
        <v>21</v>
      </c>
      <c r="E636" s="13" t="s">
        <v>870</v>
      </c>
      <c r="F636" s="74" t="s">
        <v>888</v>
      </c>
      <c r="G636" s="13" t="s">
        <v>871</v>
      </c>
      <c r="H636" s="336">
        <v>40969</v>
      </c>
      <c r="I636" s="37">
        <v>43894.78</v>
      </c>
    </row>
    <row r="637" spans="1:9" ht="18.75" customHeight="1">
      <c r="A637" s="451" t="s">
        <v>913</v>
      </c>
      <c r="B637" s="451"/>
      <c r="C637" s="451"/>
      <c r="D637" s="451"/>
      <c r="E637" s="451"/>
      <c r="F637" s="199"/>
      <c r="G637" s="199"/>
      <c r="H637" s="341"/>
      <c r="I637" s="199"/>
    </row>
    <row r="639" spans="1:9" ht="15.75">
      <c r="A639" s="4" t="s">
        <v>1</v>
      </c>
      <c r="B639" s="5" t="s">
        <v>2</v>
      </c>
      <c r="C639" s="201" t="s">
        <v>3</v>
      </c>
      <c r="D639" s="5" t="s">
        <v>4</v>
      </c>
      <c r="E639" s="5" t="s">
        <v>5</v>
      </c>
      <c r="F639" s="5" t="s">
        <v>6</v>
      </c>
      <c r="G639" s="5" t="s">
        <v>7</v>
      </c>
      <c r="H639" s="201" t="s">
        <v>37</v>
      </c>
      <c r="I639" s="5" t="s">
        <v>8</v>
      </c>
    </row>
    <row r="640" spans="1:9" ht="31.5">
      <c r="A640" s="23" t="s">
        <v>914</v>
      </c>
      <c r="B640" s="38">
        <v>285751</v>
      </c>
      <c r="C640" s="9"/>
      <c r="D640" s="35" t="s">
        <v>18</v>
      </c>
      <c r="E640" s="35" t="s">
        <v>869</v>
      </c>
      <c r="F640" s="77" t="s">
        <v>925</v>
      </c>
      <c r="G640" s="13" t="s">
        <v>923</v>
      </c>
      <c r="H640" s="340">
        <v>41724</v>
      </c>
      <c r="I640" s="37">
        <v>65490</v>
      </c>
    </row>
    <row r="641" spans="1:9" ht="31.5">
      <c r="A641" s="23" t="s">
        <v>882</v>
      </c>
      <c r="B641" s="38">
        <v>285797</v>
      </c>
      <c r="C641" s="9"/>
      <c r="D641" s="35" t="s">
        <v>21</v>
      </c>
      <c r="E641" s="35" t="s">
        <v>866</v>
      </c>
      <c r="F641" s="71" t="s">
        <v>926</v>
      </c>
      <c r="G641" s="13" t="s">
        <v>23</v>
      </c>
      <c r="H641" s="340">
        <v>41794</v>
      </c>
      <c r="I641" s="37">
        <v>54390.13</v>
      </c>
    </row>
    <row r="642" spans="1:9" ht="78.75">
      <c r="A642" s="10" t="s">
        <v>928</v>
      </c>
      <c r="B642" s="38">
        <v>285796</v>
      </c>
      <c r="C642" s="9"/>
      <c r="D642" s="35" t="s">
        <v>21</v>
      </c>
      <c r="E642" s="13" t="s">
        <v>252</v>
      </c>
      <c r="F642" s="77" t="s">
        <v>927</v>
      </c>
      <c r="G642" s="13" t="s">
        <v>23</v>
      </c>
      <c r="H642" s="340">
        <v>41183</v>
      </c>
      <c r="I642" s="37">
        <f>(41679.19*1.16)*1</f>
        <v>48347.860399999998</v>
      </c>
    </row>
    <row r="643" spans="1:9" ht="31.5">
      <c r="A643" s="10" t="s">
        <v>915</v>
      </c>
      <c r="B643" s="38">
        <v>285793</v>
      </c>
      <c r="C643" s="9"/>
      <c r="D643" s="35" t="s">
        <v>917</v>
      </c>
      <c r="E643" s="13" t="s">
        <v>918</v>
      </c>
      <c r="F643" s="77">
        <v>17573923</v>
      </c>
      <c r="G643" s="13" t="s">
        <v>168</v>
      </c>
      <c r="H643" s="340">
        <v>41214</v>
      </c>
      <c r="I643" s="37">
        <f>(10300*1.16)*1</f>
        <v>11948</v>
      </c>
    </row>
    <row r="644" spans="1:9" ht="15.75">
      <c r="A644" s="23" t="s">
        <v>1441</v>
      </c>
      <c r="B644" s="38">
        <v>285785</v>
      </c>
      <c r="C644" s="9"/>
      <c r="D644" s="13" t="s">
        <v>253</v>
      </c>
      <c r="E644" s="35" t="s">
        <v>929</v>
      </c>
      <c r="F644" s="160" t="s">
        <v>930</v>
      </c>
      <c r="G644" s="13" t="s">
        <v>23</v>
      </c>
      <c r="H644" s="340">
        <v>41788</v>
      </c>
      <c r="I644" s="37">
        <v>50386</v>
      </c>
    </row>
    <row r="645" spans="1:9" ht="31.5">
      <c r="A645" s="23" t="s">
        <v>882</v>
      </c>
      <c r="B645" s="38">
        <v>285794</v>
      </c>
      <c r="C645" s="9"/>
      <c r="D645" s="35" t="s">
        <v>21</v>
      </c>
      <c r="E645" s="35" t="s">
        <v>252</v>
      </c>
      <c r="F645" s="160" t="s">
        <v>931</v>
      </c>
      <c r="G645" s="13" t="s">
        <v>23</v>
      </c>
      <c r="H645" s="340">
        <v>41794</v>
      </c>
      <c r="I645" s="37">
        <v>54390.13</v>
      </c>
    </row>
    <row r="646" spans="1:9" ht="31.5">
      <c r="A646" s="49" t="s">
        <v>932</v>
      </c>
      <c r="B646" s="38">
        <v>285762</v>
      </c>
      <c r="C646" s="9"/>
      <c r="D646" s="13" t="s">
        <v>380</v>
      </c>
      <c r="E646" s="35"/>
      <c r="F646" s="71"/>
      <c r="G646" s="58" t="s">
        <v>27</v>
      </c>
      <c r="H646" s="340"/>
      <c r="I646" s="37">
        <f>(56376/9)*1</f>
        <v>6264</v>
      </c>
    </row>
    <row r="647" spans="1:9" ht="15.75">
      <c r="A647" s="49" t="s">
        <v>933</v>
      </c>
      <c r="B647" s="38">
        <v>285876</v>
      </c>
      <c r="C647" s="9"/>
      <c r="D647" s="38"/>
      <c r="E647" s="35"/>
      <c r="F647" s="71"/>
      <c r="G647" s="58" t="s">
        <v>23</v>
      </c>
      <c r="H647" s="340">
        <v>39934</v>
      </c>
      <c r="I647" s="37">
        <v>3619.2</v>
      </c>
    </row>
    <row r="648" spans="1:9" ht="31.5">
      <c r="A648" s="49" t="s">
        <v>934</v>
      </c>
      <c r="B648" s="38">
        <v>190389</v>
      </c>
      <c r="C648" s="9"/>
      <c r="D648" s="38"/>
      <c r="E648" s="35"/>
      <c r="F648" s="71"/>
      <c r="G648" s="58" t="s">
        <v>27</v>
      </c>
      <c r="H648" s="349">
        <v>40072</v>
      </c>
      <c r="I648" s="37">
        <v>5915.01</v>
      </c>
    </row>
    <row r="649" spans="1:9" ht="31.5">
      <c r="A649" s="49" t="s">
        <v>934</v>
      </c>
      <c r="B649" s="38">
        <v>285761</v>
      </c>
      <c r="C649" s="9"/>
      <c r="D649" s="38"/>
      <c r="E649" s="35"/>
      <c r="F649" s="71"/>
      <c r="G649" s="58" t="s">
        <v>27</v>
      </c>
      <c r="H649" s="349">
        <v>40072</v>
      </c>
      <c r="I649" s="37">
        <v>5915.01</v>
      </c>
    </row>
    <row r="650" spans="1:9" ht="15.75">
      <c r="A650" s="49" t="s">
        <v>935</v>
      </c>
      <c r="B650" s="38">
        <v>190376</v>
      </c>
      <c r="C650" s="9"/>
      <c r="D650" s="38"/>
      <c r="E650" s="35"/>
      <c r="F650" s="71"/>
      <c r="G650" s="58"/>
      <c r="H650" s="349">
        <v>40072</v>
      </c>
      <c r="I650" s="37">
        <v>5915.01</v>
      </c>
    </row>
    <row r="651" spans="1:9" ht="15.75">
      <c r="A651" s="10" t="s">
        <v>374</v>
      </c>
      <c r="B651" s="38">
        <v>285825</v>
      </c>
      <c r="C651" s="9"/>
      <c r="D651" s="13" t="s">
        <v>364</v>
      </c>
      <c r="E651" s="13"/>
      <c r="F651" s="71"/>
      <c r="G651" s="13" t="s">
        <v>168</v>
      </c>
      <c r="H651" s="340"/>
      <c r="I651" s="37">
        <v>1252.8</v>
      </c>
    </row>
    <row r="652" spans="1:9" ht="15.75">
      <c r="A652" s="10" t="s">
        <v>374</v>
      </c>
      <c r="B652" s="38">
        <v>285865</v>
      </c>
      <c r="C652" s="9"/>
      <c r="D652" s="13" t="s">
        <v>364</v>
      </c>
      <c r="E652" s="13"/>
      <c r="F652" s="71"/>
      <c r="G652" s="13" t="s">
        <v>168</v>
      </c>
      <c r="H652" s="340"/>
      <c r="I652" s="37">
        <v>1252.8</v>
      </c>
    </row>
    <row r="653" spans="1:9" ht="31.5">
      <c r="A653" s="23" t="s">
        <v>882</v>
      </c>
      <c r="B653" s="38">
        <v>285796</v>
      </c>
      <c r="C653" s="9"/>
      <c r="D653" s="35" t="s">
        <v>21</v>
      </c>
      <c r="E653" s="35" t="s">
        <v>919</v>
      </c>
      <c r="F653" s="77" t="s">
        <v>927</v>
      </c>
      <c r="G653" s="13" t="s">
        <v>23</v>
      </c>
      <c r="H653" s="340">
        <v>41794</v>
      </c>
      <c r="I653" s="37">
        <v>54390.13</v>
      </c>
    </row>
    <row r="654" spans="1:9" ht="31.5">
      <c r="A654" s="23" t="s">
        <v>882</v>
      </c>
      <c r="B654" s="38">
        <v>285806</v>
      </c>
      <c r="C654" s="9"/>
      <c r="D654" s="35" t="s">
        <v>21</v>
      </c>
      <c r="E654" s="35" t="s">
        <v>919</v>
      </c>
      <c r="F654" s="77" t="s">
        <v>936</v>
      </c>
      <c r="G654" s="13" t="s">
        <v>23</v>
      </c>
      <c r="H654" s="340"/>
      <c r="I654" s="37"/>
    </row>
    <row r="655" spans="1:9" ht="15.75">
      <c r="A655" s="10" t="s">
        <v>492</v>
      </c>
      <c r="B655" s="38">
        <v>285768</v>
      </c>
      <c r="C655" s="9"/>
      <c r="D655" s="13"/>
      <c r="E655" s="13"/>
      <c r="F655" s="71"/>
      <c r="G655" s="13"/>
      <c r="H655" s="340">
        <v>38901</v>
      </c>
      <c r="I655" s="37">
        <v>2697</v>
      </c>
    </row>
    <row r="656" spans="1:9" ht="47.25">
      <c r="A656" s="23" t="s">
        <v>916</v>
      </c>
      <c r="B656" s="38">
        <v>285781</v>
      </c>
      <c r="C656" s="9"/>
      <c r="D656" s="35" t="s">
        <v>449</v>
      </c>
      <c r="E656" s="35"/>
      <c r="F656" s="71"/>
      <c r="G656" s="13" t="s">
        <v>23</v>
      </c>
      <c r="H656" s="340">
        <v>41773</v>
      </c>
      <c r="I656" s="37">
        <f>(8350*1.18)*1</f>
        <v>9853</v>
      </c>
    </row>
    <row r="657" spans="1:9" ht="31.5">
      <c r="A657" s="10" t="s">
        <v>937</v>
      </c>
      <c r="B657" s="38">
        <v>190334</v>
      </c>
      <c r="C657" s="9"/>
      <c r="D657" s="119"/>
      <c r="E657" s="41"/>
      <c r="F657" s="71"/>
      <c r="G657" s="41" t="s">
        <v>27</v>
      </c>
      <c r="H657" s="340">
        <v>40940</v>
      </c>
      <c r="I657" s="120">
        <v>4969.4399999999996</v>
      </c>
    </row>
    <row r="658" spans="1:9" ht="47.25">
      <c r="A658" s="10" t="s">
        <v>467</v>
      </c>
      <c r="B658" s="38">
        <v>190252</v>
      </c>
      <c r="C658" s="9"/>
      <c r="D658" s="119"/>
      <c r="E658" s="41"/>
      <c r="F658" s="71"/>
      <c r="G658" s="41" t="s">
        <v>27</v>
      </c>
      <c r="H658" s="340">
        <v>40940</v>
      </c>
      <c r="I658" s="120">
        <v>9997.35</v>
      </c>
    </row>
    <row r="659" spans="1:9" ht="31.5">
      <c r="A659" s="10" t="s">
        <v>863</v>
      </c>
      <c r="B659" s="38">
        <v>190262</v>
      </c>
      <c r="C659" s="9"/>
      <c r="D659" s="155" t="s">
        <v>865</v>
      </c>
      <c r="E659" s="48"/>
      <c r="F659" s="71"/>
      <c r="G659" s="155" t="s">
        <v>23</v>
      </c>
      <c r="H659" s="340">
        <v>40940</v>
      </c>
      <c r="I659" s="37">
        <v>4348.26</v>
      </c>
    </row>
    <row r="660" spans="1:9" ht="31.5">
      <c r="A660" s="10" t="s">
        <v>938</v>
      </c>
      <c r="B660" s="38">
        <v>190258</v>
      </c>
      <c r="C660" s="9"/>
      <c r="D660" s="119"/>
      <c r="E660" s="41"/>
      <c r="F660" s="71"/>
      <c r="G660" s="41" t="s">
        <v>27</v>
      </c>
      <c r="H660" s="340">
        <v>40940</v>
      </c>
      <c r="I660" s="120">
        <v>17978.14</v>
      </c>
    </row>
    <row r="661" spans="1:9" ht="31.5">
      <c r="A661" s="10" t="s">
        <v>939</v>
      </c>
      <c r="B661" s="38">
        <v>190259</v>
      </c>
      <c r="C661" s="9"/>
      <c r="D661" s="119"/>
      <c r="E661" s="41"/>
      <c r="F661" s="71"/>
      <c r="G661" s="41" t="s">
        <v>27</v>
      </c>
      <c r="H661" s="340">
        <v>40940</v>
      </c>
      <c r="I661" s="120">
        <v>60717.72</v>
      </c>
    </row>
    <row r="662" spans="1:9" ht="31.5">
      <c r="A662" s="10" t="s">
        <v>863</v>
      </c>
      <c r="B662" s="38">
        <v>190339</v>
      </c>
      <c r="C662" s="9"/>
      <c r="D662" s="119"/>
      <c r="E662" s="41"/>
      <c r="F662" s="71"/>
      <c r="G662" s="41" t="s">
        <v>168</v>
      </c>
      <c r="H662" s="340">
        <v>40940</v>
      </c>
      <c r="I662" s="37">
        <v>4348.26</v>
      </c>
    </row>
    <row r="663" spans="1:9" ht="15.75">
      <c r="A663" s="10" t="s">
        <v>940</v>
      </c>
      <c r="B663" s="38">
        <v>190369</v>
      </c>
      <c r="C663" s="9"/>
      <c r="D663" s="119"/>
      <c r="E663" s="41"/>
      <c r="F663" s="71"/>
      <c r="G663" s="41" t="s">
        <v>23</v>
      </c>
      <c r="H663" s="340">
        <v>40940</v>
      </c>
      <c r="I663" s="120">
        <v>10438.36</v>
      </c>
    </row>
    <row r="664" spans="1:9" ht="31.5">
      <c r="A664" s="10" t="s">
        <v>794</v>
      </c>
      <c r="B664" s="38">
        <v>190255</v>
      </c>
      <c r="C664" s="9"/>
      <c r="D664" s="119" t="s">
        <v>451</v>
      </c>
      <c r="E664" s="41" t="s">
        <v>920</v>
      </c>
      <c r="F664" s="71" t="s">
        <v>941</v>
      </c>
      <c r="G664" s="41" t="s">
        <v>71</v>
      </c>
      <c r="H664" s="340">
        <v>40940</v>
      </c>
      <c r="I664" s="37">
        <v>23000</v>
      </c>
    </row>
    <row r="665" spans="1:9" ht="47.25">
      <c r="A665" s="10" t="s">
        <v>467</v>
      </c>
      <c r="B665" s="38">
        <v>190257</v>
      </c>
      <c r="C665" s="9"/>
      <c r="D665" s="119"/>
      <c r="E665" s="41"/>
      <c r="F665" s="71"/>
      <c r="G665" s="41" t="s">
        <v>27</v>
      </c>
      <c r="H665" s="340">
        <v>40940</v>
      </c>
      <c r="I665" s="120">
        <v>9997.35</v>
      </c>
    </row>
    <row r="666" spans="1:9" ht="31.5">
      <c r="A666" s="10" t="s">
        <v>942</v>
      </c>
      <c r="B666" s="38">
        <v>190250</v>
      </c>
      <c r="C666" s="9"/>
      <c r="D666" s="119"/>
      <c r="E666" s="41" t="s">
        <v>921</v>
      </c>
      <c r="F666" s="71"/>
      <c r="G666" s="41" t="s">
        <v>27</v>
      </c>
      <c r="H666" s="340">
        <v>40940</v>
      </c>
      <c r="I666" s="120">
        <v>9865.7999999999993</v>
      </c>
    </row>
    <row r="667" spans="1:9" ht="47.25">
      <c r="A667" s="10" t="s">
        <v>943</v>
      </c>
      <c r="B667" s="38">
        <v>190251</v>
      </c>
      <c r="C667" s="9"/>
      <c r="D667" s="119"/>
      <c r="E667" s="41"/>
      <c r="F667" s="71"/>
      <c r="G667" s="41" t="s">
        <v>27</v>
      </c>
      <c r="H667" s="340">
        <v>40940</v>
      </c>
      <c r="I667" s="120">
        <v>7516.8</v>
      </c>
    </row>
    <row r="668" spans="1:9" ht="31.5">
      <c r="A668" s="10" t="s">
        <v>863</v>
      </c>
      <c r="B668" s="38">
        <v>190264</v>
      </c>
      <c r="C668" s="9"/>
      <c r="D668" s="155" t="s">
        <v>865</v>
      </c>
      <c r="E668" s="155"/>
      <c r="F668" s="71"/>
      <c r="G668" s="155" t="s">
        <v>23</v>
      </c>
      <c r="H668" s="340">
        <v>40940</v>
      </c>
      <c r="I668" s="37">
        <v>4348.26</v>
      </c>
    </row>
    <row r="669" spans="1:9" ht="31.5">
      <c r="A669" s="10" t="s">
        <v>794</v>
      </c>
      <c r="B669" s="38">
        <v>190260</v>
      </c>
      <c r="C669" s="9"/>
      <c r="D669" s="119" t="s">
        <v>451</v>
      </c>
      <c r="E669" s="41"/>
      <c r="F669" s="77" t="s">
        <v>587</v>
      </c>
      <c r="G669" s="41"/>
      <c r="H669" s="340">
        <v>40940</v>
      </c>
      <c r="I669" s="37">
        <v>23000</v>
      </c>
    </row>
    <row r="670" spans="1:9" ht="31.5">
      <c r="A670" s="10" t="s">
        <v>461</v>
      </c>
      <c r="B670" s="38">
        <v>190253</v>
      </c>
      <c r="C670" s="9"/>
      <c r="D670" s="119" t="s">
        <v>449</v>
      </c>
      <c r="E670" s="41" t="s">
        <v>922</v>
      </c>
      <c r="F670" s="71"/>
      <c r="G670" s="41" t="s">
        <v>168</v>
      </c>
      <c r="H670" s="340">
        <v>40940</v>
      </c>
      <c r="I670" s="120">
        <v>4489.2</v>
      </c>
    </row>
    <row r="671" spans="1:9" ht="31.5">
      <c r="A671" s="10" t="s">
        <v>461</v>
      </c>
      <c r="B671" s="38">
        <v>190254</v>
      </c>
      <c r="C671" s="9"/>
      <c r="D671" s="119" t="s">
        <v>449</v>
      </c>
      <c r="E671" s="41" t="s">
        <v>922</v>
      </c>
      <c r="F671" s="71"/>
      <c r="G671" s="41" t="s">
        <v>168</v>
      </c>
      <c r="H671" s="340">
        <v>40940</v>
      </c>
      <c r="I671" s="120">
        <v>4489.2</v>
      </c>
    </row>
    <row r="672" spans="1:9" ht="15.75">
      <c r="A672" s="10" t="s">
        <v>53</v>
      </c>
      <c r="B672" s="16">
        <v>359177</v>
      </c>
      <c r="C672" s="9"/>
      <c r="D672" s="119" t="s">
        <v>21</v>
      </c>
      <c r="E672" s="16" t="s">
        <v>390</v>
      </c>
      <c r="F672" s="176" t="s">
        <v>944</v>
      </c>
      <c r="G672" s="41" t="s">
        <v>23</v>
      </c>
      <c r="H672" s="177"/>
      <c r="I672" s="9"/>
    </row>
    <row r="673" spans="1:9" ht="15.75">
      <c r="A673" s="10" t="s">
        <v>53</v>
      </c>
      <c r="B673" s="16">
        <v>359180</v>
      </c>
      <c r="C673" s="9"/>
      <c r="D673" s="119" t="s">
        <v>21</v>
      </c>
      <c r="E673" s="16" t="s">
        <v>390</v>
      </c>
      <c r="F673" s="176" t="s">
        <v>945</v>
      </c>
      <c r="G673" s="16"/>
      <c r="H673" s="177"/>
      <c r="I673" s="9"/>
    </row>
    <row r="674" spans="1:9" ht="15.75">
      <c r="A674" s="10" t="s">
        <v>53</v>
      </c>
      <c r="B674" s="16">
        <v>359182</v>
      </c>
      <c r="C674" s="9"/>
      <c r="D674" s="119" t="s">
        <v>21</v>
      </c>
      <c r="E674" s="16" t="s">
        <v>390</v>
      </c>
      <c r="F674" s="176" t="s">
        <v>948</v>
      </c>
      <c r="G674" s="16"/>
      <c r="H674" s="177"/>
      <c r="I674" s="9"/>
    </row>
    <row r="675" spans="1:9" ht="15.75">
      <c r="A675" s="10" t="s">
        <v>53</v>
      </c>
      <c r="B675" s="16">
        <v>359184</v>
      </c>
      <c r="C675" s="9"/>
      <c r="D675" s="119" t="s">
        <v>21</v>
      </c>
      <c r="E675" s="16" t="s">
        <v>390</v>
      </c>
      <c r="F675" s="176" t="s">
        <v>949</v>
      </c>
      <c r="G675" s="16"/>
      <c r="H675" s="177"/>
      <c r="I675" s="9"/>
    </row>
    <row r="676" spans="1:9" ht="15.75">
      <c r="A676" s="10" t="s">
        <v>889</v>
      </c>
      <c r="B676" s="16">
        <v>359179</v>
      </c>
      <c r="C676" s="9"/>
      <c r="D676" s="119" t="s">
        <v>946</v>
      </c>
      <c r="E676" s="16"/>
      <c r="F676" s="176" t="s">
        <v>947</v>
      </c>
      <c r="G676" s="16" t="s">
        <v>23</v>
      </c>
      <c r="H676" s="177"/>
      <c r="I676" s="9"/>
    </row>
    <row r="677" spans="1:9" ht="15.75">
      <c r="A677" s="10" t="s">
        <v>127</v>
      </c>
      <c r="B677" s="16">
        <v>359178</v>
      </c>
      <c r="C677" s="9"/>
      <c r="D677" s="119" t="s">
        <v>211</v>
      </c>
      <c r="E677" s="16" t="s">
        <v>313</v>
      </c>
      <c r="F677" s="71" t="s">
        <v>950</v>
      </c>
      <c r="G677" s="16" t="s">
        <v>23</v>
      </c>
      <c r="H677" s="177"/>
      <c r="I677" s="9"/>
    </row>
    <row r="678" spans="1:9" ht="15.75">
      <c r="A678" s="10" t="s">
        <v>127</v>
      </c>
      <c r="B678" s="16">
        <v>359181</v>
      </c>
      <c r="C678" s="9"/>
      <c r="D678" s="119" t="s">
        <v>211</v>
      </c>
      <c r="E678" s="16" t="s">
        <v>313</v>
      </c>
      <c r="F678" s="71" t="s">
        <v>951</v>
      </c>
      <c r="G678" s="16" t="s">
        <v>23</v>
      </c>
      <c r="H678" s="177"/>
      <c r="I678" s="9"/>
    </row>
    <row r="679" spans="1:9" ht="15.75">
      <c r="A679" s="10" t="s">
        <v>127</v>
      </c>
      <c r="B679" s="16">
        <v>359183</v>
      </c>
      <c r="C679" s="9"/>
      <c r="D679" s="119" t="s">
        <v>211</v>
      </c>
      <c r="E679" s="16" t="s">
        <v>313</v>
      </c>
      <c r="F679" s="71" t="s">
        <v>952</v>
      </c>
      <c r="G679" s="16" t="s">
        <v>23</v>
      </c>
      <c r="H679" s="177"/>
      <c r="I679" s="9"/>
    </row>
    <row r="680" spans="1:9" ht="15.75">
      <c r="A680" s="10" t="s">
        <v>127</v>
      </c>
      <c r="B680" s="16">
        <v>359185</v>
      </c>
      <c r="C680" s="9"/>
      <c r="D680" s="119" t="s">
        <v>211</v>
      </c>
      <c r="E680" s="16"/>
      <c r="F680" s="71" t="s">
        <v>953</v>
      </c>
      <c r="G680" s="16" t="s">
        <v>23</v>
      </c>
      <c r="H680" s="177"/>
      <c r="I680" s="9"/>
    </row>
    <row r="681" spans="1:9" ht="15.75">
      <c r="A681" s="10" t="s">
        <v>502</v>
      </c>
      <c r="B681" s="16">
        <v>285791</v>
      </c>
      <c r="C681" s="9"/>
      <c r="D681" s="119" t="s">
        <v>20</v>
      </c>
      <c r="E681" s="16">
        <v>550</v>
      </c>
      <c r="F681" s="71" t="s">
        <v>818</v>
      </c>
      <c r="G681" s="16" t="s">
        <v>23</v>
      </c>
      <c r="H681" s="177"/>
      <c r="I681" s="9"/>
    </row>
    <row r="682" spans="1:9" ht="18" customHeight="1">
      <c r="A682" s="451" t="s">
        <v>954</v>
      </c>
      <c r="B682" s="451"/>
      <c r="C682" s="451"/>
      <c r="D682" s="451"/>
      <c r="E682" s="199"/>
      <c r="F682" s="97"/>
      <c r="G682" s="97"/>
      <c r="H682" s="343"/>
      <c r="I682" s="97"/>
    </row>
    <row r="684" spans="1:9" ht="15.75">
      <c r="A684" s="4" t="s">
        <v>1</v>
      </c>
      <c r="B684" s="5" t="s">
        <v>2</v>
      </c>
      <c r="C684" s="201" t="s">
        <v>3</v>
      </c>
      <c r="D684" s="5" t="s">
        <v>4</v>
      </c>
      <c r="E684" s="5" t="s">
        <v>5</v>
      </c>
      <c r="F684" s="5" t="s">
        <v>6</v>
      </c>
      <c r="G684" s="5" t="s">
        <v>7</v>
      </c>
      <c r="H684" s="201" t="s">
        <v>37</v>
      </c>
      <c r="I684" s="5" t="s">
        <v>8</v>
      </c>
    </row>
    <row r="685" spans="1:9" ht="15.75">
      <c r="A685" s="10" t="s">
        <v>968</v>
      </c>
      <c r="B685" s="38">
        <v>285804</v>
      </c>
      <c r="C685" s="9"/>
      <c r="D685" s="35" t="s">
        <v>956</v>
      </c>
      <c r="E685" s="13" t="s">
        <v>957</v>
      </c>
      <c r="F685" s="71" t="s">
        <v>959</v>
      </c>
      <c r="G685" s="13" t="s">
        <v>71</v>
      </c>
      <c r="H685" s="340">
        <v>41183</v>
      </c>
      <c r="I685" s="37">
        <v>6295</v>
      </c>
    </row>
    <row r="686" spans="1:9" ht="47.25">
      <c r="A686" s="80" t="s">
        <v>960</v>
      </c>
      <c r="B686" s="38">
        <v>189305</v>
      </c>
      <c r="C686" s="9"/>
      <c r="D686" s="13" t="s">
        <v>19</v>
      </c>
      <c r="E686" s="13" t="s">
        <v>19</v>
      </c>
      <c r="F686" s="71"/>
      <c r="G686" s="13" t="s">
        <v>45</v>
      </c>
      <c r="H686" s="336">
        <v>38901</v>
      </c>
      <c r="I686" s="81">
        <v>2958</v>
      </c>
    </row>
    <row r="687" spans="1:9" ht="15.75">
      <c r="A687" s="80" t="s">
        <v>796</v>
      </c>
      <c r="B687" s="38">
        <v>359133</v>
      </c>
      <c r="C687" s="9"/>
      <c r="D687" s="13" t="s">
        <v>961</v>
      </c>
      <c r="E687" s="13"/>
      <c r="F687" s="71"/>
      <c r="G687" s="13" t="s">
        <v>25</v>
      </c>
      <c r="H687" s="336" t="s">
        <v>924</v>
      </c>
      <c r="I687" s="37">
        <v>23000</v>
      </c>
    </row>
    <row r="688" spans="1:9" ht="15.75" customHeight="1">
      <c r="A688" s="80" t="s">
        <v>602</v>
      </c>
      <c r="B688" s="38">
        <v>359134</v>
      </c>
      <c r="C688" s="9"/>
      <c r="D688" s="13" t="s">
        <v>958</v>
      </c>
      <c r="E688" s="13" t="s">
        <v>962</v>
      </c>
      <c r="F688" s="77" t="s">
        <v>963</v>
      </c>
      <c r="G688" s="13" t="s">
        <v>23</v>
      </c>
      <c r="H688" s="336">
        <v>41457</v>
      </c>
      <c r="I688" s="81">
        <v>9847.9699999999993</v>
      </c>
    </row>
    <row r="689" spans="1:9" ht="15.75">
      <c r="A689" s="10" t="s">
        <v>964</v>
      </c>
      <c r="B689" s="38">
        <v>190392</v>
      </c>
      <c r="C689" s="9"/>
      <c r="D689" s="35" t="s">
        <v>19</v>
      </c>
      <c r="E689" s="35" t="s">
        <v>19</v>
      </c>
      <c r="F689" s="71"/>
      <c r="G689" s="13" t="s">
        <v>168</v>
      </c>
      <c r="H689" s="336">
        <v>40909</v>
      </c>
      <c r="I689" s="37">
        <v>14595</v>
      </c>
    </row>
    <row r="690" spans="1:9" ht="15.75">
      <c r="A690" s="80" t="s">
        <v>1442</v>
      </c>
      <c r="B690" s="38">
        <v>359135</v>
      </c>
      <c r="C690" s="9"/>
      <c r="D690" s="13"/>
      <c r="E690" s="13"/>
      <c r="F690" s="71"/>
      <c r="G690" s="13" t="s">
        <v>24</v>
      </c>
      <c r="H690" s="336"/>
      <c r="I690" s="81">
        <v>1</v>
      </c>
    </row>
    <row r="691" spans="1:9" ht="15.75">
      <c r="A691" s="80" t="s">
        <v>965</v>
      </c>
      <c r="B691" s="38">
        <v>359136</v>
      </c>
      <c r="C691" s="9"/>
      <c r="D691" s="13"/>
      <c r="E691" s="13"/>
      <c r="F691" s="71"/>
      <c r="G691" s="13" t="s">
        <v>24</v>
      </c>
      <c r="H691" s="336"/>
      <c r="I691" s="81">
        <v>1</v>
      </c>
    </row>
    <row r="692" spans="1:9" ht="15.75">
      <c r="A692" s="80" t="s">
        <v>967</v>
      </c>
      <c r="B692" s="38">
        <v>359137</v>
      </c>
      <c r="C692" s="9"/>
      <c r="D692" s="13"/>
      <c r="E692" s="13"/>
      <c r="F692" s="71" t="s">
        <v>966</v>
      </c>
      <c r="G692" s="13"/>
      <c r="H692" s="340">
        <v>40295</v>
      </c>
      <c r="I692" s="37">
        <v>2425.83</v>
      </c>
    </row>
    <row r="693" spans="1:9" ht="31.5">
      <c r="A693" s="10" t="s">
        <v>955</v>
      </c>
      <c r="B693" s="38">
        <v>190394</v>
      </c>
      <c r="C693" s="9"/>
      <c r="D693" s="119"/>
      <c r="E693" s="41"/>
      <c r="F693" s="71"/>
      <c r="G693" s="41" t="s">
        <v>25</v>
      </c>
      <c r="H693" s="336">
        <v>40909</v>
      </c>
      <c r="I693" s="120">
        <v>23229</v>
      </c>
    </row>
    <row r="694" spans="1:9" ht="15.75">
      <c r="A694" s="10" t="s">
        <v>969</v>
      </c>
      <c r="B694" s="38">
        <v>190395</v>
      </c>
      <c r="C694" s="9"/>
      <c r="D694" s="119"/>
      <c r="E694" s="41"/>
      <c r="F694" s="71"/>
      <c r="G694" s="41"/>
      <c r="H694" s="336">
        <v>40909</v>
      </c>
      <c r="I694" s="120">
        <v>8418.82</v>
      </c>
    </row>
    <row r="695" spans="1:9" ht="31.5">
      <c r="A695" s="10" t="s">
        <v>955</v>
      </c>
      <c r="B695" s="38">
        <v>190393</v>
      </c>
      <c r="C695" s="9"/>
      <c r="D695" s="119"/>
      <c r="E695" s="41"/>
      <c r="F695" s="71"/>
      <c r="G695" s="41" t="s">
        <v>25</v>
      </c>
      <c r="H695" s="336">
        <v>40909</v>
      </c>
      <c r="I695" s="120">
        <v>23229</v>
      </c>
    </row>
    <row r="696" spans="1:9" ht="31.5">
      <c r="A696" s="10" t="s">
        <v>970</v>
      </c>
      <c r="B696" s="16">
        <v>285771</v>
      </c>
      <c r="C696" s="9"/>
      <c r="D696" s="9"/>
      <c r="E696" s="9"/>
      <c r="F696" s="71"/>
      <c r="G696" s="19" t="s">
        <v>971</v>
      </c>
      <c r="H696" s="177"/>
      <c r="I696" s="9"/>
    </row>
    <row r="697" spans="1:9" ht="18.75">
      <c r="A697" s="450" t="s">
        <v>972</v>
      </c>
      <c r="B697" s="450"/>
      <c r="C697" s="450"/>
      <c r="D697" s="193"/>
      <c r="E697" s="193"/>
      <c r="F697" s="193"/>
      <c r="G697" s="193"/>
      <c r="H697" s="357"/>
      <c r="I697" s="193"/>
    </row>
    <row r="699" spans="1:9" ht="15.75">
      <c r="A699" s="4" t="s">
        <v>1</v>
      </c>
      <c r="B699" s="5" t="s">
        <v>2</v>
      </c>
      <c r="C699" s="201" t="s">
        <v>3</v>
      </c>
      <c r="D699" s="5" t="s">
        <v>4</v>
      </c>
      <c r="E699" s="5" t="s">
        <v>5</v>
      </c>
      <c r="F699" s="5" t="s">
        <v>6</v>
      </c>
      <c r="G699" s="5" t="s">
        <v>7</v>
      </c>
      <c r="H699" s="201" t="s">
        <v>37</v>
      </c>
      <c r="I699" s="5" t="s">
        <v>8</v>
      </c>
    </row>
    <row r="700" spans="1:9" ht="15.75">
      <c r="A700" s="49" t="s">
        <v>978</v>
      </c>
      <c r="B700" s="38">
        <v>285734</v>
      </c>
      <c r="C700" s="9"/>
      <c r="D700" s="197" t="s">
        <v>980</v>
      </c>
      <c r="E700" s="121" t="s">
        <v>19</v>
      </c>
      <c r="F700" s="71" t="s">
        <v>979</v>
      </c>
      <c r="G700" s="41" t="s">
        <v>71</v>
      </c>
      <c r="H700" s="340">
        <v>41365</v>
      </c>
      <c r="I700" s="26">
        <v>5494.6463999999996</v>
      </c>
    </row>
    <row r="701" spans="1:9" s="331" customFormat="1" ht="17.25" customHeight="1">
      <c r="A701" s="10" t="s">
        <v>982</v>
      </c>
      <c r="B701" s="38">
        <v>359206</v>
      </c>
      <c r="C701" s="330"/>
      <c r="D701" s="58" t="s">
        <v>97</v>
      </c>
      <c r="E701" s="156"/>
      <c r="F701" s="19" t="s">
        <v>981</v>
      </c>
      <c r="G701" s="13" t="s">
        <v>421</v>
      </c>
      <c r="H701" s="340">
        <v>41559</v>
      </c>
      <c r="I701" s="26">
        <v>2495</v>
      </c>
    </row>
    <row r="702" spans="1:9" ht="15.75">
      <c r="A702" s="10" t="s">
        <v>374</v>
      </c>
      <c r="B702" s="38">
        <v>285862</v>
      </c>
      <c r="C702" s="9"/>
      <c r="D702" s="13" t="s">
        <v>364</v>
      </c>
      <c r="E702" s="52"/>
      <c r="F702" s="71"/>
      <c r="G702" s="13" t="s">
        <v>168</v>
      </c>
      <c r="H702" s="340">
        <v>40940</v>
      </c>
      <c r="I702" s="37">
        <v>1252.8</v>
      </c>
    </row>
    <row r="703" spans="1:9" ht="15.75">
      <c r="A703" s="82" t="s">
        <v>983</v>
      </c>
      <c r="B703" s="38">
        <v>359207</v>
      </c>
      <c r="C703" s="9"/>
      <c r="D703" s="38" t="s">
        <v>975</v>
      </c>
      <c r="E703" s="13"/>
      <c r="F703" s="71"/>
      <c r="G703" s="13" t="s">
        <v>977</v>
      </c>
      <c r="H703" s="340">
        <v>40035</v>
      </c>
      <c r="I703" s="37">
        <v>3688.8</v>
      </c>
    </row>
    <row r="704" spans="1:9" ht="15.75">
      <c r="A704" s="80" t="s">
        <v>986</v>
      </c>
      <c r="B704" s="38">
        <v>190048</v>
      </c>
      <c r="C704" s="9"/>
      <c r="D704" s="38" t="s">
        <v>985</v>
      </c>
      <c r="E704" s="61"/>
      <c r="F704" s="71"/>
      <c r="G704" s="13" t="s">
        <v>71</v>
      </c>
      <c r="H704" s="336">
        <v>39278</v>
      </c>
      <c r="I704" s="81">
        <f>(1228.45*1.16)*1</f>
        <v>1425.002</v>
      </c>
    </row>
    <row r="705" spans="1:9" ht="15.75">
      <c r="A705" s="82" t="s">
        <v>499</v>
      </c>
      <c r="B705" s="38">
        <v>359208</v>
      </c>
      <c r="C705" s="9"/>
      <c r="D705" s="38"/>
      <c r="E705" s="13"/>
      <c r="F705" s="71"/>
      <c r="G705" s="13" t="s">
        <v>71</v>
      </c>
      <c r="H705" s="336">
        <v>38898</v>
      </c>
      <c r="I705" s="81">
        <v>371.95</v>
      </c>
    </row>
    <row r="706" spans="1:9" ht="15.75">
      <c r="A706" s="82" t="s">
        <v>499</v>
      </c>
      <c r="B706" s="38">
        <v>359209</v>
      </c>
      <c r="C706" s="9"/>
      <c r="D706" s="38"/>
      <c r="E706" s="13"/>
      <c r="F706" s="71"/>
      <c r="G706" s="13" t="s">
        <v>71</v>
      </c>
      <c r="H706" s="336">
        <v>38898</v>
      </c>
      <c r="I706" s="81">
        <v>371.95</v>
      </c>
    </row>
    <row r="707" spans="1:9" ht="15.75">
      <c r="A707" s="82" t="s">
        <v>499</v>
      </c>
      <c r="B707" s="38">
        <v>359210</v>
      </c>
      <c r="C707" s="9"/>
      <c r="D707" s="38"/>
      <c r="E707" s="13"/>
      <c r="F707" s="71"/>
      <c r="G707" s="13" t="s">
        <v>71</v>
      </c>
      <c r="H707" s="336">
        <v>38898</v>
      </c>
      <c r="I707" s="81">
        <v>371.95</v>
      </c>
    </row>
    <row r="708" spans="1:9" ht="15.75">
      <c r="A708" s="82" t="s">
        <v>499</v>
      </c>
      <c r="B708" s="38">
        <v>359211</v>
      </c>
      <c r="C708" s="9"/>
      <c r="D708" s="38"/>
      <c r="E708" s="13"/>
      <c r="F708" s="71"/>
      <c r="G708" s="13" t="s">
        <v>71</v>
      </c>
      <c r="H708" s="336">
        <v>38898</v>
      </c>
      <c r="I708" s="81">
        <v>371.95</v>
      </c>
    </row>
    <row r="709" spans="1:9" ht="15.75">
      <c r="A709" s="82" t="s">
        <v>499</v>
      </c>
      <c r="B709" s="38">
        <v>359212</v>
      </c>
      <c r="C709" s="9"/>
      <c r="D709" s="38"/>
      <c r="E709" s="13"/>
      <c r="F709" s="71"/>
      <c r="G709" s="13" t="s">
        <v>71</v>
      </c>
      <c r="H709" s="336">
        <v>38898</v>
      </c>
      <c r="I709" s="81">
        <v>371.95</v>
      </c>
    </row>
    <row r="710" spans="1:9" ht="15.75">
      <c r="A710" s="10" t="s">
        <v>973</v>
      </c>
      <c r="B710" s="38">
        <v>190266</v>
      </c>
      <c r="C710" s="9"/>
      <c r="D710" s="35" t="s">
        <v>94</v>
      </c>
      <c r="E710" s="13" t="s">
        <v>976</v>
      </c>
      <c r="F710" s="71" t="s">
        <v>984</v>
      </c>
      <c r="G710" s="13" t="s">
        <v>63</v>
      </c>
      <c r="H710" s="336">
        <v>40909</v>
      </c>
      <c r="I710" s="37">
        <v>21295</v>
      </c>
    </row>
    <row r="711" spans="1:9" ht="15.75">
      <c r="A711" s="82" t="s">
        <v>409</v>
      </c>
      <c r="B711" s="38">
        <v>189372</v>
      </c>
      <c r="C711" s="9"/>
      <c r="D711" s="13" t="s">
        <v>398</v>
      </c>
      <c r="E711" s="13" t="s">
        <v>417</v>
      </c>
      <c r="F711" s="71"/>
      <c r="G711" s="13" t="s">
        <v>71</v>
      </c>
      <c r="H711" s="336">
        <v>38898</v>
      </c>
      <c r="I711" s="81">
        <v>3453</v>
      </c>
    </row>
    <row r="712" spans="1:9" ht="31.5">
      <c r="A712" s="82" t="s">
        <v>974</v>
      </c>
      <c r="B712" s="38">
        <v>189334</v>
      </c>
      <c r="C712" s="9"/>
      <c r="D712" s="38"/>
      <c r="E712" s="61"/>
      <c r="F712" s="71"/>
      <c r="G712" s="13" t="s">
        <v>27</v>
      </c>
      <c r="H712" s="336">
        <v>38901</v>
      </c>
      <c r="I712" s="81">
        <v>2349</v>
      </c>
    </row>
  </sheetData>
  <mergeCells count="20">
    <mergeCell ref="A1:I1"/>
    <mergeCell ref="A2:I2"/>
    <mergeCell ref="A462:E462"/>
    <mergeCell ref="A142:B142"/>
    <mergeCell ref="A152:E152"/>
    <mergeCell ref="A201:E201"/>
    <mergeCell ref="A211:E211"/>
    <mergeCell ref="A249:F249"/>
    <mergeCell ref="A263:F263"/>
    <mergeCell ref="A32:C32"/>
    <mergeCell ref="A88:E88"/>
    <mergeCell ref="A170:F170"/>
    <mergeCell ref="G380:H380"/>
    <mergeCell ref="A697:C697"/>
    <mergeCell ref="A588:C588"/>
    <mergeCell ref="G75:H75"/>
    <mergeCell ref="A555:E555"/>
    <mergeCell ref="A617:F617"/>
    <mergeCell ref="A637:E637"/>
    <mergeCell ref="A682:D682"/>
  </mergeCells>
  <pageMargins left="0.23" right="0.17" top="0.24" bottom="0.28000000000000003" header="0.18" footer="0.17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1"/>
  <sheetViews>
    <sheetView workbookViewId="0">
      <selection sqref="A1:I2"/>
    </sheetView>
  </sheetViews>
  <sheetFormatPr baseColWidth="10" defaultRowHeight="15"/>
  <cols>
    <col min="1" max="1" width="29.28515625" customWidth="1"/>
    <col min="2" max="2" width="13.140625" customWidth="1"/>
    <col min="3" max="3" width="13.28515625" customWidth="1"/>
    <col min="4" max="4" width="10.85546875" customWidth="1"/>
    <col min="5" max="5" width="14.5703125" customWidth="1"/>
    <col min="6" max="6" width="20.42578125" style="370" customWidth="1"/>
    <col min="7" max="7" width="9.7109375" bestFit="1" customWidth="1"/>
    <col min="8" max="8" width="10.140625" customWidth="1"/>
    <col min="9" max="9" width="12.7109375" customWidth="1"/>
  </cols>
  <sheetData>
    <row r="1" spans="1:10" s="233" customFormat="1" ht="17.25" customHeight="1">
      <c r="A1" s="460" t="s">
        <v>183</v>
      </c>
      <c r="B1" s="460"/>
      <c r="C1" s="460"/>
      <c r="D1" s="460"/>
      <c r="E1" s="460"/>
      <c r="F1" s="460"/>
      <c r="G1" s="460"/>
      <c r="H1" s="460"/>
      <c r="I1" s="460"/>
      <c r="J1" s="234"/>
    </row>
    <row r="2" spans="1:10" s="233" customFormat="1" ht="17.25" customHeight="1">
      <c r="A2" s="460" t="s">
        <v>184</v>
      </c>
      <c r="B2" s="460"/>
      <c r="C2" s="460"/>
      <c r="D2" s="460"/>
      <c r="E2" s="460"/>
      <c r="F2" s="460"/>
      <c r="G2" s="460"/>
      <c r="H2" s="460"/>
      <c r="I2" s="460"/>
      <c r="J2" s="235"/>
    </row>
    <row r="3" spans="1:10" ht="18.75">
      <c r="A3" s="2" t="s">
        <v>987</v>
      </c>
      <c r="B3" s="53"/>
      <c r="F3" s="68"/>
      <c r="H3" s="335"/>
    </row>
    <row r="4" spans="1:10" ht="18.75">
      <c r="A4" s="2" t="s">
        <v>1188</v>
      </c>
      <c r="B4" s="53"/>
      <c r="F4" s="68"/>
      <c r="H4" s="335"/>
    </row>
    <row r="5" spans="1:10" s="223" customFormat="1">
      <c r="A5" s="237" t="s">
        <v>1</v>
      </c>
      <c r="B5" s="238" t="s">
        <v>2</v>
      </c>
      <c r="C5" s="238" t="s">
        <v>3</v>
      </c>
      <c r="D5" s="238" t="s">
        <v>4</v>
      </c>
      <c r="E5" s="238" t="s">
        <v>5</v>
      </c>
      <c r="F5" s="359" t="s">
        <v>6</v>
      </c>
      <c r="G5" s="238" t="s">
        <v>7</v>
      </c>
      <c r="H5" s="238" t="s">
        <v>37</v>
      </c>
      <c r="I5" s="238" t="s">
        <v>8</v>
      </c>
      <c r="J5" s="239"/>
    </row>
    <row r="6" spans="1:10" s="223" customFormat="1" ht="30">
      <c r="A6" s="240" t="s">
        <v>1192</v>
      </c>
      <c r="B6" s="241">
        <v>359302</v>
      </c>
      <c r="C6" s="242"/>
      <c r="D6" s="229" t="s">
        <v>209</v>
      </c>
      <c r="E6" s="229" t="s">
        <v>1193</v>
      </c>
      <c r="F6" s="368">
        <v>24004249</v>
      </c>
      <c r="G6" s="229" t="s">
        <v>24</v>
      </c>
      <c r="H6" s="243"/>
      <c r="I6" s="244">
        <v>0</v>
      </c>
      <c r="J6" s="239"/>
    </row>
    <row r="7" spans="1:10" s="223" customFormat="1" ht="75">
      <c r="A7" s="240" t="s">
        <v>1194</v>
      </c>
      <c r="B7" s="241">
        <v>359303</v>
      </c>
      <c r="C7" s="242"/>
      <c r="D7" s="229"/>
      <c r="E7" s="229"/>
      <c r="F7" s="369"/>
      <c r="G7" s="100" t="s">
        <v>45</v>
      </c>
      <c r="H7" s="245">
        <v>38898</v>
      </c>
      <c r="I7" s="244">
        <v>84960</v>
      </c>
      <c r="J7" s="379"/>
    </row>
    <row r="8" spans="1:10" s="223" customFormat="1" ht="18" customHeight="1">
      <c r="A8" s="240" t="s">
        <v>1195</v>
      </c>
      <c r="B8" s="241">
        <v>359304</v>
      </c>
      <c r="C8" s="242"/>
      <c r="D8" s="229"/>
      <c r="E8" s="229"/>
      <c r="F8" s="369"/>
      <c r="G8" s="229" t="s">
        <v>1191</v>
      </c>
      <c r="H8" s="243"/>
      <c r="I8" s="244">
        <v>0</v>
      </c>
      <c r="J8" s="239"/>
    </row>
    <row r="9" spans="1:10" s="223" customFormat="1" ht="18" customHeight="1">
      <c r="A9" s="240" t="s">
        <v>1196</v>
      </c>
      <c r="B9" s="241">
        <v>359305</v>
      </c>
      <c r="C9" s="242"/>
      <c r="D9" s="229"/>
      <c r="E9" s="229"/>
      <c r="F9" s="369"/>
      <c r="G9" s="229" t="s">
        <v>238</v>
      </c>
      <c r="H9" s="243"/>
      <c r="I9" s="244">
        <v>0</v>
      </c>
      <c r="J9" s="239"/>
    </row>
    <row r="10" spans="1:10" s="223" customFormat="1" ht="18" customHeight="1">
      <c r="A10" s="240" t="s">
        <v>1548</v>
      </c>
      <c r="B10" s="241">
        <v>285712</v>
      </c>
      <c r="C10" s="242"/>
      <c r="D10" s="229" t="s">
        <v>214</v>
      </c>
      <c r="E10" s="229" t="s">
        <v>1197</v>
      </c>
      <c r="F10" s="368" t="s">
        <v>1198</v>
      </c>
      <c r="G10" s="229" t="s">
        <v>1199</v>
      </c>
      <c r="H10" s="243">
        <v>41244</v>
      </c>
      <c r="I10" s="244"/>
      <c r="J10" s="239"/>
    </row>
    <row r="11" spans="1:10" s="223" customFormat="1" ht="18" customHeight="1">
      <c r="A11" s="240" t="s">
        <v>1200</v>
      </c>
      <c r="B11" s="241">
        <v>359306</v>
      </c>
      <c r="C11" s="242"/>
      <c r="D11" s="229"/>
      <c r="E11" s="229"/>
      <c r="F11" s="369"/>
      <c r="G11" s="229" t="s">
        <v>23</v>
      </c>
      <c r="H11" s="243"/>
      <c r="I11" s="244">
        <v>0</v>
      </c>
      <c r="J11" s="239"/>
    </row>
    <row r="12" spans="1:10" s="223" customFormat="1" ht="18" customHeight="1">
      <c r="A12" s="240" t="s">
        <v>503</v>
      </c>
      <c r="B12" s="241">
        <v>285768</v>
      </c>
      <c r="C12" s="242"/>
      <c r="D12" s="229" t="s">
        <v>1190</v>
      </c>
      <c r="E12" s="229" t="s">
        <v>1201</v>
      </c>
      <c r="F12" s="368" t="s">
        <v>1202</v>
      </c>
      <c r="G12" s="229" t="s">
        <v>25</v>
      </c>
      <c r="H12" s="243"/>
      <c r="I12" s="244">
        <v>0</v>
      </c>
      <c r="J12" s="239"/>
    </row>
    <row r="13" spans="1:10" s="223" customFormat="1" ht="18" customHeight="1">
      <c r="A13" s="240" t="s">
        <v>1443</v>
      </c>
      <c r="B13" s="241">
        <v>285804</v>
      </c>
      <c r="C13" s="242"/>
      <c r="D13" s="229"/>
      <c r="E13" s="229"/>
      <c r="F13" s="369"/>
      <c r="G13" s="229" t="s">
        <v>23</v>
      </c>
      <c r="H13" s="243"/>
      <c r="I13" s="244">
        <v>0</v>
      </c>
      <c r="J13" s="239"/>
    </row>
    <row r="14" spans="1:10" s="223" customFormat="1" ht="18" customHeight="1">
      <c r="A14" s="240" t="s">
        <v>1203</v>
      </c>
      <c r="B14" s="241">
        <v>359307</v>
      </c>
      <c r="C14" s="242"/>
      <c r="D14" s="229"/>
      <c r="E14" s="229"/>
      <c r="F14" s="369"/>
      <c r="G14" s="229" t="s">
        <v>233</v>
      </c>
      <c r="H14" s="243"/>
      <c r="I14" s="244">
        <v>0</v>
      </c>
      <c r="J14" s="239"/>
    </row>
    <row r="15" spans="1:10" s="223" customFormat="1" ht="27.75" customHeight="1">
      <c r="A15" s="246" t="s">
        <v>1204</v>
      </c>
      <c r="B15" s="241">
        <v>189319</v>
      </c>
      <c r="C15" s="242"/>
      <c r="D15" s="247" t="s">
        <v>19</v>
      </c>
      <c r="E15" s="247" t="s">
        <v>19</v>
      </c>
      <c r="F15" s="369"/>
      <c r="G15" s="247" t="s">
        <v>24</v>
      </c>
      <c r="H15" s="248">
        <v>38901</v>
      </c>
      <c r="I15" s="249">
        <v>1827</v>
      </c>
      <c r="J15" s="239"/>
    </row>
    <row r="16" spans="1:10" s="223" customFormat="1" ht="29.25" customHeight="1">
      <c r="A16" s="250" t="s">
        <v>1189</v>
      </c>
      <c r="B16" s="241">
        <v>285488</v>
      </c>
      <c r="C16" s="242"/>
      <c r="D16" s="241" t="s">
        <v>1205</v>
      </c>
      <c r="E16" s="251"/>
      <c r="F16" s="368" t="s">
        <v>1206</v>
      </c>
      <c r="G16" s="247" t="s">
        <v>71</v>
      </c>
      <c r="H16" s="243">
        <v>41365</v>
      </c>
      <c r="I16" s="244">
        <v>20327.45</v>
      </c>
      <c r="J16" s="239"/>
    </row>
    <row r="17" spans="1:10" s="223" customFormat="1" ht="17.25" customHeight="1">
      <c r="A17" s="252" t="s">
        <v>266</v>
      </c>
      <c r="B17" s="105">
        <v>190153</v>
      </c>
      <c r="C17" s="252"/>
      <c r="D17" s="252" t="s">
        <v>21</v>
      </c>
      <c r="E17" s="252" t="s">
        <v>1208</v>
      </c>
      <c r="F17" s="368" t="s">
        <v>1209</v>
      </c>
      <c r="G17" s="252" t="s">
        <v>114</v>
      </c>
      <c r="H17" s="252"/>
      <c r="I17" s="252"/>
      <c r="J17" s="239"/>
    </row>
    <row r="18" spans="1:10" s="223" customFormat="1" ht="18.75" customHeight="1">
      <c r="A18" s="252" t="s">
        <v>53</v>
      </c>
      <c r="B18" s="105">
        <v>359308</v>
      </c>
      <c r="C18" s="252"/>
      <c r="D18" s="252" t="s">
        <v>21</v>
      </c>
      <c r="E18" s="252" t="s">
        <v>906</v>
      </c>
      <c r="F18" s="368" t="s">
        <v>1210</v>
      </c>
      <c r="G18" s="105" t="s">
        <v>23</v>
      </c>
      <c r="H18" s="252"/>
      <c r="I18" s="252"/>
      <c r="J18" s="239"/>
    </row>
    <row r="19" spans="1:10" s="223" customFormat="1" ht="15.75" customHeight="1">
      <c r="A19" s="252" t="s">
        <v>483</v>
      </c>
      <c r="B19" s="105">
        <v>359309</v>
      </c>
      <c r="C19" s="252"/>
      <c r="D19" s="252" t="s">
        <v>1207</v>
      </c>
      <c r="E19" s="252" t="s">
        <v>313</v>
      </c>
      <c r="F19" s="368" t="s">
        <v>1211</v>
      </c>
      <c r="G19" s="105" t="s">
        <v>23</v>
      </c>
      <c r="H19" s="252"/>
      <c r="I19" s="252"/>
      <c r="J19" s="239"/>
    </row>
    <row r="20" spans="1:10" s="223" customFormat="1" ht="18" customHeight="1">
      <c r="A20" s="459" t="s">
        <v>1015</v>
      </c>
      <c r="B20" s="459"/>
      <c r="C20" s="459"/>
      <c r="D20" s="459"/>
      <c r="E20" s="459"/>
      <c r="F20" s="459"/>
      <c r="G20" s="253"/>
      <c r="H20" s="253"/>
      <c r="I20" s="253"/>
      <c r="J20" s="253"/>
    </row>
    <row r="21" spans="1:10" s="223" customFormat="1">
      <c r="A21" s="254" t="s">
        <v>1</v>
      </c>
      <c r="B21" s="255" t="s">
        <v>2</v>
      </c>
      <c r="C21" s="255" t="s">
        <v>3</v>
      </c>
      <c r="D21" s="255" t="s">
        <v>4</v>
      </c>
      <c r="E21" s="255" t="s">
        <v>5</v>
      </c>
      <c r="F21" s="360" t="s">
        <v>6</v>
      </c>
      <c r="G21" s="255" t="s">
        <v>7</v>
      </c>
      <c r="H21" s="255" t="s">
        <v>37</v>
      </c>
      <c r="I21" s="255" t="s">
        <v>8</v>
      </c>
    </row>
    <row r="22" spans="1:10" s="223" customFormat="1" ht="42" customHeight="1">
      <c r="A22" s="240" t="s">
        <v>1066</v>
      </c>
      <c r="B22" s="241">
        <v>285524</v>
      </c>
      <c r="C22" s="224"/>
      <c r="D22" s="241"/>
      <c r="E22" s="251"/>
      <c r="F22" s="367"/>
      <c r="G22" s="247" t="s">
        <v>27</v>
      </c>
      <c r="H22" s="243">
        <v>41457</v>
      </c>
      <c r="I22" s="244">
        <f>(5297.33+953.52)*1</f>
        <v>6250.85</v>
      </c>
    </row>
    <row r="23" spans="1:10" s="223" customFormat="1" ht="34.5" customHeight="1">
      <c r="A23" s="256" t="s">
        <v>1067</v>
      </c>
      <c r="B23" s="241">
        <v>285844</v>
      </c>
      <c r="C23" s="224"/>
      <c r="D23" s="251"/>
      <c r="E23" s="251"/>
      <c r="F23" s="367"/>
      <c r="G23" s="247" t="s">
        <v>27</v>
      </c>
      <c r="H23" s="257">
        <v>41915</v>
      </c>
      <c r="I23" s="258">
        <f>(8150*1.18)*1</f>
        <v>9617</v>
      </c>
    </row>
    <row r="24" spans="1:10" s="223" customFormat="1" ht="18" customHeight="1">
      <c r="A24" s="240" t="s">
        <v>1016</v>
      </c>
      <c r="B24" s="241">
        <v>190345</v>
      </c>
      <c r="C24" s="224"/>
      <c r="D24" s="241" t="s">
        <v>1019</v>
      </c>
      <c r="E24" s="259"/>
      <c r="F24" s="367"/>
      <c r="G24" s="247" t="s">
        <v>385</v>
      </c>
      <c r="H24" s="243">
        <v>40940</v>
      </c>
      <c r="I24" s="244">
        <f>(6261.91/2)*1</f>
        <v>3130.9549999999999</v>
      </c>
    </row>
    <row r="25" spans="1:10" s="223" customFormat="1" ht="30">
      <c r="A25" s="240" t="s">
        <v>863</v>
      </c>
      <c r="B25" s="241">
        <v>190317</v>
      </c>
      <c r="C25" s="224"/>
      <c r="D25" s="241"/>
      <c r="E25" s="259"/>
      <c r="F25" s="367"/>
      <c r="G25" s="247" t="s">
        <v>168</v>
      </c>
      <c r="H25" s="243">
        <v>40940</v>
      </c>
      <c r="I25" s="244">
        <f>(56527.38/13)*1</f>
        <v>4348.26</v>
      </c>
    </row>
    <row r="26" spans="1:10" s="223" customFormat="1" ht="45">
      <c r="A26" s="240" t="s">
        <v>1068</v>
      </c>
      <c r="B26" s="241">
        <v>285500</v>
      </c>
      <c r="C26" s="224"/>
      <c r="D26" s="241"/>
      <c r="E26" s="251"/>
      <c r="F26" s="367"/>
      <c r="G26" s="247" t="s">
        <v>27</v>
      </c>
      <c r="H26" s="243">
        <v>41306</v>
      </c>
      <c r="I26" s="244">
        <f>(8518+1533.24)*1</f>
        <v>10051.24</v>
      </c>
    </row>
    <row r="27" spans="1:10" s="223" customFormat="1" ht="30">
      <c r="A27" s="252" t="s">
        <v>1069</v>
      </c>
      <c r="B27" s="276">
        <v>285738</v>
      </c>
      <c r="C27" s="102"/>
      <c r="D27" s="283" t="s">
        <v>21</v>
      </c>
      <c r="E27" s="283" t="s">
        <v>1018</v>
      </c>
      <c r="F27" s="366" t="s">
        <v>1070</v>
      </c>
      <c r="G27" s="105" t="s">
        <v>23</v>
      </c>
      <c r="H27" s="278">
        <v>41395</v>
      </c>
      <c r="I27" s="279">
        <v>53548.4</v>
      </c>
    </row>
    <row r="28" spans="1:10" s="223" customFormat="1">
      <c r="A28" s="250" t="s">
        <v>1017</v>
      </c>
      <c r="B28" s="241">
        <v>190093</v>
      </c>
      <c r="C28" s="224"/>
      <c r="D28" s="251" t="s">
        <v>1533</v>
      </c>
      <c r="E28" s="251"/>
      <c r="F28" s="367"/>
      <c r="G28" s="247" t="s">
        <v>23</v>
      </c>
      <c r="H28" s="243">
        <v>39750</v>
      </c>
      <c r="I28" s="244">
        <v>31987</v>
      </c>
    </row>
    <row r="29" spans="1:10" s="223" customFormat="1" ht="30">
      <c r="A29" s="240" t="s">
        <v>796</v>
      </c>
      <c r="B29" s="241">
        <v>359289</v>
      </c>
      <c r="C29" s="224" t="s">
        <v>1085</v>
      </c>
      <c r="D29" s="241" t="s">
        <v>550</v>
      </c>
      <c r="E29" s="251"/>
      <c r="F29" s="367" t="s">
        <v>1065</v>
      </c>
      <c r="G29" s="247"/>
      <c r="H29" s="243"/>
      <c r="I29" s="244">
        <v>0</v>
      </c>
    </row>
    <row r="30" spans="1:10" s="223" customFormat="1" ht="30">
      <c r="A30" s="240" t="s">
        <v>1071</v>
      </c>
      <c r="B30" s="266">
        <v>190326</v>
      </c>
      <c r="C30" s="224"/>
      <c r="D30" s="224" t="s">
        <v>1534</v>
      </c>
      <c r="E30" s="224"/>
      <c r="F30" s="367"/>
      <c r="G30" s="247" t="s">
        <v>1072</v>
      </c>
      <c r="H30" s="243">
        <v>40935</v>
      </c>
      <c r="I30" s="224">
        <v>4384.8</v>
      </c>
    </row>
    <row r="31" spans="1:10" s="223" customFormat="1" ht="27.75" customHeight="1">
      <c r="A31" s="240" t="s">
        <v>53</v>
      </c>
      <c r="B31" s="266">
        <v>359287</v>
      </c>
      <c r="C31" s="224"/>
      <c r="D31" s="224" t="s">
        <v>21</v>
      </c>
      <c r="E31" s="224" t="s">
        <v>311</v>
      </c>
      <c r="F31" s="367" t="s">
        <v>1073</v>
      </c>
      <c r="G31" s="247" t="s">
        <v>23</v>
      </c>
      <c r="H31" s="224"/>
      <c r="I31" s="224"/>
    </row>
    <row r="32" spans="1:10" s="223" customFormat="1" ht="20.25" customHeight="1">
      <c r="A32" s="240" t="s">
        <v>127</v>
      </c>
      <c r="B32" s="266">
        <v>359288</v>
      </c>
      <c r="C32" s="224"/>
      <c r="D32" s="224" t="s">
        <v>211</v>
      </c>
      <c r="E32" s="224" t="s">
        <v>1059</v>
      </c>
      <c r="F32" s="367" t="s">
        <v>1074</v>
      </c>
      <c r="G32" s="247" t="s">
        <v>23</v>
      </c>
      <c r="H32" s="224"/>
      <c r="I32" s="224"/>
    </row>
    <row r="33" spans="1:10" s="223" customFormat="1" ht="20.25" customHeight="1">
      <c r="A33" s="240" t="s">
        <v>1539</v>
      </c>
      <c r="B33" s="266">
        <v>285853</v>
      </c>
      <c r="C33" s="224"/>
      <c r="D33" s="224" t="s">
        <v>1535</v>
      </c>
      <c r="E33" s="224"/>
      <c r="F33" s="367" t="s">
        <v>1075</v>
      </c>
      <c r="G33" s="247" t="s">
        <v>23</v>
      </c>
      <c r="H33" s="224">
        <v>40935</v>
      </c>
      <c r="I33" s="224">
        <v>1252.8</v>
      </c>
    </row>
    <row r="34" spans="1:10" s="223" customFormat="1">
      <c r="A34" s="240" t="s">
        <v>1076</v>
      </c>
      <c r="B34" s="266">
        <v>190221</v>
      </c>
      <c r="C34" s="224"/>
      <c r="D34" s="224" t="s">
        <v>328</v>
      </c>
      <c r="E34" s="224"/>
      <c r="F34" s="367"/>
      <c r="G34" s="247" t="s">
        <v>23</v>
      </c>
      <c r="H34" s="243">
        <v>40575</v>
      </c>
      <c r="I34" s="244">
        <v>31319.71</v>
      </c>
    </row>
    <row r="35" spans="1:10" s="223" customFormat="1">
      <c r="A35" s="240" t="s">
        <v>1077</v>
      </c>
      <c r="B35" s="266">
        <v>190219</v>
      </c>
      <c r="C35" s="224"/>
      <c r="D35" s="224" t="s">
        <v>1078</v>
      </c>
      <c r="E35" s="224" t="s">
        <v>1079</v>
      </c>
      <c r="F35" s="367" t="s">
        <v>1080</v>
      </c>
      <c r="G35" s="247" t="s">
        <v>23</v>
      </c>
      <c r="H35" s="243">
        <v>40575</v>
      </c>
      <c r="I35" s="244">
        <v>220003.45</v>
      </c>
    </row>
    <row r="36" spans="1:10" s="223" customFormat="1">
      <c r="A36" s="240" t="s">
        <v>1077</v>
      </c>
      <c r="B36" s="266">
        <v>190222</v>
      </c>
      <c r="C36" s="224"/>
      <c r="D36" s="224" t="s">
        <v>329</v>
      </c>
      <c r="E36" s="224" t="s">
        <v>1084</v>
      </c>
      <c r="F36" s="367">
        <v>3080707039</v>
      </c>
      <c r="G36" s="247" t="s">
        <v>23</v>
      </c>
      <c r="H36" s="243">
        <v>40575</v>
      </c>
      <c r="I36" s="244">
        <v>31319.741000000002</v>
      </c>
    </row>
    <row r="37" spans="1:10" s="223" customFormat="1">
      <c r="A37" s="240" t="s">
        <v>1361</v>
      </c>
      <c r="B37" s="266">
        <v>285678</v>
      </c>
      <c r="C37" s="224"/>
      <c r="D37" s="224" t="s">
        <v>1081</v>
      </c>
      <c r="E37" s="224"/>
      <c r="F37" s="367" t="s">
        <v>1082</v>
      </c>
      <c r="G37" s="247" t="s">
        <v>23</v>
      </c>
      <c r="H37" s="243">
        <v>41611</v>
      </c>
      <c r="I37" s="244">
        <v>5335.72</v>
      </c>
    </row>
    <row r="38" spans="1:10" s="223" customFormat="1">
      <c r="A38" s="240" t="s">
        <v>1361</v>
      </c>
      <c r="B38" s="266" t="s">
        <v>330</v>
      </c>
      <c r="C38" s="224"/>
      <c r="D38" s="224" t="s">
        <v>329</v>
      </c>
      <c r="E38" s="224" t="s">
        <v>1083</v>
      </c>
      <c r="F38" s="367">
        <v>102580</v>
      </c>
      <c r="G38" s="247" t="s">
        <v>23</v>
      </c>
      <c r="H38" s="224"/>
      <c r="I38" s="224"/>
    </row>
    <row r="39" spans="1:10" s="223" customFormat="1">
      <c r="A39" s="240" t="s">
        <v>1356</v>
      </c>
      <c r="B39" s="266" t="s">
        <v>330</v>
      </c>
      <c r="C39" s="224"/>
      <c r="D39" s="226" t="s">
        <v>1359</v>
      </c>
      <c r="E39" s="226" t="s">
        <v>1360</v>
      </c>
      <c r="F39" s="367">
        <v>13796745</v>
      </c>
      <c r="G39" s="247" t="s">
        <v>23</v>
      </c>
      <c r="H39" s="224"/>
      <c r="I39" s="224"/>
    </row>
    <row r="40" spans="1:10" s="223" customFormat="1">
      <c r="A40" s="240" t="s">
        <v>1357</v>
      </c>
      <c r="B40" s="266">
        <v>285550</v>
      </c>
      <c r="C40" s="224"/>
      <c r="D40" s="224" t="s">
        <v>1358</v>
      </c>
      <c r="E40" s="224"/>
      <c r="F40" s="367"/>
      <c r="G40" s="247" t="s">
        <v>23</v>
      </c>
      <c r="H40" s="224"/>
      <c r="I40" s="224"/>
    </row>
    <row r="41" spans="1:10" s="223" customFormat="1" ht="18" customHeight="1">
      <c r="A41" s="459" t="s">
        <v>1452</v>
      </c>
      <c r="B41" s="459"/>
      <c r="C41" s="459"/>
      <c r="D41" s="459"/>
      <c r="E41" s="459"/>
      <c r="F41" s="459"/>
      <c r="G41" s="253"/>
      <c r="H41" s="253"/>
      <c r="I41" s="253"/>
      <c r="J41" s="253"/>
    </row>
    <row r="42" spans="1:10" s="223" customFormat="1">
      <c r="A42" s="237" t="s">
        <v>1</v>
      </c>
      <c r="B42" s="238" t="s">
        <v>2</v>
      </c>
      <c r="C42" s="238" t="s">
        <v>3</v>
      </c>
      <c r="D42" s="238" t="s">
        <v>4</v>
      </c>
      <c r="E42" s="238" t="s">
        <v>5</v>
      </c>
      <c r="F42" s="359" t="s">
        <v>6</v>
      </c>
      <c r="G42" s="238" t="s">
        <v>7</v>
      </c>
      <c r="H42" s="238" t="s">
        <v>37</v>
      </c>
      <c r="I42" s="238" t="s">
        <v>8</v>
      </c>
    </row>
    <row r="43" spans="1:10" s="223" customFormat="1" ht="30">
      <c r="A43" s="240" t="s">
        <v>1020</v>
      </c>
      <c r="B43" s="241">
        <v>285595</v>
      </c>
      <c r="C43" s="224"/>
      <c r="D43" s="229"/>
      <c r="E43" s="229"/>
      <c r="F43" s="367"/>
      <c r="G43" s="247" t="s">
        <v>1022</v>
      </c>
      <c r="H43" s="243">
        <v>41244</v>
      </c>
      <c r="I43" s="244">
        <v>3125.23</v>
      </c>
    </row>
    <row r="44" spans="1:10" s="223" customFormat="1" ht="30">
      <c r="A44" s="240" t="s">
        <v>1086</v>
      </c>
      <c r="B44" s="241">
        <v>285627</v>
      </c>
      <c r="C44" s="224"/>
      <c r="D44" s="229"/>
      <c r="E44" s="229"/>
      <c r="F44" s="367"/>
      <c r="G44" s="247" t="s">
        <v>27</v>
      </c>
      <c r="H44" s="243">
        <v>41244</v>
      </c>
      <c r="I44" s="244">
        <f>(6256*1.18)*1</f>
        <v>7382.08</v>
      </c>
    </row>
    <row r="45" spans="1:10" s="223" customFormat="1" ht="84.75" customHeight="1">
      <c r="A45" s="240" t="s">
        <v>1088</v>
      </c>
      <c r="B45" s="241">
        <v>285433</v>
      </c>
      <c r="C45" s="224"/>
      <c r="D45" s="251" t="s">
        <v>21</v>
      </c>
      <c r="E45" s="247" t="s">
        <v>866</v>
      </c>
      <c r="F45" s="367" t="s">
        <v>1089</v>
      </c>
      <c r="G45" s="247" t="s">
        <v>23</v>
      </c>
      <c r="H45" s="243">
        <v>41183</v>
      </c>
      <c r="I45" s="244">
        <f>(41679.19*1.16)*1</f>
        <v>48347.860399999998</v>
      </c>
    </row>
    <row r="46" spans="1:10" s="223" customFormat="1" ht="30">
      <c r="A46" s="240" t="s">
        <v>863</v>
      </c>
      <c r="B46" s="241">
        <v>190367</v>
      </c>
      <c r="C46" s="224"/>
      <c r="D46" s="241"/>
      <c r="E46" s="259" t="s">
        <v>865</v>
      </c>
      <c r="F46" s="367"/>
      <c r="G46" s="247" t="s">
        <v>168</v>
      </c>
      <c r="H46" s="243">
        <v>40940</v>
      </c>
      <c r="I46" s="244">
        <f>(56527.38/13)*1</f>
        <v>4348.26</v>
      </c>
    </row>
    <row r="47" spans="1:10" s="223" customFormat="1" ht="30">
      <c r="A47" s="240" t="s">
        <v>1020</v>
      </c>
      <c r="B47" s="241">
        <v>285594</v>
      </c>
      <c r="C47" s="224"/>
      <c r="D47" s="229"/>
      <c r="E47" s="229"/>
      <c r="F47" s="367"/>
      <c r="G47" s="247" t="s">
        <v>1022</v>
      </c>
      <c r="H47" s="243">
        <v>41244</v>
      </c>
      <c r="I47" s="244">
        <v>3125.63</v>
      </c>
    </row>
    <row r="48" spans="1:10" s="223" customFormat="1">
      <c r="A48" s="240" t="s">
        <v>1090</v>
      </c>
      <c r="B48" s="241">
        <v>190200</v>
      </c>
      <c r="C48" s="224"/>
      <c r="D48" s="229" t="s">
        <v>54</v>
      </c>
      <c r="E48" s="229" t="s">
        <v>221</v>
      </c>
      <c r="F48" s="367" t="s">
        <v>1091</v>
      </c>
      <c r="G48" s="247"/>
      <c r="H48" s="243">
        <v>40526</v>
      </c>
      <c r="I48" s="244">
        <v>33338.69</v>
      </c>
    </row>
    <row r="49" spans="1:9" s="223" customFormat="1">
      <c r="A49" s="240" t="s">
        <v>1453</v>
      </c>
      <c r="B49" s="241">
        <v>190307</v>
      </c>
      <c r="C49" s="224"/>
      <c r="D49" s="229"/>
      <c r="E49" s="229"/>
      <c r="F49" s="367"/>
      <c r="G49" s="247" t="s">
        <v>23</v>
      </c>
      <c r="H49" s="243">
        <v>40935</v>
      </c>
      <c r="I49" s="244">
        <v>4348.26</v>
      </c>
    </row>
    <row r="50" spans="1:9" s="223" customFormat="1" ht="30">
      <c r="A50" s="240" t="s">
        <v>1454</v>
      </c>
      <c r="B50" s="241">
        <v>285571</v>
      </c>
      <c r="C50" s="224"/>
      <c r="D50" s="229"/>
      <c r="E50" s="229"/>
      <c r="F50" s="367"/>
      <c r="G50" s="247" t="s">
        <v>24</v>
      </c>
      <c r="H50" s="243">
        <v>41244</v>
      </c>
      <c r="I50" s="244">
        <v>4874.34</v>
      </c>
    </row>
    <row r="51" spans="1:9" s="223" customFormat="1">
      <c r="A51" s="240" t="s">
        <v>1021</v>
      </c>
      <c r="B51" s="241">
        <v>285542</v>
      </c>
      <c r="C51" s="224"/>
      <c r="D51" s="241" t="s">
        <v>18</v>
      </c>
      <c r="E51" s="251" t="s">
        <v>1092</v>
      </c>
      <c r="F51" s="367" t="s">
        <v>1093</v>
      </c>
      <c r="G51" s="247" t="s">
        <v>24</v>
      </c>
      <c r="H51" s="243">
        <v>41518</v>
      </c>
      <c r="I51" s="244">
        <v>65490</v>
      </c>
    </row>
    <row r="52" spans="1:9" s="223" customFormat="1" ht="30">
      <c r="A52" s="240" t="s">
        <v>1094</v>
      </c>
      <c r="B52" s="241">
        <v>285597</v>
      </c>
      <c r="C52" s="224"/>
      <c r="D52" s="229"/>
      <c r="E52" s="229"/>
      <c r="F52" s="367"/>
      <c r="G52" s="247" t="s">
        <v>27</v>
      </c>
      <c r="H52" s="243">
        <v>41244</v>
      </c>
      <c r="I52" s="244">
        <f>(2993.81*1.18)*1</f>
        <v>3532.6958</v>
      </c>
    </row>
    <row r="53" spans="1:9" s="223" customFormat="1" ht="30">
      <c r="A53" s="240" t="s">
        <v>1086</v>
      </c>
      <c r="B53" s="241">
        <v>285629</v>
      </c>
      <c r="C53" s="224"/>
      <c r="D53" s="229"/>
      <c r="E53" s="229"/>
      <c r="F53" s="367"/>
      <c r="G53" s="247" t="s">
        <v>27</v>
      </c>
      <c r="H53" s="243">
        <v>41244</v>
      </c>
      <c r="I53" s="244">
        <f>(6256*1.18)*1</f>
        <v>7382.08</v>
      </c>
    </row>
    <row r="54" spans="1:9" s="223" customFormat="1" ht="30">
      <c r="A54" s="240" t="s">
        <v>1095</v>
      </c>
      <c r="B54" s="241">
        <v>190324</v>
      </c>
      <c r="C54" s="224"/>
      <c r="D54" s="229"/>
      <c r="E54" s="229"/>
      <c r="F54" s="367"/>
      <c r="G54" s="247" t="s">
        <v>24</v>
      </c>
      <c r="H54" s="267">
        <v>41244</v>
      </c>
      <c r="I54" s="244">
        <v>4384.8</v>
      </c>
    </row>
    <row r="55" spans="1:9" s="223" customFormat="1" ht="30">
      <c r="A55" s="240" t="s">
        <v>1096</v>
      </c>
      <c r="B55" s="241">
        <v>285674</v>
      </c>
      <c r="C55" s="224"/>
      <c r="D55" s="229"/>
      <c r="E55" s="229"/>
      <c r="F55" s="367"/>
      <c r="G55" s="247" t="s">
        <v>23</v>
      </c>
      <c r="H55" s="243">
        <v>41244</v>
      </c>
      <c r="I55" s="244">
        <f>(4521.8*1.18)*1</f>
        <v>5335.7240000000002</v>
      </c>
    </row>
    <row r="56" spans="1:9" s="223" customFormat="1" ht="30">
      <c r="A56" s="240" t="s">
        <v>1097</v>
      </c>
      <c r="B56" s="241">
        <v>285596</v>
      </c>
      <c r="C56" s="224"/>
      <c r="D56" s="229"/>
      <c r="E56" s="229"/>
      <c r="F56" s="367"/>
      <c r="G56" s="247" t="s">
        <v>27</v>
      </c>
      <c r="H56" s="243">
        <v>41244</v>
      </c>
      <c r="I56" s="244">
        <f>(2648.84*1.18)*1</f>
        <v>3125.6311999999998</v>
      </c>
    </row>
    <row r="57" spans="1:9" s="223" customFormat="1" ht="53.25" customHeight="1">
      <c r="A57" s="240" t="s">
        <v>1086</v>
      </c>
      <c r="B57" s="241">
        <v>285628</v>
      </c>
      <c r="C57" s="224"/>
      <c r="D57" s="229"/>
      <c r="E57" s="229"/>
      <c r="F57" s="367"/>
      <c r="G57" s="247"/>
      <c r="H57" s="243">
        <v>41244</v>
      </c>
      <c r="I57" s="244">
        <f>(6256*1.18)*1</f>
        <v>7382.08</v>
      </c>
    </row>
    <row r="58" spans="1:9" s="223" customFormat="1" ht="30">
      <c r="A58" s="240" t="s">
        <v>1456</v>
      </c>
      <c r="B58" s="241">
        <v>285529</v>
      </c>
      <c r="C58" s="224"/>
      <c r="D58" s="241" t="s">
        <v>21</v>
      </c>
      <c r="E58" s="251" t="s">
        <v>640</v>
      </c>
      <c r="F58" s="367" t="s">
        <v>1098</v>
      </c>
      <c r="G58" s="247" t="s">
        <v>23</v>
      </c>
      <c r="H58" s="243">
        <v>41456</v>
      </c>
      <c r="I58" s="244">
        <f>(107096.8/2)*1</f>
        <v>53548.4</v>
      </c>
    </row>
    <row r="59" spans="1:9" s="223" customFormat="1" ht="57" customHeight="1">
      <c r="A59" s="240" t="s">
        <v>1096</v>
      </c>
      <c r="B59" s="241">
        <v>285673</v>
      </c>
      <c r="C59" s="224"/>
      <c r="D59" s="229"/>
      <c r="E59" s="229"/>
      <c r="F59" s="367"/>
      <c r="G59" s="247" t="s">
        <v>23</v>
      </c>
      <c r="H59" s="267">
        <v>41244</v>
      </c>
      <c r="I59" s="244">
        <f>(4521.8*1.18)*1</f>
        <v>5335.7240000000002</v>
      </c>
    </row>
    <row r="60" spans="1:9" s="223" customFormat="1" ht="39.75" customHeight="1">
      <c r="A60" s="240" t="s">
        <v>1099</v>
      </c>
      <c r="B60" s="241">
        <v>359299</v>
      </c>
      <c r="C60" s="224"/>
      <c r="D60" s="229" t="s">
        <v>550</v>
      </c>
      <c r="E60" s="229" t="s">
        <v>1100</v>
      </c>
      <c r="F60" s="367" t="s">
        <v>587</v>
      </c>
      <c r="G60" s="247" t="s">
        <v>71</v>
      </c>
      <c r="H60" s="267"/>
      <c r="I60" s="244">
        <v>0</v>
      </c>
    </row>
    <row r="62" spans="1:9" s="223" customFormat="1">
      <c r="A62" s="240" t="s">
        <v>127</v>
      </c>
      <c r="B62" s="266">
        <v>359291</v>
      </c>
      <c r="C62" s="224"/>
      <c r="D62" s="224" t="s">
        <v>211</v>
      </c>
      <c r="E62" s="227" t="s">
        <v>1059</v>
      </c>
      <c r="F62" s="367" t="s">
        <v>761</v>
      </c>
      <c r="G62" s="227" t="s">
        <v>23</v>
      </c>
      <c r="H62" s="224"/>
      <c r="I62" s="224"/>
    </row>
    <row r="63" spans="1:9" s="223" customFormat="1">
      <c r="A63" s="240" t="s">
        <v>53</v>
      </c>
      <c r="B63" s="266">
        <v>359292</v>
      </c>
      <c r="C63" s="224"/>
      <c r="D63" s="224" t="s">
        <v>210</v>
      </c>
      <c r="E63" s="227" t="s">
        <v>222</v>
      </c>
      <c r="F63" s="367" t="s">
        <v>1103</v>
      </c>
      <c r="G63" s="227" t="s">
        <v>23</v>
      </c>
      <c r="H63" s="224"/>
      <c r="I63" s="224"/>
    </row>
    <row r="64" spans="1:9" s="223" customFormat="1">
      <c r="A64" s="240" t="s">
        <v>127</v>
      </c>
      <c r="B64" s="266">
        <v>359293</v>
      </c>
      <c r="C64" s="224"/>
      <c r="D64" s="224" t="s">
        <v>211</v>
      </c>
      <c r="E64" s="227" t="s">
        <v>1059</v>
      </c>
      <c r="F64" s="367" t="s">
        <v>1104</v>
      </c>
      <c r="G64" s="227" t="s">
        <v>23</v>
      </c>
      <c r="H64" s="224"/>
      <c r="I64" s="224"/>
    </row>
    <row r="65" spans="1:10" s="223" customFormat="1" ht="30">
      <c r="A65" s="240" t="s">
        <v>1105</v>
      </c>
      <c r="B65" s="266">
        <v>359294</v>
      </c>
      <c r="C65" s="224"/>
      <c r="D65" s="224" t="s">
        <v>21</v>
      </c>
      <c r="E65" s="227" t="s">
        <v>1106</v>
      </c>
      <c r="F65" s="367" t="s">
        <v>1455</v>
      </c>
      <c r="G65" s="227" t="s">
        <v>23</v>
      </c>
      <c r="H65" s="224"/>
      <c r="I65" s="224"/>
    </row>
    <row r="66" spans="1:10" s="223" customFormat="1">
      <c r="A66" s="240" t="s">
        <v>127</v>
      </c>
      <c r="B66" s="266">
        <v>359295</v>
      </c>
      <c r="C66" s="224"/>
      <c r="D66" s="224" t="s">
        <v>211</v>
      </c>
      <c r="E66" s="227" t="s">
        <v>1059</v>
      </c>
      <c r="F66" s="367" t="s">
        <v>1107</v>
      </c>
      <c r="G66" s="227" t="s">
        <v>23</v>
      </c>
      <c r="H66" s="224"/>
      <c r="I66" s="224"/>
    </row>
    <row r="67" spans="1:10" s="223" customFormat="1" ht="30">
      <c r="A67" s="240" t="s">
        <v>53</v>
      </c>
      <c r="B67" s="266">
        <v>359296</v>
      </c>
      <c r="C67" s="224"/>
      <c r="D67" s="224" t="s">
        <v>21</v>
      </c>
      <c r="E67" s="227" t="s">
        <v>1087</v>
      </c>
      <c r="F67" s="367" t="s">
        <v>1108</v>
      </c>
      <c r="G67" s="227" t="s">
        <v>23</v>
      </c>
      <c r="H67" s="224"/>
      <c r="I67" s="224"/>
    </row>
    <row r="68" spans="1:10" s="223" customFormat="1">
      <c r="A68" s="240" t="s">
        <v>127</v>
      </c>
      <c r="B68" s="266">
        <v>359297</v>
      </c>
      <c r="C68" s="224"/>
      <c r="D68" s="224" t="s">
        <v>211</v>
      </c>
      <c r="E68" s="227" t="s">
        <v>1059</v>
      </c>
      <c r="F68" s="367" t="s">
        <v>1109</v>
      </c>
      <c r="G68" s="227" t="s">
        <v>23</v>
      </c>
      <c r="H68" s="224"/>
      <c r="I68" s="224"/>
    </row>
    <row r="69" spans="1:10" s="223" customFormat="1">
      <c r="A69" s="240" t="s">
        <v>502</v>
      </c>
      <c r="B69" s="266">
        <v>359298</v>
      </c>
      <c r="C69" s="224"/>
      <c r="D69" s="224" t="s">
        <v>20</v>
      </c>
      <c r="E69" s="227">
        <v>550</v>
      </c>
      <c r="F69" s="367" t="s">
        <v>1110</v>
      </c>
      <c r="G69" s="227" t="s">
        <v>23</v>
      </c>
      <c r="H69" s="224"/>
      <c r="I69" s="224"/>
    </row>
    <row r="70" spans="1:10" s="223" customFormat="1" ht="49.5" customHeight="1">
      <c r="A70" s="240" t="s">
        <v>1540</v>
      </c>
      <c r="B70" s="266">
        <v>285823</v>
      </c>
      <c r="C70" s="224"/>
      <c r="D70" s="224"/>
      <c r="E70" s="224"/>
      <c r="F70" s="367"/>
      <c r="G70" s="227" t="s">
        <v>23</v>
      </c>
      <c r="H70" s="243">
        <v>40935</v>
      </c>
      <c r="I70" s="244">
        <v>1252.8</v>
      </c>
    </row>
    <row r="71" spans="1:10" s="223" customFormat="1">
      <c r="A71" s="240" t="s">
        <v>1536</v>
      </c>
      <c r="B71" s="266">
        <v>285802</v>
      </c>
      <c r="C71" s="224"/>
      <c r="D71" s="224"/>
      <c r="E71" s="227"/>
      <c r="F71" s="367" t="s">
        <v>1101</v>
      </c>
      <c r="G71" s="227" t="s">
        <v>23</v>
      </c>
      <c r="H71" s="243">
        <v>41244</v>
      </c>
      <c r="I71" s="244">
        <v>48347.86</v>
      </c>
    </row>
    <row r="72" spans="1:10" s="223" customFormat="1">
      <c r="F72" s="371"/>
    </row>
    <row r="73" spans="1:10" s="223" customFormat="1">
      <c r="F73" s="371"/>
    </row>
    <row r="74" spans="1:10" s="223" customFormat="1" ht="18" customHeight="1">
      <c r="A74" s="459" t="s">
        <v>1457</v>
      </c>
      <c r="B74" s="459"/>
      <c r="C74" s="459"/>
      <c r="D74" s="459"/>
      <c r="E74" s="459"/>
      <c r="F74" s="459"/>
      <c r="G74" s="253"/>
      <c r="H74" s="253"/>
      <c r="I74" s="253"/>
      <c r="J74" s="253"/>
    </row>
    <row r="75" spans="1:10" s="223" customFormat="1">
      <c r="A75" s="237" t="s">
        <v>1</v>
      </c>
      <c r="B75" s="238" t="s">
        <v>2</v>
      </c>
      <c r="C75" s="238" t="s">
        <v>3</v>
      </c>
      <c r="D75" s="238" t="s">
        <v>4</v>
      </c>
      <c r="E75" s="238" t="s">
        <v>5</v>
      </c>
      <c r="F75" s="359" t="s">
        <v>6</v>
      </c>
      <c r="G75" s="238" t="s">
        <v>7</v>
      </c>
      <c r="H75" s="238" t="s">
        <v>37</v>
      </c>
      <c r="I75" s="238" t="s">
        <v>8</v>
      </c>
    </row>
    <row r="76" spans="1:10" s="223" customFormat="1" ht="30">
      <c r="A76" s="268" t="s">
        <v>863</v>
      </c>
      <c r="B76" s="241">
        <v>190318</v>
      </c>
      <c r="C76" s="224"/>
      <c r="D76" s="247"/>
      <c r="E76" s="241" t="s">
        <v>1111</v>
      </c>
      <c r="F76" s="367"/>
      <c r="G76" s="247" t="s">
        <v>23</v>
      </c>
      <c r="H76" s="243"/>
      <c r="I76" s="244">
        <f>(56527.38/13)*1</f>
        <v>4348.26</v>
      </c>
    </row>
    <row r="77" spans="1:10" s="223" customFormat="1">
      <c r="A77" s="268" t="s">
        <v>1112</v>
      </c>
      <c r="B77" s="241">
        <v>285566</v>
      </c>
      <c r="C77" s="224"/>
      <c r="D77" s="229"/>
      <c r="E77" s="229"/>
      <c r="F77" s="367"/>
      <c r="G77" s="247" t="s">
        <v>27</v>
      </c>
      <c r="H77" s="267">
        <v>41609</v>
      </c>
      <c r="I77" s="244">
        <v>4874.34</v>
      </c>
    </row>
    <row r="78" spans="1:10" s="223" customFormat="1" ht="52.5" customHeight="1">
      <c r="A78" s="269" t="s">
        <v>1114</v>
      </c>
      <c r="B78" s="241">
        <v>285812</v>
      </c>
      <c r="C78" s="224"/>
      <c r="D78" s="251" t="s">
        <v>21</v>
      </c>
      <c r="E78" s="251" t="s">
        <v>110</v>
      </c>
      <c r="F78" s="367" t="s">
        <v>1113</v>
      </c>
      <c r="G78" s="247" t="s">
        <v>23</v>
      </c>
      <c r="H78" s="243">
        <v>41852</v>
      </c>
      <c r="I78" s="244">
        <f>(46093.33*1.18)*1</f>
        <v>54390.129399999998</v>
      </c>
    </row>
    <row r="79" spans="1:10" s="223" customFormat="1" ht="30.75" customHeight="1">
      <c r="A79" s="269" t="s">
        <v>1115</v>
      </c>
      <c r="B79" s="241">
        <v>285825</v>
      </c>
      <c r="C79" s="224"/>
      <c r="D79" s="251" t="s">
        <v>18</v>
      </c>
      <c r="E79" s="251" t="s">
        <v>1116</v>
      </c>
      <c r="F79" s="367" t="s">
        <v>1117</v>
      </c>
      <c r="G79" s="247"/>
      <c r="H79" s="243">
        <v>41856</v>
      </c>
      <c r="I79" s="244">
        <f>(22969.99*1.18)*1</f>
        <v>27104.588200000002</v>
      </c>
    </row>
    <row r="80" spans="1:10" s="223" customFormat="1" ht="60.75" customHeight="1">
      <c r="A80" s="269" t="s">
        <v>1119</v>
      </c>
      <c r="B80" s="241">
        <v>285818</v>
      </c>
      <c r="C80" s="224"/>
      <c r="D80" s="251" t="s">
        <v>21</v>
      </c>
      <c r="E80" s="247" t="s">
        <v>110</v>
      </c>
      <c r="F80" s="367" t="s">
        <v>1118</v>
      </c>
      <c r="G80" s="247" t="s">
        <v>23</v>
      </c>
      <c r="H80" s="243">
        <v>41852</v>
      </c>
      <c r="I80" s="244">
        <f>(46093.33*1.18)*1</f>
        <v>54390.129399999998</v>
      </c>
    </row>
    <row r="81" spans="1:9" s="223" customFormat="1" ht="21" customHeight="1">
      <c r="A81" s="269" t="s">
        <v>796</v>
      </c>
      <c r="B81" s="241">
        <v>359333</v>
      </c>
      <c r="C81" s="224"/>
      <c r="D81" s="247" t="s">
        <v>1120</v>
      </c>
      <c r="E81" s="251" t="s">
        <v>587</v>
      </c>
      <c r="F81" s="367" t="s">
        <v>587</v>
      </c>
      <c r="G81" s="270" t="s">
        <v>71</v>
      </c>
      <c r="H81" s="243"/>
      <c r="I81" s="244">
        <v>0</v>
      </c>
    </row>
    <row r="82" spans="1:9" s="223" customFormat="1">
      <c r="A82" s="269" t="s">
        <v>1099</v>
      </c>
      <c r="B82" s="241">
        <v>359340</v>
      </c>
      <c r="C82" s="224"/>
      <c r="D82" s="251" t="s">
        <v>550</v>
      </c>
      <c r="E82" s="251"/>
      <c r="F82" s="367"/>
      <c r="G82" s="270" t="s">
        <v>71</v>
      </c>
      <c r="H82" s="243"/>
      <c r="I82" s="244">
        <v>0</v>
      </c>
    </row>
    <row r="83" spans="1:9" s="223" customFormat="1" ht="30">
      <c r="A83" s="268" t="s">
        <v>1121</v>
      </c>
      <c r="B83" s="241">
        <v>285565</v>
      </c>
      <c r="C83" s="224"/>
      <c r="D83" s="229"/>
      <c r="E83" s="229"/>
      <c r="F83" s="367"/>
      <c r="G83" s="229" t="s">
        <v>24</v>
      </c>
      <c r="H83" s="243"/>
      <c r="I83" s="244">
        <v>4874.34</v>
      </c>
    </row>
    <row r="84" spans="1:9" s="223" customFormat="1" ht="30">
      <c r="A84" s="268" t="s">
        <v>1121</v>
      </c>
      <c r="B84" s="241">
        <v>285567</v>
      </c>
      <c r="C84" s="224"/>
      <c r="D84" s="229"/>
      <c r="E84" s="229"/>
      <c r="F84" s="367"/>
      <c r="G84" s="229" t="s">
        <v>24</v>
      </c>
      <c r="H84" s="243"/>
      <c r="I84" s="244">
        <v>4874.34</v>
      </c>
    </row>
    <row r="85" spans="1:9" s="223" customFormat="1" ht="30">
      <c r="A85" s="268" t="s">
        <v>1121</v>
      </c>
      <c r="B85" s="241">
        <v>285568</v>
      </c>
      <c r="C85" s="224"/>
      <c r="D85" s="229"/>
      <c r="E85" s="229"/>
      <c r="F85" s="367"/>
      <c r="G85" s="229" t="s">
        <v>24</v>
      </c>
      <c r="H85" s="243"/>
      <c r="I85" s="244">
        <v>4874.34</v>
      </c>
    </row>
    <row r="86" spans="1:9" s="223" customFormat="1" ht="30">
      <c r="A86" s="268" t="s">
        <v>1121</v>
      </c>
      <c r="B86" s="241">
        <v>285569</v>
      </c>
      <c r="C86" s="224"/>
      <c r="D86" s="229"/>
      <c r="E86" s="229"/>
      <c r="F86" s="367"/>
      <c r="G86" s="229" t="s">
        <v>24</v>
      </c>
      <c r="H86" s="243"/>
      <c r="I86" s="244">
        <v>4874.34</v>
      </c>
    </row>
    <row r="87" spans="1:9" s="223" customFormat="1" ht="30">
      <c r="A87" s="268" t="s">
        <v>1123</v>
      </c>
      <c r="B87" s="241">
        <v>285585</v>
      </c>
      <c r="C87" s="224"/>
      <c r="D87" s="229"/>
      <c r="E87" s="229"/>
      <c r="F87" s="367"/>
      <c r="G87" s="229" t="s">
        <v>27</v>
      </c>
      <c r="H87" s="243">
        <v>41244</v>
      </c>
      <c r="I87" s="244">
        <f>(2648.84*1.18)*1</f>
        <v>3125.6311999999998</v>
      </c>
    </row>
    <row r="88" spans="1:9" s="223" customFormat="1" ht="30">
      <c r="A88" s="268" t="s">
        <v>1123</v>
      </c>
      <c r="B88" s="241">
        <v>285586</v>
      </c>
      <c r="C88" s="224"/>
      <c r="D88" s="229"/>
      <c r="E88" s="229"/>
      <c r="F88" s="367"/>
      <c r="G88" s="229" t="s">
        <v>27</v>
      </c>
      <c r="H88" s="243">
        <v>41244</v>
      </c>
      <c r="I88" s="244">
        <f>(2648.84*1.18)*1</f>
        <v>3125.6311999999998</v>
      </c>
    </row>
    <row r="89" spans="1:9" s="223" customFormat="1" ht="30">
      <c r="A89" s="268" t="s">
        <v>1123</v>
      </c>
      <c r="B89" s="241">
        <v>285587</v>
      </c>
      <c r="C89" s="224"/>
      <c r="D89" s="229"/>
      <c r="E89" s="229"/>
      <c r="F89" s="367"/>
      <c r="G89" s="229" t="s">
        <v>27</v>
      </c>
      <c r="H89" s="243">
        <v>41244</v>
      </c>
      <c r="I89" s="244">
        <f>(2648.84*1.18)*1</f>
        <v>3125.6311999999998</v>
      </c>
    </row>
    <row r="90" spans="1:9" s="223" customFormat="1" ht="30">
      <c r="A90" s="268" t="s">
        <v>1123</v>
      </c>
      <c r="B90" s="241">
        <v>285588</v>
      </c>
      <c r="C90" s="224"/>
      <c r="D90" s="229"/>
      <c r="E90" s="229"/>
      <c r="F90" s="367"/>
      <c r="G90" s="229" t="s">
        <v>27</v>
      </c>
      <c r="H90" s="243">
        <v>41244</v>
      </c>
      <c r="I90" s="244">
        <f>(2648.84*1.18)*1</f>
        <v>3125.6311999999998</v>
      </c>
    </row>
    <row r="91" spans="1:9" s="223" customFormat="1" ht="30">
      <c r="A91" s="268" t="s">
        <v>1123</v>
      </c>
      <c r="B91" s="241">
        <v>285589</v>
      </c>
      <c r="C91" s="224"/>
      <c r="D91" s="229"/>
      <c r="E91" s="229"/>
      <c r="F91" s="367"/>
      <c r="G91" s="229" t="s">
        <v>27</v>
      </c>
      <c r="H91" s="243">
        <v>41244</v>
      </c>
      <c r="I91" s="244">
        <f>(2648.84*1.18)*1</f>
        <v>3125.6311999999998</v>
      </c>
    </row>
    <row r="92" spans="1:9" s="223" customFormat="1" ht="30">
      <c r="A92" s="268" t="s">
        <v>1122</v>
      </c>
      <c r="B92" s="241">
        <v>285669</v>
      </c>
      <c r="C92" s="224"/>
      <c r="D92" s="229"/>
      <c r="E92" s="229"/>
      <c r="F92" s="367"/>
      <c r="G92" s="247" t="s">
        <v>23</v>
      </c>
      <c r="H92" s="243">
        <v>41244</v>
      </c>
      <c r="I92" s="244">
        <f>(4521.8*1.18)*1</f>
        <v>5335.7240000000002</v>
      </c>
    </row>
    <row r="93" spans="1:9" s="223" customFormat="1" ht="30">
      <c r="A93" s="268" t="s">
        <v>1122</v>
      </c>
      <c r="B93" s="241">
        <v>285670</v>
      </c>
      <c r="C93" s="224"/>
      <c r="D93" s="229"/>
      <c r="E93" s="229"/>
      <c r="F93" s="367"/>
      <c r="G93" s="247" t="s">
        <v>23</v>
      </c>
      <c r="H93" s="243">
        <v>41244</v>
      </c>
      <c r="I93" s="244">
        <f>(4521.8*1.18)*1</f>
        <v>5335.7240000000002</v>
      </c>
    </row>
    <row r="94" spans="1:9" s="223" customFormat="1" ht="30">
      <c r="A94" s="268" t="s">
        <v>1122</v>
      </c>
      <c r="B94" s="241">
        <v>285671</v>
      </c>
      <c r="C94" s="224"/>
      <c r="D94" s="229"/>
      <c r="E94" s="229"/>
      <c r="F94" s="367"/>
      <c r="G94" s="247" t="s">
        <v>23</v>
      </c>
      <c r="H94" s="243">
        <v>41244</v>
      </c>
      <c r="I94" s="244">
        <f>(4521.8*1.18)*1</f>
        <v>5335.7240000000002</v>
      </c>
    </row>
    <row r="95" spans="1:9" s="223" customFormat="1" ht="30">
      <c r="A95" s="268" t="s">
        <v>1124</v>
      </c>
      <c r="B95" s="241">
        <v>285453</v>
      </c>
      <c r="C95" s="224"/>
      <c r="D95" s="247" t="s">
        <v>865</v>
      </c>
      <c r="E95" s="247"/>
      <c r="F95" s="367"/>
      <c r="G95" s="247" t="s">
        <v>168</v>
      </c>
      <c r="H95" s="243"/>
      <c r="I95" s="244">
        <f>(56527.38/13)*1</f>
        <v>4348.26</v>
      </c>
    </row>
    <row r="96" spans="1:9" s="223" customFormat="1" ht="30">
      <c r="A96" s="268" t="s">
        <v>1125</v>
      </c>
      <c r="B96" s="241">
        <v>285620</v>
      </c>
      <c r="C96" s="224"/>
      <c r="D96" s="229"/>
      <c r="E96" s="229"/>
      <c r="F96" s="367"/>
      <c r="G96" s="247"/>
      <c r="H96" s="243">
        <v>41244</v>
      </c>
      <c r="I96" s="244">
        <f>(6256*1.18)*1</f>
        <v>7382.08</v>
      </c>
    </row>
    <row r="97" spans="1:9" s="223" customFormat="1" ht="30">
      <c r="A97" s="268" t="s">
        <v>1125</v>
      </c>
      <c r="B97" s="241">
        <v>285621</v>
      </c>
      <c r="C97" s="224"/>
      <c r="D97" s="229"/>
      <c r="E97" s="229"/>
      <c r="F97" s="367"/>
      <c r="G97" s="247"/>
      <c r="H97" s="243">
        <v>41244</v>
      </c>
      <c r="I97" s="244">
        <f>(6256*1.18)*1</f>
        <v>7382.08</v>
      </c>
    </row>
    <row r="98" spans="1:9" s="223" customFormat="1" ht="30">
      <c r="A98" s="268" t="s">
        <v>1125</v>
      </c>
      <c r="B98" s="241">
        <v>285622</v>
      </c>
      <c r="C98" s="224"/>
      <c r="D98" s="229"/>
      <c r="E98" s="229"/>
      <c r="F98" s="367"/>
      <c r="G98" s="247"/>
      <c r="H98" s="243">
        <v>41244</v>
      </c>
      <c r="I98" s="244">
        <f>(6256*1.18)*1</f>
        <v>7382.08</v>
      </c>
    </row>
    <row r="99" spans="1:9" s="223" customFormat="1" ht="30">
      <c r="A99" s="268" t="s">
        <v>1125</v>
      </c>
      <c r="B99" s="241">
        <v>285623</v>
      </c>
      <c r="C99" s="224"/>
      <c r="D99" s="229"/>
      <c r="E99" s="229"/>
      <c r="F99" s="367"/>
      <c r="G99" s="247"/>
      <c r="H99" s="243">
        <v>41244</v>
      </c>
      <c r="I99" s="244">
        <f>(6256*1.18)*1</f>
        <v>7382.08</v>
      </c>
    </row>
    <row r="100" spans="1:9" s="223" customFormat="1">
      <c r="A100" s="268" t="s">
        <v>266</v>
      </c>
      <c r="B100" s="241">
        <v>190198</v>
      </c>
      <c r="C100" s="224"/>
      <c r="D100" s="229" t="s">
        <v>21</v>
      </c>
      <c r="E100" s="229" t="s">
        <v>221</v>
      </c>
      <c r="F100" s="367" t="s">
        <v>1126</v>
      </c>
      <c r="G100" s="247" t="s">
        <v>23</v>
      </c>
      <c r="H100" s="271">
        <v>40526</v>
      </c>
      <c r="I100" s="272">
        <v>33338.69</v>
      </c>
    </row>
    <row r="101" spans="1:9" s="223" customFormat="1">
      <c r="A101" s="268" t="s">
        <v>1127</v>
      </c>
      <c r="B101" s="266">
        <v>359332</v>
      </c>
      <c r="C101" s="224"/>
      <c r="D101" s="227" t="s">
        <v>213</v>
      </c>
      <c r="E101" s="224"/>
      <c r="F101" s="367"/>
      <c r="G101" s="227" t="s">
        <v>237</v>
      </c>
      <c r="H101" s="224"/>
      <c r="I101" s="224"/>
    </row>
    <row r="102" spans="1:9" s="223" customFormat="1">
      <c r="A102" s="268" t="s">
        <v>483</v>
      </c>
      <c r="B102" s="266">
        <v>359334</v>
      </c>
      <c r="C102" s="224"/>
      <c r="D102" s="227" t="s">
        <v>211</v>
      </c>
      <c r="E102" s="227" t="s">
        <v>313</v>
      </c>
      <c r="F102" s="367" t="s">
        <v>1128</v>
      </c>
      <c r="G102" s="227" t="s">
        <v>44</v>
      </c>
      <c r="H102" s="224"/>
      <c r="I102" s="224"/>
    </row>
    <row r="103" spans="1:9" s="223" customFormat="1" ht="30">
      <c r="A103" s="268" t="s">
        <v>53</v>
      </c>
      <c r="B103" s="227">
        <v>359335</v>
      </c>
      <c r="C103" s="224"/>
      <c r="D103" s="229" t="s">
        <v>21</v>
      </c>
      <c r="E103" s="227" t="s">
        <v>906</v>
      </c>
      <c r="F103" s="367" t="s">
        <v>1131</v>
      </c>
      <c r="G103" s="227" t="s">
        <v>44</v>
      </c>
      <c r="H103" s="224"/>
      <c r="I103" s="224"/>
    </row>
    <row r="104" spans="1:9" s="223" customFormat="1" ht="30">
      <c r="A104" s="268" t="s">
        <v>53</v>
      </c>
      <c r="B104" s="227">
        <v>359336</v>
      </c>
      <c r="C104" s="224"/>
      <c r="D104" s="229" t="s">
        <v>21</v>
      </c>
      <c r="E104" s="227" t="s">
        <v>390</v>
      </c>
      <c r="F104" s="367" t="s">
        <v>1132</v>
      </c>
      <c r="G104" s="227" t="s">
        <v>44</v>
      </c>
      <c r="H104" s="224"/>
      <c r="I104" s="224"/>
    </row>
    <row r="105" spans="1:9" s="223" customFormat="1">
      <c r="A105" s="268" t="s">
        <v>483</v>
      </c>
      <c r="B105" s="227">
        <v>359337</v>
      </c>
      <c r="C105" s="224"/>
      <c r="D105" s="227" t="s">
        <v>211</v>
      </c>
      <c r="E105" s="227" t="s">
        <v>313</v>
      </c>
      <c r="F105" s="367" t="s">
        <v>1129</v>
      </c>
      <c r="G105" s="227" t="s">
        <v>44</v>
      </c>
      <c r="H105" s="224"/>
      <c r="I105" s="224"/>
    </row>
    <row r="106" spans="1:9" s="223" customFormat="1" ht="30">
      <c r="A106" s="268" t="s">
        <v>53</v>
      </c>
      <c r="B106" s="227">
        <v>359338</v>
      </c>
      <c r="C106" s="224"/>
      <c r="D106" s="227" t="s">
        <v>21</v>
      </c>
      <c r="E106" s="227" t="s">
        <v>1133</v>
      </c>
      <c r="F106" s="367" t="s">
        <v>1134</v>
      </c>
      <c r="G106" s="227" t="s">
        <v>44</v>
      </c>
      <c r="H106" s="224"/>
      <c r="I106" s="224"/>
    </row>
    <row r="107" spans="1:9" s="223" customFormat="1">
      <c r="A107" s="268" t="s">
        <v>483</v>
      </c>
      <c r="B107" s="227">
        <v>359339</v>
      </c>
      <c r="C107" s="224"/>
      <c r="D107" s="227" t="s">
        <v>211</v>
      </c>
      <c r="E107" s="227" t="s">
        <v>313</v>
      </c>
      <c r="F107" s="367" t="s">
        <v>1130</v>
      </c>
      <c r="G107" s="227" t="s">
        <v>44</v>
      </c>
      <c r="H107" s="224"/>
      <c r="I107" s="224"/>
    </row>
    <row r="108" spans="1:9" s="223" customFormat="1">
      <c r="A108" s="268" t="s">
        <v>266</v>
      </c>
      <c r="B108" s="227">
        <v>359341</v>
      </c>
      <c r="C108" s="224"/>
      <c r="D108" s="227" t="s">
        <v>21</v>
      </c>
      <c r="E108" s="224" t="s">
        <v>151</v>
      </c>
      <c r="F108" s="367" t="s">
        <v>1135</v>
      </c>
      <c r="G108" s="227" t="s">
        <v>44</v>
      </c>
      <c r="H108" s="224"/>
      <c r="I108" s="224"/>
    </row>
    <row r="109" spans="1:9" s="223" customFormat="1" ht="30">
      <c r="A109" s="268" t="s">
        <v>53</v>
      </c>
      <c r="B109" s="227">
        <v>359330</v>
      </c>
      <c r="C109" s="224"/>
      <c r="D109" s="228" t="s">
        <v>21</v>
      </c>
      <c r="E109" s="228" t="s">
        <v>906</v>
      </c>
      <c r="F109" s="372" t="s">
        <v>1362</v>
      </c>
      <c r="G109" s="227" t="s">
        <v>44</v>
      </c>
      <c r="H109" s="224"/>
      <c r="I109" s="224"/>
    </row>
    <row r="110" spans="1:9" s="223" customFormat="1">
      <c r="A110" s="268" t="s">
        <v>483</v>
      </c>
      <c r="B110" s="227">
        <v>359331</v>
      </c>
      <c r="C110" s="224"/>
      <c r="D110" s="228" t="s">
        <v>211</v>
      </c>
      <c r="E110" s="228" t="s">
        <v>313</v>
      </c>
      <c r="F110" s="372" t="s">
        <v>1363</v>
      </c>
      <c r="G110" s="227" t="s">
        <v>44</v>
      </c>
      <c r="H110" s="224"/>
      <c r="I110" s="224"/>
    </row>
    <row r="111" spans="1:9" ht="31.5">
      <c r="A111" s="80" t="s">
        <v>1275</v>
      </c>
      <c r="B111" s="194">
        <v>359406</v>
      </c>
      <c r="C111" s="63"/>
      <c r="D111" s="13" t="s">
        <v>214</v>
      </c>
      <c r="E111" s="13" t="s">
        <v>224</v>
      </c>
      <c r="F111" s="373" t="s">
        <v>1280</v>
      </c>
      <c r="G111" s="13" t="s">
        <v>71</v>
      </c>
      <c r="H111" s="86">
        <v>42018</v>
      </c>
      <c r="I111" s="84">
        <f>(566921+25085)*1</f>
        <v>592006</v>
      </c>
    </row>
    <row r="112" spans="1:9" s="223" customFormat="1">
      <c r="F112" s="371"/>
    </row>
    <row r="113" spans="1:10" s="223" customFormat="1" ht="18" customHeight="1">
      <c r="F113" s="371"/>
      <c r="G113" s="236"/>
      <c r="H113" s="236"/>
      <c r="I113" s="236"/>
      <c r="J113" s="236"/>
    </row>
    <row r="114" spans="1:10" s="223" customFormat="1">
      <c r="A114" s="458" t="s">
        <v>1464</v>
      </c>
      <c r="B114" s="458"/>
      <c r="C114" s="458"/>
      <c r="D114" s="458"/>
      <c r="E114" s="458"/>
      <c r="F114" s="458"/>
    </row>
    <row r="115" spans="1:10" s="223" customFormat="1">
      <c r="A115" s="237" t="s">
        <v>1</v>
      </c>
      <c r="B115" s="238" t="s">
        <v>2</v>
      </c>
      <c r="C115" s="238" t="s">
        <v>3</v>
      </c>
      <c r="D115" s="238" t="s">
        <v>4</v>
      </c>
      <c r="E115" s="238" t="s">
        <v>5</v>
      </c>
      <c r="F115" s="359" t="s">
        <v>6</v>
      </c>
      <c r="G115" s="238" t="s">
        <v>7</v>
      </c>
      <c r="H115" s="238" t="s">
        <v>37</v>
      </c>
      <c r="I115" s="238" t="s">
        <v>8</v>
      </c>
    </row>
    <row r="116" spans="1:10" s="223" customFormat="1" ht="30">
      <c r="A116" s="273" t="s">
        <v>1254</v>
      </c>
      <c r="B116" s="241">
        <v>285668</v>
      </c>
      <c r="C116" s="224"/>
      <c r="D116" s="241"/>
      <c r="E116" s="266"/>
      <c r="F116" s="367"/>
      <c r="G116" s="247" t="s">
        <v>23</v>
      </c>
      <c r="H116" s="248">
        <v>40024</v>
      </c>
      <c r="I116" s="249">
        <v>3619.2</v>
      </c>
    </row>
    <row r="117" spans="1:10" s="223" customFormat="1" ht="30">
      <c r="A117" s="256" t="s">
        <v>1255</v>
      </c>
      <c r="B117" s="241">
        <v>285806</v>
      </c>
      <c r="C117" s="224"/>
      <c r="D117" s="241"/>
      <c r="E117" s="251"/>
      <c r="F117" s="367"/>
      <c r="G117" s="247" t="s">
        <v>24</v>
      </c>
      <c r="H117" s="243">
        <v>41821</v>
      </c>
      <c r="I117" s="244">
        <f>(4700*1.18)*1</f>
        <v>5546</v>
      </c>
    </row>
    <row r="118" spans="1:10" s="223" customFormat="1">
      <c r="A118" s="240" t="s">
        <v>1256</v>
      </c>
      <c r="B118" s="241">
        <v>190261</v>
      </c>
      <c r="C118" s="224"/>
      <c r="D118" s="229"/>
      <c r="E118" s="229"/>
      <c r="F118" s="367"/>
      <c r="G118" s="229" t="s">
        <v>23</v>
      </c>
      <c r="H118" s="243">
        <v>41852</v>
      </c>
      <c r="I118" s="244">
        <v>4348.26</v>
      </c>
    </row>
    <row r="119" spans="1:10" s="223" customFormat="1">
      <c r="A119" s="240" t="s">
        <v>1256</v>
      </c>
      <c r="B119" s="241">
        <v>359342</v>
      </c>
      <c r="C119" s="224"/>
      <c r="D119" s="229"/>
      <c r="E119" s="229"/>
      <c r="F119" s="367"/>
      <c r="G119" s="229" t="s">
        <v>23</v>
      </c>
      <c r="H119" s="243"/>
      <c r="I119" s="244">
        <v>0</v>
      </c>
    </row>
    <row r="120" spans="1:10" s="223" customFormat="1">
      <c r="A120" s="240" t="s">
        <v>266</v>
      </c>
      <c r="B120" s="241">
        <v>359343</v>
      </c>
      <c r="C120" s="224"/>
      <c r="D120" s="229" t="s">
        <v>54</v>
      </c>
      <c r="E120" s="229" t="s">
        <v>470</v>
      </c>
      <c r="F120" s="367" t="s">
        <v>1257</v>
      </c>
      <c r="G120" s="229" t="s">
        <v>23</v>
      </c>
      <c r="H120" s="243"/>
      <c r="I120" s="244">
        <v>0</v>
      </c>
    </row>
    <row r="121" spans="1:10" s="223" customFormat="1" ht="45">
      <c r="A121" s="256" t="s">
        <v>1259</v>
      </c>
      <c r="B121" s="241">
        <v>285816</v>
      </c>
      <c r="C121" s="224"/>
      <c r="D121" s="251" t="s">
        <v>21</v>
      </c>
      <c r="E121" s="251" t="s">
        <v>470</v>
      </c>
      <c r="F121" s="367" t="s">
        <v>1258</v>
      </c>
      <c r="G121" s="247" t="s">
        <v>23</v>
      </c>
      <c r="H121" s="243">
        <v>41852</v>
      </c>
      <c r="I121" s="244">
        <f>(46093.33*1.18)*1</f>
        <v>54390.129399999998</v>
      </c>
    </row>
    <row r="122" spans="1:10" s="223" customFormat="1" ht="30">
      <c r="A122" s="240" t="s">
        <v>1262</v>
      </c>
      <c r="B122" s="241">
        <v>285590</v>
      </c>
      <c r="C122" s="224"/>
      <c r="D122" s="229"/>
      <c r="E122" s="229"/>
      <c r="F122" s="367"/>
      <c r="G122" s="229" t="s">
        <v>27</v>
      </c>
      <c r="H122" s="243">
        <v>41609</v>
      </c>
      <c r="I122" s="244">
        <f>(2648.84*1.18)*1</f>
        <v>3125.6311999999998</v>
      </c>
    </row>
    <row r="123" spans="1:10" s="223" customFormat="1" ht="30">
      <c r="A123" s="240" t="s">
        <v>1262</v>
      </c>
      <c r="B123" s="241">
        <v>285591</v>
      </c>
      <c r="C123" s="224"/>
      <c r="D123" s="229"/>
      <c r="E123" s="229"/>
      <c r="F123" s="367"/>
      <c r="G123" s="229" t="s">
        <v>27</v>
      </c>
      <c r="H123" s="243">
        <v>41609</v>
      </c>
      <c r="I123" s="244">
        <f>(2648.84*1.18)*1</f>
        <v>3125.6311999999998</v>
      </c>
    </row>
    <row r="124" spans="1:10" s="223" customFormat="1" ht="30">
      <c r="A124" s="240" t="s">
        <v>1262</v>
      </c>
      <c r="B124" s="241">
        <v>285592</v>
      </c>
      <c r="C124" s="224"/>
      <c r="D124" s="229"/>
      <c r="E124" s="229"/>
      <c r="F124" s="367"/>
      <c r="G124" s="229" t="s">
        <v>27</v>
      </c>
      <c r="H124" s="243">
        <v>41609</v>
      </c>
      <c r="I124" s="244">
        <f>(2648.84*1.18)*1</f>
        <v>3125.6311999999998</v>
      </c>
    </row>
    <row r="125" spans="1:10" s="223" customFormat="1" ht="30">
      <c r="A125" s="240" t="s">
        <v>1262</v>
      </c>
      <c r="B125" s="241">
        <v>285593</v>
      </c>
      <c r="C125" s="224"/>
      <c r="D125" s="229"/>
      <c r="E125" s="229"/>
      <c r="F125" s="367"/>
      <c r="G125" s="229" t="s">
        <v>27</v>
      </c>
      <c r="H125" s="243">
        <v>41609</v>
      </c>
      <c r="I125" s="244">
        <f>(2648.84*1.18)*1</f>
        <v>3125.6311999999998</v>
      </c>
    </row>
    <row r="126" spans="1:10" s="223" customFormat="1" ht="45">
      <c r="A126" s="240" t="s">
        <v>1263</v>
      </c>
      <c r="B126" s="241">
        <v>285624</v>
      </c>
      <c r="C126" s="224"/>
      <c r="D126" s="229"/>
      <c r="E126" s="229"/>
      <c r="F126" s="367"/>
      <c r="G126" s="229" t="s">
        <v>27</v>
      </c>
      <c r="H126" s="243">
        <v>41609</v>
      </c>
      <c r="I126" s="244">
        <f>(6256*1.18)*1</f>
        <v>7382.08</v>
      </c>
    </row>
    <row r="127" spans="1:10" s="223" customFormat="1" ht="45">
      <c r="A127" s="240" t="s">
        <v>1264</v>
      </c>
      <c r="B127" s="241">
        <v>285625</v>
      </c>
      <c r="C127" s="224"/>
      <c r="D127" s="229"/>
      <c r="E127" s="229"/>
      <c r="F127" s="367"/>
      <c r="G127" s="229" t="s">
        <v>27</v>
      </c>
      <c r="H127" s="243">
        <v>41609</v>
      </c>
      <c r="I127" s="244">
        <f>(6256*1.18)*1</f>
        <v>7382.08</v>
      </c>
    </row>
    <row r="128" spans="1:10" s="223" customFormat="1" ht="45">
      <c r="A128" s="240" t="s">
        <v>1265</v>
      </c>
      <c r="B128" s="241">
        <v>285626</v>
      </c>
      <c r="C128" s="224"/>
      <c r="D128" s="229"/>
      <c r="E128" s="229"/>
      <c r="F128" s="367"/>
      <c r="G128" s="229" t="s">
        <v>27</v>
      </c>
      <c r="H128" s="243">
        <v>41609</v>
      </c>
      <c r="I128" s="244">
        <f>(6256*1.18)*1</f>
        <v>7382.08</v>
      </c>
    </row>
    <row r="129" spans="1:9" s="223" customFormat="1" ht="30">
      <c r="A129" s="268" t="s">
        <v>1266</v>
      </c>
      <c r="B129" s="276">
        <v>285570</v>
      </c>
      <c r="C129" s="102"/>
      <c r="D129" s="277"/>
      <c r="E129" s="277"/>
      <c r="F129" s="366"/>
      <c r="G129" s="277" t="s">
        <v>24</v>
      </c>
      <c r="H129" s="278">
        <v>41609</v>
      </c>
      <c r="I129" s="279">
        <v>4874.34</v>
      </c>
    </row>
    <row r="130" spans="1:9" s="223" customFormat="1" ht="30">
      <c r="A130" s="240" t="s">
        <v>1266</v>
      </c>
      <c r="B130" s="241">
        <v>190344</v>
      </c>
      <c r="C130" s="224"/>
      <c r="D130" s="241"/>
      <c r="E130" s="259"/>
      <c r="F130" s="367"/>
      <c r="G130" s="229" t="s">
        <v>24</v>
      </c>
      <c r="H130" s="243">
        <v>41244</v>
      </c>
      <c r="I130" s="244">
        <v>4384.8</v>
      </c>
    </row>
    <row r="131" spans="1:9" s="223" customFormat="1" ht="30">
      <c r="A131" s="240" t="s">
        <v>863</v>
      </c>
      <c r="B131" s="241">
        <v>190343</v>
      </c>
      <c r="C131" s="224"/>
      <c r="D131" s="241"/>
      <c r="E131" s="259"/>
      <c r="F131" s="367"/>
      <c r="G131" s="247" t="s">
        <v>168</v>
      </c>
      <c r="H131" s="243"/>
      <c r="I131" s="244">
        <f>(56527.38/13)*1</f>
        <v>4348.26</v>
      </c>
    </row>
    <row r="132" spans="1:9" ht="31.5">
      <c r="A132" s="80" t="s">
        <v>1003</v>
      </c>
      <c r="B132" s="38">
        <v>190068</v>
      </c>
      <c r="C132" s="9"/>
      <c r="D132" s="9"/>
      <c r="E132" s="9"/>
      <c r="F132" s="363"/>
      <c r="G132" s="13" t="s">
        <v>24</v>
      </c>
      <c r="H132" s="243">
        <v>39421</v>
      </c>
      <c r="I132" s="81">
        <v>5568</v>
      </c>
    </row>
    <row r="133" spans="1:9" s="223" customFormat="1" ht="30">
      <c r="A133" s="240" t="s">
        <v>53</v>
      </c>
      <c r="B133" s="241">
        <v>359344</v>
      </c>
      <c r="C133" s="224"/>
      <c r="D133" s="251" t="s">
        <v>21</v>
      </c>
      <c r="E133" s="247" t="s">
        <v>1268</v>
      </c>
      <c r="F133" s="367" t="s">
        <v>1269</v>
      </c>
      <c r="G133" s="247" t="s">
        <v>23</v>
      </c>
      <c r="H133" s="243"/>
      <c r="I133" s="244"/>
    </row>
    <row r="134" spans="1:9" s="223" customFormat="1" ht="30">
      <c r="A134" s="240" t="s">
        <v>53</v>
      </c>
      <c r="B134" s="241">
        <v>359345</v>
      </c>
      <c r="C134" s="224"/>
      <c r="D134" s="251" t="s">
        <v>21</v>
      </c>
      <c r="E134" s="247" t="s">
        <v>587</v>
      </c>
      <c r="F134" s="367" t="s">
        <v>1270</v>
      </c>
      <c r="G134" s="247" t="s">
        <v>23</v>
      </c>
      <c r="H134" s="243"/>
      <c r="I134" s="244"/>
    </row>
    <row r="135" spans="1:9" s="223" customFormat="1">
      <c r="A135" s="240" t="s">
        <v>483</v>
      </c>
      <c r="B135" s="241">
        <v>359346</v>
      </c>
      <c r="C135" s="224"/>
      <c r="D135" s="251" t="s">
        <v>211</v>
      </c>
      <c r="E135" s="247" t="s">
        <v>313</v>
      </c>
      <c r="F135" s="367" t="s">
        <v>1271</v>
      </c>
      <c r="G135" s="247" t="s">
        <v>23</v>
      </c>
      <c r="H135" s="243"/>
      <c r="I135" s="244"/>
    </row>
    <row r="136" spans="1:9" s="223" customFormat="1" ht="30">
      <c r="A136" s="240" t="s">
        <v>501</v>
      </c>
      <c r="B136" s="241">
        <v>359347</v>
      </c>
      <c r="C136" s="224"/>
      <c r="D136" s="229" t="s">
        <v>867</v>
      </c>
      <c r="E136" s="229"/>
      <c r="F136" s="367" t="s">
        <v>1261</v>
      </c>
      <c r="G136" s="229" t="s">
        <v>71</v>
      </c>
      <c r="H136" s="243"/>
      <c r="I136" s="244">
        <v>0</v>
      </c>
    </row>
    <row r="137" spans="1:9" s="223" customFormat="1">
      <c r="A137" s="240" t="s">
        <v>266</v>
      </c>
      <c r="B137" s="241">
        <v>359348</v>
      </c>
      <c r="C137" s="224"/>
      <c r="D137" s="251" t="s">
        <v>21</v>
      </c>
      <c r="E137" s="229" t="s">
        <v>470</v>
      </c>
      <c r="F137" s="367" t="s">
        <v>1260</v>
      </c>
      <c r="G137" s="229" t="s">
        <v>23</v>
      </c>
      <c r="H137" s="243"/>
      <c r="I137" s="244">
        <v>0</v>
      </c>
    </row>
    <row r="138" spans="1:9" s="223" customFormat="1" ht="30">
      <c r="A138" s="240" t="s">
        <v>53</v>
      </c>
      <c r="B138" s="241">
        <v>359349</v>
      </c>
      <c r="C138" s="224"/>
      <c r="D138" s="251" t="s">
        <v>21</v>
      </c>
      <c r="E138" s="247" t="s">
        <v>1268</v>
      </c>
      <c r="F138" s="367" t="s">
        <v>1273</v>
      </c>
      <c r="G138" s="229" t="s">
        <v>23</v>
      </c>
      <c r="H138" s="243"/>
      <c r="I138" s="244"/>
    </row>
    <row r="139" spans="1:9" s="223" customFormat="1" ht="30">
      <c r="A139" s="240" t="s">
        <v>53</v>
      </c>
      <c r="B139" s="241">
        <v>359350</v>
      </c>
      <c r="C139" s="224"/>
      <c r="D139" s="251" t="s">
        <v>21</v>
      </c>
      <c r="E139" s="247" t="s">
        <v>390</v>
      </c>
      <c r="F139" s="367" t="s">
        <v>1274</v>
      </c>
      <c r="G139" s="229" t="s">
        <v>23</v>
      </c>
      <c r="H139" s="243"/>
      <c r="I139" s="244"/>
    </row>
    <row r="140" spans="1:9" s="223" customFormat="1">
      <c r="A140" s="268" t="s">
        <v>464</v>
      </c>
      <c r="B140" s="276">
        <v>359357</v>
      </c>
      <c r="C140" s="102"/>
      <c r="D140" s="277" t="s">
        <v>18</v>
      </c>
      <c r="E140" s="277" t="s">
        <v>1092</v>
      </c>
      <c r="F140" s="366" t="s">
        <v>1304</v>
      </c>
      <c r="G140" s="277" t="s">
        <v>63</v>
      </c>
      <c r="H140" s="278"/>
      <c r="I140" s="279">
        <v>0</v>
      </c>
    </row>
    <row r="141" spans="1:9" ht="15.75">
      <c r="A141" s="169" t="s">
        <v>483</v>
      </c>
      <c r="B141" s="154">
        <v>359320</v>
      </c>
      <c r="C141" s="288"/>
      <c r="D141" s="289" t="s">
        <v>211</v>
      </c>
      <c r="E141" s="288" t="s">
        <v>313</v>
      </c>
      <c r="F141" s="374" t="s">
        <v>1153</v>
      </c>
      <c r="G141" s="290" t="s">
        <v>23</v>
      </c>
      <c r="H141" s="288"/>
      <c r="I141" s="288"/>
    </row>
    <row r="142" spans="1:9" s="223" customFormat="1">
      <c r="A142" s="274" t="s">
        <v>266</v>
      </c>
      <c r="B142" s="261">
        <v>359354</v>
      </c>
      <c r="C142" s="225"/>
      <c r="D142" s="275" t="s">
        <v>21</v>
      </c>
      <c r="E142" s="275" t="s">
        <v>470</v>
      </c>
      <c r="F142" s="375" t="s">
        <v>1306</v>
      </c>
      <c r="G142" s="275"/>
      <c r="H142" s="264"/>
      <c r="I142" s="265">
        <v>0</v>
      </c>
    </row>
    <row r="143" spans="1:9" s="223" customFormat="1">
      <c r="A143" s="240" t="s">
        <v>372</v>
      </c>
      <c r="B143" s="241">
        <v>285409</v>
      </c>
      <c r="C143" s="224"/>
      <c r="D143" s="251" t="s">
        <v>20</v>
      </c>
      <c r="E143" s="247" t="s">
        <v>251</v>
      </c>
      <c r="F143" s="367" t="s">
        <v>1303</v>
      </c>
      <c r="G143" s="247" t="s">
        <v>23</v>
      </c>
      <c r="H143" s="243">
        <v>41183</v>
      </c>
      <c r="I143" s="244">
        <f>(3093.15*1.16)*1</f>
        <v>3588.0539999999996</v>
      </c>
    </row>
    <row r="144" spans="1:9" ht="31.5">
      <c r="A144" s="10" t="s">
        <v>1459</v>
      </c>
      <c r="B144" s="38">
        <v>285554</v>
      </c>
      <c r="C144" s="9"/>
      <c r="D144" s="196" t="s">
        <v>1178</v>
      </c>
      <c r="E144" s="58" t="s">
        <v>1179</v>
      </c>
      <c r="F144" s="363" t="s">
        <v>1180</v>
      </c>
      <c r="G144" s="58" t="s">
        <v>71</v>
      </c>
      <c r="H144" s="36">
        <v>41244</v>
      </c>
      <c r="I144" s="37">
        <v>46256</v>
      </c>
    </row>
    <row r="145" spans="1:11" ht="31.5">
      <c r="A145" s="162" t="s">
        <v>1042</v>
      </c>
      <c r="B145" s="61">
        <v>190052</v>
      </c>
      <c r="C145" s="16"/>
      <c r="D145" s="16"/>
      <c r="E145" s="16"/>
      <c r="F145" s="363"/>
      <c r="G145" s="58" t="s">
        <v>24</v>
      </c>
      <c r="H145" s="36">
        <v>39314</v>
      </c>
      <c r="I145" s="37">
        <v>5568</v>
      </c>
    </row>
    <row r="146" spans="1:11" s="223" customFormat="1">
      <c r="A146" s="240" t="s">
        <v>483</v>
      </c>
      <c r="B146" s="241">
        <v>359351</v>
      </c>
      <c r="C146" s="224"/>
      <c r="D146" s="251" t="s">
        <v>211</v>
      </c>
      <c r="E146" s="247" t="s">
        <v>313</v>
      </c>
      <c r="F146" s="367" t="s">
        <v>1272</v>
      </c>
      <c r="G146" s="247" t="s">
        <v>23</v>
      </c>
      <c r="H146" s="243"/>
      <c r="I146" s="244"/>
    </row>
    <row r="147" spans="1:11" s="223" customFormat="1" ht="45">
      <c r="A147" s="240" t="s">
        <v>683</v>
      </c>
      <c r="B147" s="241">
        <v>190280</v>
      </c>
      <c r="C147" s="224"/>
      <c r="D147" s="241"/>
      <c r="E147" s="259"/>
      <c r="F147" s="367"/>
      <c r="G147" s="247" t="s">
        <v>27</v>
      </c>
      <c r="H147" s="243"/>
      <c r="I147" s="244">
        <v>9997.35</v>
      </c>
    </row>
    <row r="148" spans="1:11" ht="15.75">
      <c r="A148" s="148" t="s">
        <v>266</v>
      </c>
      <c r="B148" s="61">
        <v>285805</v>
      </c>
      <c r="C148" s="9"/>
      <c r="D148" s="16" t="s">
        <v>21</v>
      </c>
      <c r="E148" s="16" t="s">
        <v>866</v>
      </c>
      <c r="F148" s="363" t="s">
        <v>1387</v>
      </c>
      <c r="G148" s="16" t="s">
        <v>23</v>
      </c>
      <c r="H148" s="36">
        <v>39314</v>
      </c>
      <c r="I148" s="244">
        <v>48347.86</v>
      </c>
    </row>
    <row r="149" spans="1:11" s="223" customFormat="1">
      <c r="A149" s="240" t="s">
        <v>483</v>
      </c>
      <c r="B149" s="241"/>
      <c r="C149" s="224"/>
      <c r="D149" s="241"/>
      <c r="E149" s="259"/>
      <c r="F149" s="367"/>
      <c r="G149" s="247"/>
      <c r="H149" s="243"/>
      <c r="I149" s="244"/>
    </row>
    <row r="150" spans="1:11" s="223" customFormat="1" ht="30">
      <c r="A150" s="268" t="s">
        <v>53</v>
      </c>
      <c r="B150" s="284">
        <v>359290</v>
      </c>
      <c r="C150" s="102"/>
      <c r="D150" s="102" t="s">
        <v>21</v>
      </c>
      <c r="E150" s="232" t="s">
        <v>1087</v>
      </c>
      <c r="F150" s="366" t="s">
        <v>1102</v>
      </c>
      <c r="G150" s="232" t="s">
        <v>23</v>
      </c>
      <c r="H150" s="102"/>
      <c r="I150" s="102"/>
    </row>
    <row r="151" spans="1:11" s="223" customFormat="1">
      <c r="A151" s="240"/>
      <c r="B151" s="241"/>
      <c r="C151" s="224"/>
      <c r="D151" s="241"/>
      <c r="E151" s="259"/>
      <c r="F151" s="367"/>
      <c r="G151" s="247"/>
      <c r="H151" s="243"/>
      <c r="I151" s="244"/>
    </row>
    <row r="153" spans="1:11" s="223" customFormat="1" ht="18" customHeight="1">
      <c r="A153" s="458" t="s">
        <v>1517</v>
      </c>
      <c r="B153" s="458"/>
      <c r="C153" s="458"/>
      <c r="D153" s="458"/>
      <c r="E153" s="458"/>
      <c r="F153" s="458"/>
      <c r="G153" s="236"/>
      <c r="H153" s="236"/>
      <c r="I153" s="236"/>
      <c r="J153" s="236"/>
      <c r="K153" s="230"/>
    </row>
    <row r="154" spans="1:11" s="223" customFormat="1">
      <c r="A154" s="237" t="s">
        <v>1</v>
      </c>
      <c r="B154" s="238" t="s">
        <v>2</v>
      </c>
      <c r="C154" s="238" t="s">
        <v>3</v>
      </c>
      <c r="D154" s="238" t="s">
        <v>4</v>
      </c>
      <c r="E154" s="238" t="s">
        <v>5</v>
      </c>
      <c r="F154" s="359" t="s">
        <v>6</v>
      </c>
      <c r="G154" s="238" t="s">
        <v>7</v>
      </c>
      <c r="H154" s="238" t="s">
        <v>37</v>
      </c>
      <c r="I154" s="238" t="s">
        <v>8</v>
      </c>
    </row>
    <row r="155" spans="1:11" s="231" customFormat="1">
      <c r="A155" s="268" t="s">
        <v>1307</v>
      </c>
      <c r="B155" s="276">
        <v>359353</v>
      </c>
      <c r="C155" s="102"/>
      <c r="D155" s="277"/>
      <c r="E155" s="277"/>
      <c r="F155" s="366"/>
      <c r="G155" s="277" t="s">
        <v>27</v>
      </c>
      <c r="H155" s="278"/>
      <c r="I155" s="279">
        <v>0</v>
      </c>
    </row>
    <row r="156" spans="1:11" s="231" customFormat="1">
      <c r="A156" s="268" t="s">
        <v>1308</v>
      </c>
      <c r="B156" s="276">
        <v>190297</v>
      </c>
      <c r="C156" s="102"/>
      <c r="D156" s="105" t="s">
        <v>449</v>
      </c>
      <c r="E156" s="280"/>
      <c r="F156" s="366"/>
      <c r="G156" s="105" t="s">
        <v>23</v>
      </c>
      <c r="H156" s="278">
        <v>40940</v>
      </c>
      <c r="I156" s="279">
        <f>(45925.56/10)*1</f>
        <v>4592.5559999999996</v>
      </c>
    </row>
    <row r="157" spans="1:11" s="231" customFormat="1" ht="30">
      <c r="A157" s="268" t="s">
        <v>1218</v>
      </c>
      <c r="B157" s="276">
        <v>190347</v>
      </c>
      <c r="C157" s="102"/>
      <c r="D157" s="105" t="s">
        <v>364</v>
      </c>
      <c r="E157" s="280"/>
      <c r="F157" s="366"/>
      <c r="G157" s="105" t="s">
        <v>27</v>
      </c>
      <c r="H157" s="278">
        <v>40940</v>
      </c>
      <c r="I157" s="279">
        <v>5146.92</v>
      </c>
    </row>
    <row r="158" spans="1:11" s="231" customFormat="1" ht="30">
      <c r="A158" s="268" t="s">
        <v>1138</v>
      </c>
      <c r="B158" s="276">
        <v>285557</v>
      </c>
      <c r="C158" s="102"/>
      <c r="D158" s="105" t="s">
        <v>815</v>
      </c>
      <c r="E158" s="277"/>
      <c r="F158" s="366"/>
      <c r="G158" s="277" t="s">
        <v>71</v>
      </c>
      <c r="H158" s="278">
        <v>41244</v>
      </c>
      <c r="I158" s="279">
        <v>57230</v>
      </c>
    </row>
    <row r="159" spans="1:11" s="231" customFormat="1">
      <c r="A159" s="171" t="s">
        <v>880</v>
      </c>
      <c r="B159" s="276">
        <v>359125</v>
      </c>
      <c r="C159" s="102"/>
      <c r="D159" s="105"/>
      <c r="E159" s="105"/>
      <c r="F159" s="366"/>
      <c r="G159" s="105" t="s">
        <v>23</v>
      </c>
      <c r="H159" s="281">
        <v>38888</v>
      </c>
      <c r="I159" s="282">
        <v>11600.08</v>
      </c>
    </row>
    <row r="160" spans="1:11" s="231" customFormat="1" ht="30">
      <c r="A160" s="268" t="s">
        <v>1313</v>
      </c>
      <c r="B160" s="276">
        <v>190350</v>
      </c>
      <c r="C160" s="102"/>
      <c r="D160" s="276"/>
      <c r="E160" s="280"/>
      <c r="F160" s="366"/>
      <c r="G160" s="105" t="s">
        <v>168</v>
      </c>
      <c r="H160" s="278"/>
      <c r="I160" s="279">
        <v>4489.2</v>
      </c>
    </row>
    <row r="161" spans="1:9" s="231" customFormat="1" ht="30">
      <c r="A161" s="268" t="s">
        <v>1313</v>
      </c>
      <c r="B161" s="276">
        <v>190351</v>
      </c>
      <c r="C161" s="102"/>
      <c r="D161" s="276"/>
      <c r="E161" s="280"/>
      <c r="F161" s="366"/>
      <c r="G161" s="105" t="s">
        <v>168</v>
      </c>
      <c r="H161" s="278"/>
      <c r="I161" s="279">
        <v>4489.2</v>
      </c>
    </row>
    <row r="162" spans="1:9" s="231" customFormat="1">
      <c r="A162" s="252" t="s">
        <v>1220</v>
      </c>
      <c r="B162" s="276">
        <v>190348</v>
      </c>
      <c r="C162" s="102"/>
      <c r="D162" s="105"/>
      <c r="E162" s="105" t="s">
        <v>631</v>
      </c>
      <c r="F162" s="366"/>
      <c r="G162" s="105" t="s">
        <v>27</v>
      </c>
      <c r="H162" s="278"/>
      <c r="I162" s="279">
        <f>(37375.2/2)*1</f>
        <v>18687.599999999999</v>
      </c>
    </row>
    <row r="163" spans="1:9" s="231" customFormat="1">
      <c r="A163" s="252" t="s">
        <v>483</v>
      </c>
      <c r="B163" s="276">
        <v>359356</v>
      </c>
      <c r="C163" s="102"/>
      <c r="D163" s="105" t="s">
        <v>171</v>
      </c>
      <c r="E163" s="105" t="s">
        <v>313</v>
      </c>
      <c r="F163" s="366" t="s">
        <v>1316</v>
      </c>
      <c r="G163" s="105" t="s">
        <v>23</v>
      </c>
      <c r="H163" s="278"/>
      <c r="I163" s="279"/>
    </row>
    <row r="164" spans="1:9" s="231" customFormat="1">
      <c r="A164" s="268" t="s">
        <v>1143</v>
      </c>
      <c r="B164" s="276">
        <v>285647</v>
      </c>
      <c r="C164" s="102"/>
      <c r="D164" s="277"/>
      <c r="E164" s="277"/>
      <c r="F164" s="366"/>
      <c r="G164" s="105"/>
      <c r="H164" s="278">
        <v>41244</v>
      </c>
      <c r="I164" s="279">
        <f>(2576*1.18)*1</f>
        <v>3039.68</v>
      </c>
    </row>
    <row r="165" spans="1:9" s="231" customFormat="1">
      <c r="A165" s="268" t="s">
        <v>1143</v>
      </c>
      <c r="B165" s="276">
        <v>285648</v>
      </c>
      <c r="C165" s="102"/>
      <c r="D165" s="277"/>
      <c r="E165" s="277"/>
      <c r="F165" s="366"/>
      <c r="G165" s="105"/>
      <c r="H165" s="278">
        <v>41244</v>
      </c>
      <c r="I165" s="279">
        <f>(2576*1.18)*1</f>
        <v>3039.68</v>
      </c>
    </row>
    <row r="166" spans="1:9" s="231" customFormat="1">
      <c r="A166" s="268" t="s">
        <v>1143</v>
      </c>
      <c r="B166" s="276">
        <v>285649</v>
      </c>
      <c r="C166" s="102"/>
      <c r="D166" s="277"/>
      <c r="E166" s="277"/>
      <c r="F166" s="366"/>
      <c r="G166" s="105"/>
      <c r="H166" s="278">
        <v>41244</v>
      </c>
      <c r="I166" s="279">
        <f>(2576*1.18)*1</f>
        <v>3039.68</v>
      </c>
    </row>
    <row r="167" spans="1:9" s="231" customFormat="1">
      <c r="A167" s="268" t="s">
        <v>1143</v>
      </c>
      <c r="B167" s="276">
        <v>285650</v>
      </c>
      <c r="C167" s="102"/>
      <c r="D167" s="277"/>
      <c r="E167" s="277"/>
      <c r="F167" s="366"/>
      <c r="G167" s="105"/>
      <c r="H167" s="278">
        <v>41244</v>
      </c>
      <c r="I167" s="279">
        <f>(2576*1.18)*1</f>
        <v>3039.68</v>
      </c>
    </row>
    <row r="168" spans="1:9" s="231" customFormat="1" ht="30">
      <c r="A168" s="268" t="s">
        <v>1144</v>
      </c>
      <c r="B168" s="276">
        <v>285639</v>
      </c>
      <c r="C168" s="102"/>
      <c r="D168" s="277"/>
      <c r="E168" s="277"/>
      <c r="F168" s="366"/>
      <c r="G168" s="277" t="s">
        <v>27</v>
      </c>
      <c r="H168" s="278">
        <v>41244</v>
      </c>
      <c r="I168" s="279">
        <f>(4379.2*1.18)*1</f>
        <v>5167.4559999999992</v>
      </c>
    </row>
    <row r="169" spans="1:9" s="231" customFormat="1" ht="75">
      <c r="A169" s="269" t="s">
        <v>899</v>
      </c>
      <c r="B169" s="276">
        <v>285738</v>
      </c>
      <c r="C169" s="102"/>
      <c r="D169" s="283" t="s">
        <v>21</v>
      </c>
      <c r="E169" s="283" t="s">
        <v>1141</v>
      </c>
      <c r="F169" s="366" t="s">
        <v>1142</v>
      </c>
      <c r="G169" s="105" t="s">
        <v>23</v>
      </c>
      <c r="H169" s="278" t="s">
        <v>580</v>
      </c>
      <c r="I169" s="279">
        <v>55263.24</v>
      </c>
    </row>
    <row r="170" spans="1:9" s="231" customFormat="1" ht="30">
      <c r="A170" s="268" t="s">
        <v>1139</v>
      </c>
      <c r="B170" s="105">
        <v>359318</v>
      </c>
      <c r="C170" s="102"/>
      <c r="D170" s="105"/>
      <c r="E170" s="105"/>
      <c r="F170" s="366"/>
      <c r="G170" s="105" t="s">
        <v>24</v>
      </c>
      <c r="H170" s="278"/>
      <c r="I170" s="279">
        <v>0</v>
      </c>
    </row>
    <row r="171" spans="1:9" s="231" customFormat="1" ht="30">
      <c r="A171" s="171" t="s">
        <v>186</v>
      </c>
      <c r="B171" s="276">
        <v>190128</v>
      </c>
      <c r="C171" s="102"/>
      <c r="D171" s="105" t="s">
        <v>20</v>
      </c>
      <c r="E171" s="105" t="s">
        <v>217</v>
      </c>
      <c r="F171" s="366" t="s">
        <v>1148</v>
      </c>
      <c r="G171" s="105" t="s">
        <v>23</v>
      </c>
      <c r="H171" s="281">
        <v>40000</v>
      </c>
      <c r="I171" s="282">
        <v>5916</v>
      </c>
    </row>
    <row r="172" spans="1:9" s="223" customFormat="1" ht="30">
      <c r="A172" s="260" t="s">
        <v>1069</v>
      </c>
      <c r="B172" s="261">
        <v>285738</v>
      </c>
      <c r="C172" s="225"/>
      <c r="D172" s="262" t="s">
        <v>21</v>
      </c>
      <c r="E172" s="262" t="s">
        <v>1018</v>
      </c>
      <c r="F172" s="375" t="s">
        <v>1070</v>
      </c>
      <c r="G172" s="263" t="s">
        <v>23</v>
      </c>
      <c r="H172" s="264">
        <v>41395</v>
      </c>
      <c r="I172" s="265">
        <v>53548.4</v>
      </c>
    </row>
    <row r="173" spans="1:9" s="231" customFormat="1">
      <c r="A173" s="102" t="s">
        <v>753</v>
      </c>
      <c r="B173" s="232">
        <v>359061</v>
      </c>
      <c r="C173" s="102"/>
      <c r="D173" s="102" t="s">
        <v>754</v>
      </c>
      <c r="E173" s="232" t="s">
        <v>367</v>
      </c>
      <c r="F173" s="366" t="s">
        <v>756</v>
      </c>
      <c r="G173" s="232" t="s">
        <v>44</v>
      </c>
      <c r="H173" s="102"/>
      <c r="I173" s="102"/>
    </row>
    <row r="174" spans="1:9" s="317" customFormat="1" ht="30">
      <c r="A174" s="329" t="s">
        <v>1537</v>
      </c>
      <c r="B174" s="325">
        <v>285732</v>
      </c>
      <c r="C174" s="326"/>
      <c r="D174" s="327" t="s">
        <v>21</v>
      </c>
      <c r="E174" s="328" t="s">
        <v>1368</v>
      </c>
      <c r="F174" s="376" t="s">
        <v>1458</v>
      </c>
      <c r="G174" s="328" t="s">
        <v>23</v>
      </c>
      <c r="H174" s="319">
        <v>41309</v>
      </c>
      <c r="I174" s="320">
        <v>23714.66</v>
      </c>
    </row>
    <row r="175" spans="1:9" s="231" customFormat="1">
      <c r="A175" s="173" t="s">
        <v>998</v>
      </c>
      <c r="B175" s="276">
        <v>190139</v>
      </c>
      <c r="C175" s="102"/>
      <c r="D175" s="105" t="s">
        <v>398</v>
      </c>
      <c r="E175" s="105" t="s">
        <v>327</v>
      </c>
      <c r="F175" s="366">
        <v>92600703</v>
      </c>
      <c r="G175" s="105" t="s">
        <v>24</v>
      </c>
      <c r="H175" s="281">
        <v>40092</v>
      </c>
      <c r="I175" s="282">
        <v>23714.66</v>
      </c>
    </row>
    <row r="176" spans="1:9" s="231" customFormat="1" ht="45">
      <c r="A176" s="268" t="s">
        <v>1145</v>
      </c>
      <c r="B176" s="276">
        <v>285616</v>
      </c>
      <c r="C176" s="102"/>
      <c r="D176" s="277"/>
      <c r="E176" s="277"/>
      <c r="F176" s="366"/>
      <c r="G176" s="277" t="s">
        <v>27</v>
      </c>
      <c r="H176" s="278">
        <v>41244</v>
      </c>
      <c r="I176" s="279">
        <f>(7889*1.18)*1</f>
        <v>9309.0199999999986</v>
      </c>
    </row>
    <row r="177" spans="1:9" s="231" customFormat="1">
      <c r="A177" s="268" t="s">
        <v>1226</v>
      </c>
      <c r="B177" s="276">
        <v>359402</v>
      </c>
      <c r="C177" s="102"/>
      <c r="D177" s="283"/>
      <c r="E177" s="105"/>
      <c r="F177" s="366"/>
      <c r="G177" s="105" t="s">
        <v>63</v>
      </c>
      <c r="H177" s="278"/>
      <c r="I177" s="279">
        <v>0</v>
      </c>
    </row>
    <row r="178" spans="1:9" s="223" customFormat="1">
      <c r="A178" s="273" t="s">
        <v>386</v>
      </c>
      <c r="B178" s="266">
        <v>189373</v>
      </c>
      <c r="C178" s="224"/>
      <c r="D178" s="266" t="s">
        <v>323</v>
      </c>
      <c r="E178" s="247" t="s">
        <v>429</v>
      </c>
      <c r="F178" s="377" t="s">
        <v>430</v>
      </c>
      <c r="G178" s="247" t="s">
        <v>71</v>
      </c>
      <c r="H178" s="278">
        <v>38888</v>
      </c>
      <c r="I178" s="279">
        <v>3069.1</v>
      </c>
    </row>
    <row r="179" spans="1:9" s="223" customFormat="1">
      <c r="A179" s="273" t="s">
        <v>386</v>
      </c>
      <c r="B179" s="266">
        <v>386311</v>
      </c>
      <c r="C179" s="224"/>
      <c r="D179" s="266" t="s">
        <v>323</v>
      </c>
      <c r="E179" s="247" t="s">
        <v>429</v>
      </c>
      <c r="F179" s="377" t="s">
        <v>1519</v>
      </c>
      <c r="G179" s="247" t="s">
        <v>71</v>
      </c>
      <c r="H179" s="278">
        <v>42268</v>
      </c>
      <c r="I179" s="279">
        <v>6366.1</v>
      </c>
    </row>
    <row r="180" spans="1:9" s="223" customFormat="1">
      <c r="F180" s="371"/>
    </row>
    <row r="181" spans="1:9" s="223" customFormat="1">
      <c r="A181" s="458" t="s">
        <v>1212</v>
      </c>
      <c r="B181" s="458"/>
      <c r="C181" s="458"/>
      <c r="D181" s="458"/>
      <c r="E181" s="458"/>
      <c r="F181" s="458"/>
      <c r="G181" s="236"/>
      <c r="H181" s="236"/>
      <c r="I181" s="236"/>
    </row>
    <row r="182" spans="1:9" s="223" customFormat="1">
      <c r="A182" s="254" t="s">
        <v>1</v>
      </c>
      <c r="B182" s="255" t="s">
        <v>2</v>
      </c>
      <c r="C182" s="255" t="s">
        <v>3</v>
      </c>
      <c r="D182" s="255" t="s">
        <v>4</v>
      </c>
      <c r="E182" s="255" t="s">
        <v>5</v>
      </c>
      <c r="F182" s="360" t="s">
        <v>6</v>
      </c>
      <c r="G182" s="255" t="s">
        <v>7</v>
      </c>
      <c r="H182" s="255" t="s">
        <v>37</v>
      </c>
      <c r="I182" s="255" t="s">
        <v>8</v>
      </c>
    </row>
    <row r="183" spans="1:9" s="223" customFormat="1" ht="30">
      <c r="A183" s="240" t="s">
        <v>1213</v>
      </c>
      <c r="B183" s="241">
        <v>190377</v>
      </c>
      <c r="C183" s="224"/>
      <c r="D183" s="247" t="s">
        <v>921</v>
      </c>
      <c r="E183" s="259"/>
      <c r="F183" s="367"/>
      <c r="G183" s="247" t="s">
        <v>27</v>
      </c>
      <c r="H183" s="243">
        <v>40940</v>
      </c>
      <c r="I183" s="244">
        <f>(19731.6/2)*1</f>
        <v>9865.7999999999993</v>
      </c>
    </row>
    <row r="184" spans="1:9" s="223" customFormat="1" ht="30">
      <c r="A184" s="273" t="s">
        <v>1232</v>
      </c>
      <c r="B184" s="241">
        <v>190227</v>
      </c>
      <c r="C184" s="224"/>
      <c r="D184" s="247" t="s">
        <v>1215</v>
      </c>
      <c r="E184" s="247" t="s">
        <v>1216</v>
      </c>
      <c r="F184" s="367" t="s">
        <v>1233</v>
      </c>
      <c r="G184" s="247" t="s">
        <v>168</v>
      </c>
      <c r="H184" s="243" t="s">
        <v>1217</v>
      </c>
      <c r="I184" s="244">
        <v>34778.629999999997</v>
      </c>
    </row>
    <row r="185" spans="1:9" s="223" customFormat="1">
      <c r="A185" s="240" t="s">
        <v>1234</v>
      </c>
      <c r="B185" s="247">
        <v>285466</v>
      </c>
      <c r="C185" s="224"/>
      <c r="D185" s="285" t="s">
        <v>21</v>
      </c>
      <c r="E185" s="247" t="s">
        <v>252</v>
      </c>
      <c r="F185" s="367" t="s">
        <v>1235</v>
      </c>
      <c r="G185" s="247" t="s">
        <v>23</v>
      </c>
      <c r="H185" s="243">
        <v>41153</v>
      </c>
      <c r="I185" s="286">
        <v>59834.559999999998</v>
      </c>
    </row>
    <row r="186" spans="1:9" s="223" customFormat="1" ht="30">
      <c r="A186" s="240" t="s">
        <v>1236</v>
      </c>
      <c r="B186" s="241">
        <v>285572</v>
      </c>
      <c r="C186" s="224"/>
      <c r="D186" s="229"/>
      <c r="E186" s="229"/>
      <c r="F186" s="367"/>
      <c r="G186" s="229" t="s">
        <v>24</v>
      </c>
      <c r="H186" s="243">
        <v>41244</v>
      </c>
      <c r="I186" s="244">
        <v>4874.34</v>
      </c>
    </row>
    <row r="187" spans="1:9" s="223" customFormat="1" ht="45">
      <c r="A187" s="240" t="s">
        <v>1238</v>
      </c>
      <c r="B187" s="241">
        <v>285615</v>
      </c>
      <c r="C187" s="224"/>
      <c r="D187" s="229"/>
      <c r="E187" s="229"/>
      <c r="F187" s="367"/>
      <c r="G187" s="229" t="s">
        <v>27</v>
      </c>
      <c r="H187" s="243">
        <v>41244</v>
      </c>
      <c r="I187" s="244">
        <f>(7889*1.18)*1</f>
        <v>9309.0199999999986</v>
      </c>
    </row>
    <row r="188" spans="1:9" s="223" customFormat="1" ht="30">
      <c r="A188" s="250" t="s">
        <v>501</v>
      </c>
      <c r="B188" s="241">
        <v>285489</v>
      </c>
      <c r="C188" s="224"/>
      <c r="D188" s="251" t="s">
        <v>1309</v>
      </c>
      <c r="E188" s="247"/>
      <c r="F188" s="367" t="s">
        <v>1310</v>
      </c>
      <c r="G188" s="247" t="s">
        <v>71</v>
      </c>
      <c r="H188" s="243">
        <v>41365</v>
      </c>
      <c r="I188" s="244">
        <f>(11919*1.18)*1</f>
        <v>14064.42</v>
      </c>
    </row>
    <row r="189" spans="1:9" s="223" customFormat="1" ht="30">
      <c r="A189" s="256" t="s">
        <v>1241</v>
      </c>
      <c r="B189" s="241">
        <v>359425</v>
      </c>
      <c r="C189" s="224"/>
      <c r="D189" s="241" t="s">
        <v>1242</v>
      </c>
      <c r="E189" s="251" t="s">
        <v>1243</v>
      </c>
      <c r="F189" s="367" t="s">
        <v>1244</v>
      </c>
      <c r="G189" s="247" t="s">
        <v>23</v>
      </c>
      <c r="H189" s="243"/>
      <c r="I189" s="244"/>
    </row>
    <row r="190" spans="1:9" s="223" customFormat="1" ht="30">
      <c r="A190" s="256" t="s">
        <v>1245</v>
      </c>
      <c r="B190" s="241">
        <v>359426</v>
      </c>
      <c r="C190" s="224"/>
      <c r="D190" s="241" t="s">
        <v>21</v>
      </c>
      <c r="E190" s="251" t="s">
        <v>390</v>
      </c>
      <c r="F190" s="367" t="s">
        <v>1246</v>
      </c>
      <c r="G190" s="247" t="s">
        <v>23</v>
      </c>
      <c r="H190" s="243"/>
      <c r="I190" s="244"/>
    </row>
    <row r="191" spans="1:9" s="223" customFormat="1">
      <c r="A191" s="256" t="s">
        <v>1247</v>
      </c>
      <c r="B191" s="241">
        <v>359427</v>
      </c>
      <c r="C191" s="224"/>
      <c r="D191" s="241" t="s">
        <v>1248</v>
      </c>
      <c r="E191" s="251" t="s">
        <v>1249</v>
      </c>
      <c r="F191" s="367" t="s">
        <v>1250</v>
      </c>
      <c r="G191" s="247" t="s">
        <v>23</v>
      </c>
      <c r="H191" s="243"/>
      <c r="I191" s="244"/>
    </row>
    <row r="192" spans="1:9" s="223" customFormat="1">
      <c r="A192" s="256" t="s">
        <v>483</v>
      </c>
      <c r="B192" s="241">
        <v>359428</v>
      </c>
      <c r="C192" s="224"/>
      <c r="D192" s="241" t="s">
        <v>211</v>
      </c>
      <c r="E192" s="251" t="s">
        <v>313</v>
      </c>
      <c r="F192" s="367" t="s">
        <v>1251</v>
      </c>
      <c r="G192" s="247" t="s">
        <v>23</v>
      </c>
      <c r="H192" s="243"/>
      <c r="I192" s="244"/>
    </row>
    <row r="193" spans="1:9" s="223" customFormat="1">
      <c r="A193" s="256" t="s">
        <v>1241</v>
      </c>
      <c r="B193" s="241">
        <v>359429</v>
      </c>
      <c r="C193" s="224"/>
      <c r="D193" s="241" t="s">
        <v>1252</v>
      </c>
      <c r="E193" s="251"/>
      <c r="F193" s="367"/>
      <c r="G193" s="247" t="s">
        <v>23</v>
      </c>
      <c r="H193" s="243"/>
      <c r="I193" s="244"/>
    </row>
    <row r="194" spans="1:9" s="223" customFormat="1">
      <c r="A194" s="256" t="s">
        <v>1241</v>
      </c>
      <c r="B194" s="241">
        <v>359430</v>
      </c>
      <c r="C194" s="224"/>
      <c r="D194" s="241" t="s">
        <v>1252</v>
      </c>
      <c r="E194" s="251"/>
      <c r="F194" s="367"/>
      <c r="G194" s="247" t="s">
        <v>23</v>
      </c>
      <c r="H194" s="243"/>
      <c r="I194" s="244"/>
    </row>
    <row r="195" spans="1:9" s="223" customFormat="1">
      <c r="A195" s="256" t="s">
        <v>1241</v>
      </c>
      <c r="B195" s="241">
        <v>285759</v>
      </c>
      <c r="C195" s="224"/>
      <c r="D195" s="241" t="s">
        <v>1252</v>
      </c>
      <c r="E195" s="251"/>
      <c r="F195" s="367"/>
      <c r="G195" s="247" t="s">
        <v>23</v>
      </c>
      <c r="H195" s="243">
        <v>41395</v>
      </c>
      <c r="I195" s="244">
        <v>7407.54</v>
      </c>
    </row>
    <row r="196" spans="1:9" s="223" customFormat="1">
      <c r="A196" s="256" t="s">
        <v>1241</v>
      </c>
      <c r="B196" s="241">
        <v>359433</v>
      </c>
      <c r="C196" s="224"/>
      <c r="D196" s="241" t="s">
        <v>1366</v>
      </c>
      <c r="E196" s="100">
        <v>8308</v>
      </c>
      <c r="F196" s="367"/>
      <c r="G196" s="247" t="s">
        <v>23</v>
      </c>
      <c r="H196" s="243"/>
      <c r="I196" s="244"/>
    </row>
    <row r="197" spans="1:9" s="223" customFormat="1">
      <c r="A197" s="256" t="s">
        <v>1241</v>
      </c>
      <c r="B197" s="241">
        <v>359434</v>
      </c>
      <c r="C197" s="224"/>
      <c r="D197" s="241" t="s">
        <v>1366</v>
      </c>
      <c r="E197" s="100">
        <v>8308</v>
      </c>
      <c r="F197" s="367"/>
      <c r="G197" s="247" t="s">
        <v>23</v>
      </c>
      <c r="H197" s="243"/>
      <c r="I197" s="244"/>
    </row>
    <row r="198" spans="1:9" s="223" customFormat="1">
      <c r="A198" s="256" t="s">
        <v>1460</v>
      </c>
      <c r="B198" s="241">
        <v>359431</v>
      </c>
      <c r="C198" s="224"/>
      <c r="D198" s="241" t="s">
        <v>1461</v>
      </c>
      <c r="E198" s="251" t="s">
        <v>1462</v>
      </c>
      <c r="F198" s="367"/>
      <c r="G198" s="247" t="s">
        <v>23</v>
      </c>
      <c r="H198" s="243"/>
      <c r="I198" s="244"/>
    </row>
    <row r="199" spans="1:9" s="223" customFormat="1">
      <c r="A199" s="256" t="s">
        <v>1460</v>
      </c>
      <c r="B199" s="241">
        <v>359432</v>
      </c>
      <c r="C199" s="224"/>
      <c r="D199" s="241" t="s">
        <v>1461</v>
      </c>
      <c r="E199" s="251" t="s">
        <v>1463</v>
      </c>
      <c r="F199" s="367"/>
      <c r="G199" s="247" t="s">
        <v>23</v>
      </c>
      <c r="H199" s="243"/>
      <c r="I199" s="244"/>
    </row>
    <row r="200" spans="1:9" s="223" customFormat="1">
      <c r="A200" s="240" t="s">
        <v>372</v>
      </c>
      <c r="B200" s="241">
        <v>285814</v>
      </c>
      <c r="C200" s="224"/>
      <c r="D200" s="229" t="s">
        <v>20</v>
      </c>
      <c r="E200" s="229">
        <v>550</v>
      </c>
      <c r="F200" s="367" t="s">
        <v>1175</v>
      </c>
      <c r="G200" s="229"/>
      <c r="H200" s="243">
        <v>41183</v>
      </c>
      <c r="I200" s="244">
        <v>3588.05</v>
      </c>
    </row>
    <row r="201" spans="1:9" s="223" customFormat="1" ht="30">
      <c r="A201" s="240" t="s">
        <v>1305</v>
      </c>
      <c r="B201" s="241">
        <v>359352</v>
      </c>
      <c r="C201" s="224"/>
      <c r="D201" s="229"/>
      <c r="E201" s="229"/>
      <c r="F201" s="367"/>
      <c r="G201" s="229" t="s">
        <v>23</v>
      </c>
      <c r="H201" s="243"/>
      <c r="I201" s="244">
        <v>0</v>
      </c>
    </row>
    <row r="202" spans="1:9" s="223" customFormat="1">
      <c r="A202" s="240" t="s">
        <v>1311</v>
      </c>
      <c r="B202" s="241">
        <v>285642</v>
      </c>
      <c r="C202" s="224"/>
      <c r="D202" s="229"/>
      <c r="E202" s="247"/>
      <c r="F202" s="367"/>
      <c r="G202" s="229" t="s">
        <v>23</v>
      </c>
      <c r="H202" s="243">
        <v>41244</v>
      </c>
      <c r="I202" s="244">
        <f t="shared" ref="I202:I207" si="0">(2576*1.18)*1</f>
        <v>3039.68</v>
      </c>
    </row>
    <row r="203" spans="1:9" s="223" customFormat="1">
      <c r="A203" s="240" t="s">
        <v>1311</v>
      </c>
      <c r="B203" s="241">
        <v>285643</v>
      </c>
      <c r="C203" s="224"/>
      <c r="D203" s="229"/>
      <c r="E203" s="247"/>
      <c r="F203" s="367"/>
      <c r="G203" s="229" t="s">
        <v>23</v>
      </c>
      <c r="H203" s="243">
        <v>41244</v>
      </c>
      <c r="I203" s="244">
        <f t="shared" si="0"/>
        <v>3039.68</v>
      </c>
    </row>
    <row r="204" spans="1:9" s="223" customFormat="1">
      <c r="A204" s="240" t="s">
        <v>1311</v>
      </c>
      <c r="B204" s="241">
        <v>285644</v>
      </c>
      <c r="C204" s="224"/>
      <c r="D204" s="229"/>
      <c r="E204" s="247"/>
      <c r="F204" s="367"/>
      <c r="G204" s="229" t="s">
        <v>23</v>
      </c>
      <c r="H204" s="243">
        <v>41244</v>
      </c>
      <c r="I204" s="244">
        <f t="shared" si="0"/>
        <v>3039.68</v>
      </c>
    </row>
    <row r="205" spans="1:9" s="223" customFormat="1">
      <c r="A205" s="240" t="s">
        <v>1311</v>
      </c>
      <c r="B205" s="241">
        <v>285641</v>
      </c>
      <c r="C205" s="224"/>
      <c r="D205" s="229"/>
      <c r="E205" s="247"/>
      <c r="F205" s="367"/>
      <c r="G205" s="229" t="s">
        <v>23</v>
      </c>
      <c r="H205" s="243">
        <v>41244</v>
      </c>
      <c r="I205" s="244">
        <f t="shared" si="0"/>
        <v>3039.68</v>
      </c>
    </row>
    <row r="206" spans="1:9" s="223" customFormat="1">
      <c r="A206" s="240" t="s">
        <v>1237</v>
      </c>
      <c r="B206" s="241">
        <v>285646</v>
      </c>
      <c r="C206" s="224"/>
      <c r="D206" s="229"/>
      <c r="E206" s="229"/>
      <c r="F206" s="367"/>
      <c r="G206" s="247" t="s">
        <v>23</v>
      </c>
      <c r="H206" s="243">
        <v>41244</v>
      </c>
      <c r="I206" s="244">
        <f t="shared" si="0"/>
        <v>3039.68</v>
      </c>
    </row>
    <row r="207" spans="1:9" s="223" customFormat="1">
      <c r="A207" s="240" t="s">
        <v>1237</v>
      </c>
      <c r="B207" s="241">
        <v>285645</v>
      </c>
      <c r="C207" s="224"/>
      <c r="D207" s="229"/>
      <c r="E207" s="229"/>
      <c r="F207" s="367"/>
      <c r="G207" s="247" t="s">
        <v>23</v>
      </c>
      <c r="H207" s="243">
        <v>41244</v>
      </c>
      <c r="I207" s="244">
        <f t="shared" si="0"/>
        <v>3039.68</v>
      </c>
    </row>
    <row r="208" spans="1:9" s="223" customFormat="1">
      <c r="A208" s="240" t="s">
        <v>1312</v>
      </c>
      <c r="B208" s="241">
        <v>285636</v>
      </c>
      <c r="C208" s="224"/>
      <c r="D208" s="229"/>
      <c r="E208" s="247"/>
      <c r="F208" s="367"/>
      <c r="G208" s="229" t="s">
        <v>27</v>
      </c>
      <c r="H208" s="243">
        <v>41244</v>
      </c>
      <c r="I208" s="244">
        <f>(3358*1.18)*1</f>
        <v>3962.4399999999996</v>
      </c>
    </row>
    <row r="209" spans="1:9" s="223" customFormat="1">
      <c r="A209" s="240" t="s">
        <v>1518</v>
      </c>
      <c r="B209" s="241">
        <v>386348</v>
      </c>
      <c r="C209" s="224"/>
      <c r="D209" s="229" t="s">
        <v>79</v>
      </c>
      <c r="E209" s="247"/>
      <c r="F209" s="367"/>
      <c r="G209" s="229" t="s">
        <v>168</v>
      </c>
      <c r="H209" s="243"/>
      <c r="I209" s="244"/>
    </row>
    <row r="210" spans="1:9" s="223" customFormat="1" ht="18.75" customHeight="1">
      <c r="A210" s="458" t="s">
        <v>1516</v>
      </c>
      <c r="B210" s="458"/>
      <c r="C210" s="458"/>
      <c r="D210" s="458"/>
      <c r="E210" s="458"/>
      <c r="F210" s="458"/>
    </row>
    <row r="211" spans="1:9" s="223" customFormat="1" ht="20.25" customHeight="1">
      <c r="A211" s="240" t="s">
        <v>1311</v>
      </c>
      <c r="B211" s="241">
        <v>285657</v>
      </c>
      <c r="C211" s="224"/>
      <c r="D211" s="229"/>
      <c r="E211" s="247"/>
      <c r="F211" s="367"/>
      <c r="G211" s="229" t="s">
        <v>23</v>
      </c>
      <c r="H211" s="243">
        <v>41244</v>
      </c>
      <c r="I211" s="244">
        <f>(2576*1.18)*1</f>
        <v>3039.68</v>
      </c>
    </row>
    <row r="212" spans="1:9" s="223" customFormat="1" ht="20.25" customHeight="1">
      <c r="A212" s="240" t="s">
        <v>1311</v>
      </c>
      <c r="B212" s="241">
        <v>285658</v>
      </c>
      <c r="C212" s="224"/>
      <c r="D212" s="229"/>
      <c r="E212" s="247"/>
      <c r="F212" s="367"/>
      <c r="G212" s="229" t="s">
        <v>23</v>
      </c>
      <c r="H212" s="243">
        <v>41244</v>
      </c>
      <c r="I212" s="244">
        <f>(2576*1.18)*1</f>
        <v>3039.68</v>
      </c>
    </row>
    <row r="213" spans="1:9" s="223" customFormat="1" ht="60">
      <c r="A213" s="287" t="s">
        <v>609</v>
      </c>
      <c r="B213" s="241">
        <v>189359</v>
      </c>
      <c r="C213" s="224"/>
      <c r="D213" s="247" t="s">
        <v>625</v>
      </c>
      <c r="E213" s="247" t="s">
        <v>626</v>
      </c>
      <c r="F213" s="367" t="s">
        <v>587</v>
      </c>
      <c r="G213" s="247" t="s">
        <v>71</v>
      </c>
      <c r="H213" s="248">
        <v>38898</v>
      </c>
      <c r="I213" s="249">
        <v>40120.92</v>
      </c>
    </row>
    <row r="214" spans="1:9" s="223" customFormat="1" ht="30">
      <c r="A214" s="240" t="s">
        <v>1140</v>
      </c>
      <c r="B214" s="247">
        <v>359319</v>
      </c>
      <c r="C214" s="224"/>
      <c r="D214" s="247"/>
      <c r="E214" s="247"/>
      <c r="F214" s="367"/>
      <c r="G214" s="247" t="s">
        <v>24</v>
      </c>
      <c r="H214" s="243"/>
      <c r="I214" s="244">
        <v>0</v>
      </c>
    </row>
    <row r="215" spans="1:9" s="223" customFormat="1">
      <c r="A215" s="318" t="s">
        <v>1538</v>
      </c>
      <c r="B215" s="321">
        <v>285743</v>
      </c>
      <c r="C215" s="322"/>
      <c r="D215" s="322" t="s">
        <v>21</v>
      </c>
      <c r="E215" s="322" t="s">
        <v>668</v>
      </c>
      <c r="F215" s="378" t="s">
        <v>1299</v>
      </c>
      <c r="G215" s="323" t="s">
        <v>23</v>
      </c>
      <c r="H215" s="324">
        <v>41335</v>
      </c>
      <c r="I215" s="320">
        <v>2494.69</v>
      </c>
    </row>
    <row r="216" spans="1:9" s="223" customFormat="1" ht="30">
      <c r="A216" s="240" t="s">
        <v>53</v>
      </c>
      <c r="B216" s="241">
        <v>359409</v>
      </c>
      <c r="C216" s="224"/>
      <c r="D216" s="251" t="s">
        <v>54</v>
      </c>
      <c r="E216" s="247" t="s">
        <v>390</v>
      </c>
      <c r="F216" s="367" t="s">
        <v>1293</v>
      </c>
      <c r="G216" s="247" t="s">
        <v>23</v>
      </c>
      <c r="H216" s="243"/>
      <c r="I216" s="249">
        <v>0</v>
      </c>
    </row>
    <row r="217" spans="1:9" s="223" customFormat="1">
      <c r="A217" s="240" t="s">
        <v>483</v>
      </c>
      <c r="B217" s="266">
        <v>359410</v>
      </c>
      <c r="C217" s="224"/>
      <c r="D217" s="224" t="s">
        <v>211</v>
      </c>
      <c r="E217" s="224" t="s">
        <v>313</v>
      </c>
      <c r="F217" s="367" t="s">
        <v>1300</v>
      </c>
      <c r="G217" s="247" t="s">
        <v>23</v>
      </c>
      <c r="H217" s="224"/>
      <c r="I217" s="224"/>
    </row>
    <row r="218" spans="1:9" s="223" customFormat="1" ht="30">
      <c r="A218" s="240" t="s">
        <v>1297</v>
      </c>
      <c r="B218" s="241">
        <v>285563</v>
      </c>
      <c r="C218" s="224"/>
      <c r="D218" s="251"/>
      <c r="E218" s="247"/>
      <c r="F218" s="367"/>
      <c r="G218" s="247" t="s">
        <v>24</v>
      </c>
      <c r="H218" s="243">
        <v>41611</v>
      </c>
      <c r="I218" s="249">
        <v>4874.34</v>
      </c>
    </row>
    <row r="219" spans="1:9" s="223" customFormat="1" ht="30">
      <c r="A219" s="240" t="s">
        <v>1296</v>
      </c>
      <c r="B219" s="241">
        <v>285727</v>
      </c>
      <c r="C219" s="224"/>
      <c r="D219" s="241" t="s">
        <v>865</v>
      </c>
      <c r="E219" s="251"/>
      <c r="F219" s="367"/>
      <c r="G219" s="247" t="s">
        <v>23</v>
      </c>
      <c r="H219" s="243">
        <v>41306</v>
      </c>
      <c r="I219" s="244">
        <f>(4993.15+898.76)*1</f>
        <v>5891.91</v>
      </c>
    </row>
    <row r="220" spans="1:9" s="223" customFormat="1">
      <c r="A220" s="256" t="s">
        <v>1364</v>
      </c>
      <c r="B220" s="241">
        <v>359436</v>
      </c>
      <c r="C220" s="224"/>
      <c r="D220" s="241" t="s">
        <v>68</v>
      </c>
      <c r="E220" s="100" t="s">
        <v>1367</v>
      </c>
      <c r="F220" s="367"/>
      <c r="G220" s="247" t="s">
        <v>23</v>
      </c>
      <c r="H220" s="243"/>
      <c r="I220" s="244"/>
    </row>
    <row r="221" spans="1:9" s="223" customFormat="1">
      <c r="A221" s="256" t="s">
        <v>1365</v>
      </c>
      <c r="B221" s="241">
        <v>359437</v>
      </c>
      <c r="C221" s="224"/>
      <c r="D221" s="241" t="s">
        <v>68</v>
      </c>
      <c r="E221" s="100" t="s">
        <v>1367</v>
      </c>
      <c r="F221" s="367"/>
      <c r="G221" s="247" t="s">
        <v>23</v>
      </c>
      <c r="H221" s="243"/>
      <c r="I221" s="244"/>
    </row>
  </sheetData>
  <mergeCells count="9">
    <mergeCell ref="A210:F210"/>
    <mergeCell ref="A74:F74"/>
    <mergeCell ref="A114:F114"/>
    <mergeCell ref="A153:F153"/>
    <mergeCell ref="A1:I1"/>
    <mergeCell ref="A2:I2"/>
    <mergeCell ref="A20:F20"/>
    <mergeCell ref="A41:F41"/>
    <mergeCell ref="A181:F181"/>
  </mergeCells>
  <pageMargins left="0.26" right="0.19" top="0.3" bottom="0.25" header="0.24" footer="0.2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218"/>
  <sheetViews>
    <sheetView topLeftCell="A76" workbookViewId="0">
      <selection activeCell="K5" sqref="K5"/>
    </sheetView>
  </sheetViews>
  <sheetFormatPr baseColWidth="10" defaultRowHeight="15"/>
  <cols>
    <col min="1" max="1" width="31.5703125" customWidth="1"/>
    <col min="2" max="2" width="13.7109375" customWidth="1"/>
    <col min="3" max="3" width="12.42578125" customWidth="1"/>
    <col min="4" max="4" width="15.28515625" customWidth="1"/>
    <col min="5" max="5" width="12.140625" customWidth="1"/>
    <col min="6" max="6" width="13.7109375" style="386" customWidth="1"/>
    <col min="7" max="7" width="12.28515625" style="386" customWidth="1"/>
    <col min="8" max="8" width="10.140625" customWidth="1"/>
    <col min="9" max="9" width="13.5703125" customWidth="1"/>
  </cols>
  <sheetData>
    <row r="1" spans="1:30" ht="18.75">
      <c r="A1" s="460" t="s">
        <v>183</v>
      </c>
      <c r="B1" s="460"/>
      <c r="C1" s="460"/>
      <c r="D1" s="460"/>
      <c r="E1" s="460"/>
      <c r="F1" s="460"/>
      <c r="G1" s="460"/>
      <c r="H1" s="460"/>
      <c r="I1" s="460"/>
    </row>
    <row r="2" spans="1:30" ht="18.75">
      <c r="A2" s="460" t="s">
        <v>184</v>
      </c>
      <c r="B2" s="460"/>
      <c r="C2" s="460"/>
      <c r="D2" s="460"/>
      <c r="E2" s="460"/>
      <c r="F2" s="460"/>
      <c r="G2" s="460"/>
      <c r="H2" s="460"/>
      <c r="I2" s="460"/>
    </row>
    <row r="3" spans="1:30" s="221" customFormat="1" ht="18" customHeight="1">
      <c r="A3" s="451" t="s">
        <v>1525</v>
      </c>
      <c r="B3" s="451"/>
      <c r="C3" s="451"/>
      <c r="D3" s="451"/>
      <c r="E3" s="451"/>
      <c r="F3" s="451"/>
      <c r="G3" s="55"/>
      <c r="H3" s="97"/>
      <c r="I3" s="97"/>
      <c r="J3" s="97"/>
    </row>
    <row r="4" spans="1:30" s="221" customFormat="1" ht="18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380" t="s">
        <v>6</v>
      </c>
      <c r="G4" s="380" t="s">
        <v>7</v>
      </c>
      <c r="H4" s="5" t="s">
        <v>37</v>
      </c>
      <c r="I4" s="5" t="s">
        <v>8</v>
      </c>
      <c r="J4" s="97"/>
    </row>
    <row r="5" spans="1:30" ht="31.5">
      <c r="A5" s="10" t="s">
        <v>1541</v>
      </c>
      <c r="B5" s="38">
        <v>285738</v>
      </c>
      <c r="C5" s="9"/>
      <c r="D5" s="58" t="s">
        <v>21</v>
      </c>
      <c r="E5" s="58" t="s">
        <v>668</v>
      </c>
      <c r="F5" s="19" t="s">
        <v>1155</v>
      </c>
      <c r="G5" s="13" t="s">
        <v>23</v>
      </c>
      <c r="H5" s="145">
        <v>41309</v>
      </c>
      <c r="I5" s="37">
        <v>20327.45</v>
      </c>
    </row>
    <row r="6" spans="1:30" ht="31.5">
      <c r="A6" s="10" t="s">
        <v>567</v>
      </c>
      <c r="B6" s="38">
        <v>285665</v>
      </c>
      <c r="C6" s="9"/>
      <c r="D6" s="58"/>
      <c r="E6" s="58"/>
      <c r="F6" s="19"/>
      <c r="G6" s="13" t="s">
        <v>23</v>
      </c>
      <c r="H6" s="145"/>
      <c r="I6" s="37">
        <f>(30067.2/6)*1</f>
        <v>5011.2</v>
      </c>
    </row>
    <row r="7" spans="1:30" ht="15.75">
      <c r="A7" s="10" t="s">
        <v>1311</v>
      </c>
      <c r="B7" s="38">
        <v>285656</v>
      </c>
      <c r="C7" s="9"/>
      <c r="D7" s="58"/>
      <c r="E7" s="13"/>
      <c r="F7" s="19"/>
      <c r="G7" s="58" t="s">
        <v>23</v>
      </c>
      <c r="H7" s="36">
        <v>41244</v>
      </c>
      <c r="I7" s="37">
        <f>(2576*1.18)*1</f>
        <v>3039.68</v>
      </c>
    </row>
    <row r="8" spans="1:30" ht="31.5">
      <c r="A8" s="10" t="s">
        <v>1318</v>
      </c>
      <c r="B8" s="38">
        <v>359400</v>
      </c>
      <c r="C8" s="9"/>
      <c r="D8" s="35"/>
      <c r="E8" s="13"/>
      <c r="F8" s="19"/>
      <c r="G8" s="13" t="s">
        <v>385</v>
      </c>
      <c r="H8" s="36"/>
      <c r="I8" s="37">
        <v>0</v>
      </c>
    </row>
    <row r="9" spans="1:30" ht="15.75">
      <c r="A9" s="10" t="s">
        <v>1219</v>
      </c>
      <c r="B9" s="38">
        <v>285637</v>
      </c>
      <c r="C9" s="9"/>
      <c r="D9" s="58"/>
      <c r="E9" s="13"/>
      <c r="F9" s="19"/>
      <c r="G9" s="58" t="s">
        <v>27</v>
      </c>
      <c r="H9" s="36">
        <v>41244</v>
      </c>
      <c r="I9" s="37">
        <f>(3358*1.18)*1</f>
        <v>3962.4399999999996</v>
      </c>
    </row>
    <row r="10" spans="1:30" ht="47.25">
      <c r="A10" s="10" t="s">
        <v>1149</v>
      </c>
      <c r="B10" s="38">
        <v>190325</v>
      </c>
      <c r="C10" s="63"/>
      <c r="D10" s="38"/>
      <c r="E10" s="52"/>
      <c r="F10" s="194"/>
      <c r="G10" s="13" t="s">
        <v>24</v>
      </c>
      <c r="H10" s="36"/>
      <c r="I10" s="37">
        <v>4384.8</v>
      </c>
    </row>
    <row r="11" spans="1:30" ht="31.5">
      <c r="A11" s="10" t="s">
        <v>1137</v>
      </c>
      <c r="B11" s="38">
        <v>285465</v>
      </c>
      <c r="C11" s="63"/>
      <c r="D11" s="35" t="s">
        <v>18</v>
      </c>
      <c r="E11" s="13" t="s">
        <v>1150</v>
      </c>
      <c r="F11" s="194" t="s">
        <v>1151</v>
      </c>
      <c r="G11" s="13" t="s">
        <v>1152</v>
      </c>
      <c r="H11" s="36">
        <v>41153</v>
      </c>
      <c r="I11" s="37">
        <v>27227.519999999997</v>
      </c>
    </row>
    <row r="12" spans="1:30" s="296" customFormat="1" ht="59.25" customHeight="1">
      <c r="A12" s="10" t="s">
        <v>266</v>
      </c>
      <c r="B12" s="38">
        <v>386317</v>
      </c>
      <c r="C12" s="291"/>
      <c r="D12" s="292" t="s">
        <v>1520</v>
      </c>
      <c r="E12" s="293" t="s">
        <v>21</v>
      </c>
      <c r="F12" s="293" t="s">
        <v>1521</v>
      </c>
      <c r="G12" s="296" t="s">
        <v>23</v>
      </c>
      <c r="H12" s="294">
        <v>42284</v>
      </c>
      <c r="I12" s="295">
        <v>29100.0036</v>
      </c>
      <c r="K12" s="28"/>
      <c r="L12" s="28"/>
      <c r="M12" s="28"/>
      <c r="N12" s="28"/>
      <c r="O12" s="28"/>
      <c r="P12" s="64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ht="31.5">
      <c r="A13" s="82" t="s">
        <v>1322</v>
      </c>
      <c r="B13" s="38">
        <v>189393</v>
      </c>
      <c r="C13" s="9"/>
      <c r="D13" s="38"/>
      <c r="E13" s="13"/>
      <c r="F13" s="19"/>
      <c r="G13" s="13" t="s">
        <v>238</v>
      </c>
      <c r="H13" s="86">
        <v>38888</v>
      </c>
      <c r="I13" s="81">
        <v>15144.33</v>
      </c>
    </row>
    <row r="14" spans="1:30" s="296" customFormat="1" ht="48">
      <c r="A14" s="10" t="s">
        <v>53</v>
      </c>
      <c r="B14" s="38">
        <v>386308</v>
      </c>
      <c r="C14" s="291"/>
      <c r="D14" s="292" t="s">
        <v>1522</v>
      </c>
      <c r="E14" s="293" t="s">
        <v>21</v>
      </c>
      <c r="F14" s="293" t="s">
        <v>1523</v>
      </c>
      <c r="G14" s="296" t="s">
        <v>23</v>
      </c>
      <c r="H14" s="294">
        <v>42291</v>
      </c>
      <c r="I14" s="295">
        <v>4590.24</v>
      </c>
      <c r="K14" s="28"/>
      <c r="L14" s="28"/>
      <c r="M14" s="28"/>
      <c r="N14" s="28"/>
      <c r="O14" s="28"/>
      <c r="P14" s="64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ht="30">
      <c r="A15" s="49" t="s">
        <v>483</v>
      </c>
      <c r="B15" s="38">
        <v>359370</v>
      </c>
      <c r="C15" s="9"/>
      <c r="D15" s="13" t="s">
        <v>171</v>
      </c>
      <c r="E15" s="13" t="s">
        <v>313</v>
      </c>
      <c r="F15" s="41" t="s">
        <v>1380</v>
      </c>
      <c r="G15" s="13" t="s">
        <v>23</v>
      </c>
      <c r="H15" s="36"/>
      <c r="I15" s="37"/>
    </row>
    <row r="16" spans="1:30" ht="47.25">
      <c r="A16" s="10" t="s">
        <v>1325</v>
      </c>
      <c r="B16" s="38">
        <v>285618</v>
      </c>
      <c r="C16" s="9"/>
      <c r="D16" s="58"/>
      <c r="E16" s="13"/>
      <c r="F16" s="19"/>
      <c r="G16" s="58" t="s">
        <v>27</v>
      </c>
      <c r="H16" s="36">
        <v>41244</v>
      </c>
      <c r="I16" s="37">
        <f>(7889*1.18)*1</f>
        <v>9309.0199999999986</v>
      </c>
    </row>
    <row r="17" spans="1:10" ht="31.5">
      <c r="A17" s="82" t="s">
        <v>1227</v>
      </c>
      <c r="B17" s="38">
        <v>189387</v>
      </c>
      <c r="C17" s="9"/>
      <c r="D17" s="38"/>
      <c r="E17" s="13"/>
      <c r="F17" s="19"/>
      <c r="G17" s="13" t="s">
        <v>238</v>
      </c>
      <c r="H17" s="86">
        <v>38888</v>
      </c>
      <c r="I17" s="81">
        <v>25613.64</v>
      </c>
    </row>
    <row r="18" spans="1:10" ht="31.5">
      <c r="A18" s="10" t="s">
        <v>1321</v>
      </c>
      <c r="B18" s="38">
        <v>359399</v>
      </c>
      <c r="C18" s="9"/>
      <c r="D18" s="35"/>
      <c r="E18" s="13"/>
      <c r="F18" s="19"/>
      <c r="G18" s="13" t="s">
        <v>23</v>
      </c>
      <c r="H18" s="36"/>
      <c r="I18" s="37">
        <v>0</v>
      </c>
    </row>
    <row r="19" spans="1:10" ht="31.5">
      <c r="A19" s="49" t="s">
        <v>1323</v>
      </c>
      <c r="B19" s="38">
        <v>285487</v>
      </c>
      <c r="C19" s="9"/>
      <c r="D19" s="35" t="s">
        <v>1228</v>
      </c>
      <c r="E19" s="13"/>
      <c r="F19" s="19" t="s">
        <v>1324</v>
      </c>
      <c r="G19" s="13" t="s">
        <v>71</v>
      </c>
      <c r="H19" s="36">
        <v>41365</v>
      </c>
      <c r="I19" s="37">
        <f>(20097.17*1.18)*1</f>
        <v>23714.660599999996</v>
      </c>
    </row>
    <row r="20" spans="1:10" ht="18" customHeight="1">
      <c r="A20" s="451" t="s">
        <v>1524</v>
      </c>
      <c r="B20" s="451"/>
      <c r="C20" s="451"/>
      <c r="D20" s="451"/>
      <c r="E20" s="451"/>
      <c r="F20" s="451"/>
      <c r="G20" s="55"/>
      <c r="H20" s="97"/>
      <c r="I20" s="97"/>
      <c r="J20" s="97"/>
    </row>
    <row r="21" spans="1:10" ht="15.75">
      <c r="A21" s="4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380" t="s">
        <v>6</v>
      </c>
      <c r="G21" s="380" t="s">
        <v>7</v>
      </c>
      <c r="H21" s="5" t="s">
        <v>37</v>
      </c>
      <c r="I21" s="5" t="s">
        <v>8</v>
      </c>
    </row>
    <row r="22" spans="1:10" ht="31.5">
      <c r="A22" s="10" t="s">
        <v>1157</v>
      </c>
      <c r="B22" s="38">
        <v>285561</v>
      </c>
      <c r="C22" s="9"/>
      <c r="D22" s="58"/>
      <c r="E22" s="58"/>
      <c r="F22" s="19"/>
      <c r="G22" s="58" t="s">
        <v>24</v>
      </c>
      <c r="H22" s="36">
        <v>41244</v>
      </c>
      <c r="I22" s="37">
        <v>4874.34</v>
      </c>
    </row>
    <row r="23" spans="1:10" ht="15.75">
      <c r="A23" s="10" t="s">
        <v>1166</v>
      </c>
      <c r="B23" s="13">
        <v>285619</v>
      </c>
      <c r="C23" s="9"/>
      <c r="D23" s="13"/>
      <c r="E23" s="12" t="s">
        <v>380</v>
      </c>
      <c r="F23" s="19"/>
      <c r="G23" s="58" t="s">
        <v>27</v>
      </c>
      <c r="H23" s="36"/>
      <c r="I23" s="120">
        <v>2484.7199999999998</v>
      </c>
    </row>
    <row r="24" spans="1:10" ht="31.5">
      <c r="A24" s="10" t="s">
        <v>1347</v>
      </c>
      <c r="B24" s="38">
        <v>285611</v>
      </c>
      <c r="C24" s="9"/>
      <c r="D24" s="58"/>
      <c r="E24" s="13"/>
      <c r="F24" s="19"/>
      <c r="G24" s="58" t="s">
        <v>27</v>
      </c>
      <c r="H24" s="36">
        <v>41244</v>
      </c>
      <c r="I24" s="37">
        <f>(2993.81*1.18)*1</f>
        <v>3532.6958</v>
      </c>
    </row>
    <row r="25" spans="1:10" ht="31.5">
      <c r="A25" s="23" t="s">
        <v>1161</v>
      </c>
      <c r="B25" s="38">
        <v>285815</v>
      </c>
      <c r="C25" s="9"/>
      <c r="D25" s="35" t="s">
        <v>21</v>
      </c>
      <c r="E25" s="35" t="s">
        <v>110</v>
      </c>
      <c r="F25" s="19" t="s">
        <v>1160</v>
      </c>
      <c r="G25" s="13" t="s">
        <v>23</v>
      </c>
      <c r="H25" s="36">
        <v>41852</v>
      </c>
      <c r="I25" s="37">
        <f>(46093.33*1.18)*1</f>
        <v>54390.129399999998</v>
      </c>
    </row>
    <row r="26" spans="1:10" ht="31.5">
      <c r="A26" s="10" t="s">
        <v>1347</v>
      </c>
      <c r="B26" s="38">
        <v>285610</v>
      </c>
      <c r="C26" s="9"/>
      <c r="D26" s="58"/>
      <c r="E26" s="13"/>
      <c r="F26" s="19"/>
      <c r="G26" s="58" t="s">
        <v>27</v>
      </c>
      <c r="H26" s="36">
        <v>41244</v>
      </c>
      <c r="I26" s="37">
        <f>(2993.81*1.18)*1</f>
        <v>3532.6958</v>
      </c>
    </row>
    <row r="27" spans="1:10" ht="31.5">
      <c r="A27" s="10" t="s">
        <v>1122</v>
      </c>
      <c r="B27" s="38">
        <v>285681</v>
      </c>
      <c r="C27" s="9"/>
      <c r="D27" s="58"/>
      <c r="E27" s="13"/>
      <c r="F27" s="19"/>
      <c r="G27" s="58" t="s">
        <v>23</v>
      </c>
      <c r="H27" s="36">
        <v>41244</v>
      </c>
      <c r="I27" s="37">
        <f>(4521.8*1.18)*1</f>
        <v>5335.7240000000002</v>
      </c>
    </row>
    <row r="28" spans="1:10" ht="31.5">
      <c r="A28" s="10" t="s">
        <v>1236</v>
      </c>
      <c r="B28" s="38">
        <v>190321</v>
      </c>
      <c r="C28" s="9"/>
      <c r="D28" s="38"/>
      <c r="E28" s="52"/>
      <c r="F28" s="19"/>
      <c r="G28" s="13" t="s">
        <v>24</v>
      </c>
      <c r="H28" s="36">
        <v>41609</v>
      </c>
      <c r="I28" s="37">
        <v>4384.8</v>
      </c>
    </row>
    <row r="29" spans="1:10" ht="15.75">
      <c r="A29" s="10" t="s">
        <v>1166</v>
      </c>
      <c r="B29" s="13">
        <v>285439</v>
      </c>
      <c r="C29" s="9"/>
      <c r="D29" s="13"/>
      <c r="E29" s="12" t="s">
        <v>380</v>
      </c>
      <c r="F29" s="19"/>
      <c r="G29" s="58" t="s">
        <v>27</v>
      </c>
      <c r="H29" s="36"/>
      <c r="I29" s="120">
        <v>2484.7199999999998</v>
      </c>
    </row>
    <row r="30" spans="1:10" ht="31.5">
      <c r="A30" s="10" t="s">
        <v>266</v>
      </c>
      <c r="B30" s="13">
        <v>190204</v>
      </c>
      <c r="C30" s="9"/>
      <c r="D30" s="58" t="s">
        <v>54</v>
      </c>
      <c r="E30" s="13" t="s">
        <v>221</v>
      </c>
      <c r="F30" s="13" t="s">
        <v>1165</v>
      </c>
      <c r="G30" s="58" t="s">
        <v>23</v>
      </c>
      <c r="H30" s="36">
        <v>40526</v>
      </c>
      <c r="I30" s="37">
        <v>33338.69</v>
      </c>
    </row>
    <row r="31" spans="1:10" ht="15.75">
      <c r="A31" s="10" t="s">
        <v>1159</v>
      </c>
      <c r="B31" s="38">
        <v>190263</v>
      </c>
      <c r="C31" s="9"/>
      <c r="D31" s="58"/>
      <c r="E31" s="58"/>
      <c r="F31" s="19"/>
      <c r="G31" s="58" t="s">
        <v>23</v>
      </c>
      <c r="H31" s="36">
        <v>40935</v>
      </c>
      <c r="I31" s="37">
        <v>4348.26</v>
      </c>
    </row>
    <row r="32" spans="1:10" ht="31.5">
      <c r="A32" s="10" t="s">
        <v>1347</v>
      </c>
      <c r="B32" s="38">
        <v>285608</v>
      </c>
      <c r="C32" s="9"/>
      <c r="D32" s="58"/>
      <c r="E32" s="13"/>
      <c r="F32" s="19"/>
      <c r="G32" s="58" t="s">
        <v>27</v>
      </c>
      <c r="H32" s="36">
        <v>41244</v>
      </c>
      <c r="I32" s="37">
        <f>(2993.81*1.18)*1</f>
        <v>3532.6958</v>
      </c>
    </row>
    <row r="33" spans="1:9" ht="15.75">
      <c r="A33" s="39" t="s">
        <v>753</v>
      </c>
      <c r="B33" s="8">
        <v>359117</v>
      </c>
      <c r="C33" s="39"/>
      <c r="D33" s="39" t="s">
        <v>754</v>
      </c>
      <c r="E33" s="8" t="s">
        <v>367</v>
      </c>
      <c r="F33" s="88" t="s">
        <v>772</v>
      </c>
      <c r="G33" s="88" t="s">
        <v>44</v>
      </c>
      <c r="H33" s="39"/>
      <c r="I33" s="39"/>
    </row>
    <row r="34" spans="1:9" ht="15.75">
      <c r="A34" s="10" t="s">
        <v>53</v>
      </c>
      <c r="B34" s="61">
        <v>359321</v>
      </c>
      <c r="C34" s="9"/>
      <c r="D34" s="9" t="s">
        <v>21</v>
      </c>
      <c r="E34" s="9" t="s">
        <v>906</v>
      </c>
      <c r="F34" s="332" t="s">
        <v>1168</v>
      </c>
      <c r="G34" s="58" t="s">
        <v>23</v>
      </c>
      <c r="H34" s="9"/>
      <c r="I34" s="9"/>
    </row>
    <row r="35" spans="1:9" ht="31.5">
      <c r="A35" s="10" t="s">
        <v>1281</v>
      </c>
      <c r="B35" s="16">
        <v>285346</v>
      </c>
      <c r="C35" s="9"/>
      <c r="D35" s="13" t="s">
        <v>449</v>
      </c>
      <c r="E35" s="13" t="s">
        <v>1223</v>
      </c>
      <c r="F35" s="19"/>
      <c r="G35" s="13" t="s">
        <v>168</v>
      </c>
      <c r="H35" s="36">
        <v>40940</v>
      </c>
      <c r="I35" s="37">
        <f>(30067.2/6)*1</f>
        <v>5011.2</v>
      </c>
    </row>
    <row r="36" spans="1:9" ht="15.75">
      <c r="A36" s="23" t="s">
        <v>1326</v>
      </c>
      <c r="B36" s="38">
        <v>285843</v>
      </c>
      <c r="C36" s="9"/>
      <c r="D36" s="25" t="s">
        <v>1224</v>
      </c>
      <c r="E36" s="13"/>
      <c r="F36" s="19"/>
      <c r="G36" s="58" t="s">
        <v>27</v>
      </c>
      <c r="H36" s="158">
        <v>41915</v>
      </c>
      <c r="I36" s="26">
        <f>(9995*1.18)*1</f>
        <v>11794.099999999999</v>
      </c>
    </row>
    <row r="37" spans="1:9" ht="31.5">
      <c r="A37" s="10" t="s">
        <v>1157</v>
      </c>
      <c r="B37" s="38">
        <v>285562</v>
      </c>
      <c r="C37" s="9"/>
      <c r="D37" s="58"/>
      <c r="E37" s="58"/>
      <c r="F37" s="19"/>
      <c r="G37" s="58" t="s">
        <v>24</v>
      </c>
      <c r="H37" s="36">
        <v>41244</v>
      </c>
      <c r="I37" s="37">
        <v>4874.34</v>
      </c>
    </row>
    <row r="38" spans="1:9" ht="15.75">
      <c r="A38" s="10" t="s">
        <v>266</v>
      </c>
      <c r="B38" s="61">
        <v>285739</v>
      </c>
      <c r="C38" s="9"/>
      <c r="D38" s="9" t="s">
        <v>21</v>
      </c>
      <c r="E38" s="9" t="s">
        <v>1186</v>
      </c>
      <c r="F38" s="19" t="s">
        <v>1187</v>
      </c>
      <c r="G38" s="19"/>
      <c r="H38" s="36">
        <v>41395</v>
      </c>
      <c r="I38" s="37">
        <v>53548.4</v>
      </c>
    </row>
    <row r="39" spans="1:9" ht="15.75">
      <c r="A39" s="10" t="s">
        <v>372</v>
      </c>
      <c r="B39" s="38">
        <v>285408</v>
      </c>
      <c r="C39" s="9"/>
      <c r="D39" s="35" t="s">
        <v>20</v>
      </c>
      <c r="E39" s="13" t="s">
        <v>251</v>
      </c>
      <c r="F39" s="19" t="s">
        <v>1164</v>
      </c>
      <c r="G39" s="13" t="s">
        <v>23</v>
      </c>
      <c r="H39" s="36">
        <v>41183</v>
      </c>
      <c r="I39" s="37">
        <f>(3093.15*1.16)*1</f>
        <v>3588.0539999999996</v>
      </c>
    </row>
    <row r="40" spans="1:9" ht="31.5">
      <c r="A40" s="10" t="s">
        <v>1347</v>
      </c>
      <c r="B40" s="38">
        <v>285609</v>
      </c>
      <c r="C40" s="9"/>
      <c r="D40" s="58"/>
      <c r="E40" s="13"/>
      <c r="F40" s="19"/>
      <c r="G40" s="58" t="s">
        <v>27</v>
      </c>
      <c r="H40" s="36">
        <v>41244</v>
      </c>
      <c r="I40" s="37">
        <f>(2993.81*1.18)*1</f>
        <v>3532.6958</v>
      </c>
    </row>
    <row r="41" spans="1:9" ht="15.75">
      <c r="A41" s="10" t="s">
        <v>483</v>
      </c>
      <c r="B41" s="61">
        <v>359326</v>
      </c>
      <c r="C41" s="9"/>
      <c r="D41" s="9" t="s">
        <v>211</v>
      </c>
      <c r="E41" s="9" t="s">
        <v>313</v>
      </c>
      <c r="F41" s="19" t="s">
        <v>1172</v>
      </c>
      <c r="G41" s="58" t="s">
        <v>23</v>
      </c>
      <c r="H41" s="9"/>
      <c r="I41" s="9"/>
    </row>
    <row r="42" spans="1:9" ht="15.75">
      <c r="A42" s="10" t="s">
        <v>53</v>
      </c>
      <c r="B42" s="61">
        <v>359323</v>
      </c>
      <c r="C42" s="9"/>
      <c r="D42" s="9" t="s">
        <v>54</v>
      </c>
      <c r="E42" s="9" t="s">
        <v>1169</v>
      </c>
      <c r="F42" s="332" t="s">
        <v>1170</v>
      </c>
      <c r="G42" s="58" t="s">
        <v>23</v>
      </c>
      <c r="H42" s="9"/>
      <c r="I42" s="9"/>
    </row>
    <row r="43" spans="1:9" ht="15.75">
      <c r="A43" s="10" t="s">
        <v>1166</v>
      </c>
      <c r="B43" s="13">
        <v>190305</v>
      </c>
      <c r="C43" s="9"/>
      <c r="D43" s="13"/>
      <c r="E43" s="12" t="s">
        <v>380</v>
      </c>
      <c r="F43" s="19"/>
      <c r="G43" s="58" t="s">
        <v>27</v>
      </c>
      <c r="H43" s="36">
        <v>41244</v>
      </c>
      <c r="I43" s="120">
        <v>2484.7199999999998</v>
      </c>
    </row>
    <row r="44" spans="1:9" ht="31.5">
      <c r="A44" s="10" t="s">
        <v>1157</v>
      </c>
      <c r="B44" s="38">
        <v>285530</v>
      </c>
      <c r="C44" s="9"/>
      <c r="D44" s="58"/>
      <c r="E44" s="58"/>
      <c r="F44" s="19"/>
      <c r="G44" s="58" t="s">
        <v>24</v>
      </c>
      <c r="H44" s="36">
        <v>41244</v>
      </c>
      <c r="I44" s="37">
        <v>4874.34</v>
      </c>
    </row>
    <row r="45" spans="1:9" ht="15.75">
      <c r="A45" s="10" t="s">
        <v>127</v>
      </c>
      <c r="B45" s="61">
        <v>359328</v>
      </c>
      <c r="C45" s="9"/>
      <c r="D45" s="9" t="s">
        <v>211</v>
      </c>
      <c r="E45" s="9" t="s">
        <v>313</v>
      </c>
      <c r="F45" s="19" t="s">
        <v>1173</v>
      </c>
      <c r="G45" s="58" t="s">
        <v>23</v>
      </c>
      <c r="H45" s="9"/>
      <c r="I45" s="9"/>
    </row>
    <row r="46" spans="1:9" ht="31.5">
      <c r="A46" s="10" t="s">
        <v>266</v>
      </c>
      <c r="B46" s="38">
        <v>190202</v>
      </c>
      <c r="C46" s="9"/>
      <c r="D46" s="58" t="s">
        <v>54</v>
      </c>
      <c r="E46" s="58" t="s">
        <v>221</v>
      </c>
      <c r="F46" s="19" t="s">
        <v>1158</v>
      </c>
      <c r="G46" s="58" t="s">
        <v>23</v>
      </c>
      <c r="H46" s="36">
        <v>40526</v>
      </c>
      <c r="I46" s="37">
        <v>33338.69</v>
      </c>
    </row>
    <row r="47" spans="1:9" ht="15.75">
      <c r="A47" s="10" t="s">
        <v>53</v>
      </c>
      <c r="B47" s="16">
        <v>359327</v>
      </c>
      <c r="C47" s="9"/>
      <c r="D47" s="9" t="s">
        <v>54</v>
      </c>
      <c r="E47" s="9" t="s">
        <v>311</v>
      </c>
      <c r="F47" s="332" t="s">
        <v>1171</v>
      </c>
      <c r="G47" s="58" t="s">
        <v>23</v>
      </c>
      <c r="H47" s="9"/>
      <c r="I47" s="9"/>
    </row>
    <row r="48" spans="1:9" ht="15.75">
      <c r="A48" s="10" t="s">
        <v>1167</v>
      </c>
      <c r="B48" s="61">
        <v>190265</v>
      </c>
      <c r="C48" s="9"/>
      <c r="D48" s="9"/>
      <c r="E48" s="9"/>
      <c r="F48" s="19"/>
      <c r="G48" s="58" t="s">
        <v>23</v>
      </c>
      <c r="H48" s="36">
        <v>40935</v>
      </c>
      <c r="I48" s="37">
        <v>4348.26</v>
      </c>
    </row>
    <row r="49" spans="1:10" ht="15.75">
      <c r="A49" s="10" t="s">
        <v>1162</v>
      </c>
      <c r="B49" s="38">
        <v>359329</v>
      </c>
      <c r="C49" s="9"/>
      <c r="D49" s="58" t="s">
        <v>550</v>
      </c>
      <c r="E49" s="58"/>
      <c r="F49" s="332" t="s">
        <v>1163</v>
      </c>
      <c r="G49" s="58" t="s">
        <v>24</v>
      </c>
      <c r="H49" s="36"/>
      <c r="I49" s="37">
        <v>0</v>
      </c>
    </row>
    <row r="50" spans="1:10" s="221" customFormat="1" ht="18" customHeight="1">
      <c r="A50" s="450" t="s">
        <v>1221</v>
      </c>
      <c r="B50" s="450"/>
      <c r="C50" s="450"/>
      <c r="D50" s="450"/>
      <c r="E50" s="450"/>
      <c r="F50" s="450"/>
      <c r="G50" s="385"/>
      <c r="H50" s="95"/>
      <c r="I50" s="95"/>
      <c r="J50" s="95"/>
    </row>
    <row r="52" spans="1:10" ht="15.75">
      <c r="A52" s="21" t="s">
        <v>1</v>
      </c>
      <c r="B52" s="22" t="s">
        <v>2</v>
      </c>
      <c r="C52" s="22" t="s">
        <v>3</v>
      </c>
      <c r="D52" s="22" t="s">
        <v>4</v>
      </c>
      <c r="E52" s="22" t="s">
        <v>5</v>
      </c>
      <c r="F52" s="174" t="s">
        <v>6</v>
      </c>
      <c r="G52" s="174" t="s">
        <v>7</v>
      </c>
      <c r="H52" s="22" t="s">
        <v>37</v>
      </c>
      <c r="I52" s="22" t="s">
        <v>8</v>
      </c>
    </row>
    <row r="53" spans="1:10" s="65" customFormat="1" ht="15.75">
      <c r="A53" s="297" t="s">
        <v>1276</v>
      </c>
      <c r="B53" s="289">
        <v>359403</v>
      </c>
      <c r="C53" s="288"/>
      <c r="D53" s="62"/>
      <c r="E53" s="62"/>
      <c r="F53" s="387"/>
      <c r="G53" s="62" t="s">
        <v>233</v>
      </c>
      <c r="H53" s="298"/>
      <c r="I53" s="149">
        <v>0</v>
      </c>
    </row>
    <row r="54" spans="1:10" s="65" customFormat="1" ht="15.75">
      <c r="A54" s="297" t="s">
        <v>1277</v>
      </c>
      <c r="B54" s="289">
        <v>359404</v>
      </c>
      <c r="C54" s="288"/>
      <c r="D54" s="62"/>
      <c r="E54" s="62"/>
      <c r="F54" s="387"/>
      <c r="G54" s="62" t="s">
        <v>23</v>
      </c>
      <c r="H54" s="298"/>
      <c r="I54" s="149">
        <v>0</v>
      </c>
    </row>
    <row r="55" spans="1:10" s="65" customFormat="1" ht="15.75">
      <c r="A55" s="297" t="s">
        <v>1278</v>
      </c>
      <c r="B55" s="289">
        <v>359405</v>
      </c>
      <c r="C55" s="288"/>
      <c r="D55" s="62"/>
      <c r="E55" s="62"/>
      <c r="F55" s="387"/>
      <c r="G55" s="62" t="s">
        <v>23</v>
      </c>
      <c r="H55" s="298"/>
      <c r="I55" s="149">
        <v>0</v>
      </c>
    </row>
    <row r="56" spans="1:10" s="65" customFormat="1" ht="15.75">
      <c r="A56" s="297" t="s">
        <v>501</v>
      </c>
      <c r="B56" s="289">
        <v>359408</v>
      </c>
      <c r="C56" s="288"/>
      <c r="D56" s="62" t="s">
        <v>550</v>
      </c>
      <c r="E56" s="62" t="s">
        <v>1279</v>
      </c>
      <c r="F56" s="387" t="s">
        <v>587</v>
      </c>
      <c r="G56" s="62" t="s">
        <v>71</v>
      </c>
      <c r="H56" s="298"/>
      <c r="I56" s="149">
        <v>0</v>
      </c>
    </row>
    <row r="57" spans="1:10" s="65" customFormat="1" ht="15.75">
      <c r="A57" s="144" t="s">
        <v>1466</v>
      </c>
      <c r="B57" s="289">
        <v>359407</v>
      </c>
      <c r="C57" s="288"/>
      <c r="D57" s="288"/>
      <c r="E57" s="288"/>
      <c r="F57" s="387"/>
      <c r="G57" s="387"/>
      <c r="H57" s="288"/>
      <c r="I57" s="288"/>
    </row>
    <row r="58" spans="1:10" s="65" customFormat="1" ht="8.25" customHeight="1">
      <c r="A58" s="463" t="s">
        <v>1229</v>
      </c>
      <c r="B58" s="463"/>
      <c r="C58" s="463"/>
      <c r="D58" s="463"/>
      <c r="E58" s="463"/>
      <c r="F58" s="463"/>
      <c r="G58" s="463"/>
      <c r="H58" s="463"/>
      <c r="I58" s="299"/>
    </row>
    <row r="59" spans="1:10" s="221" customFormat="1" ht="13.5" customHeight="1">
      <c r="A59" s="464"/>
      <c r="B59" s="464"/>
      <c r="C59" s="464"/>
      <c r="D59" s="464"/>
      <c r="E59" s="464"/>
      <c r="F59" s="464"/>
      <c r="G59" s="464"/>
      <c r="H59" s="464"/>
      <c r="I59" s="95"/>
      <c r="J59" s="95"/>
    </row>
    <row r="60" spans="1:10" s="65" customFormat="1" ht="15.75">
      <c r="A60" s="300" t="s">
        <v>1</v>
      </c>
      <c r="B60" s="301" t="s">
        <v>2</v>
      </c>
      <c r="C60" s="301" t="s">
        <v>3</v>
      </c>
      <c r="D60" s="301" t="s">
        <v>4</v>
      </c>
      <c r="E60" s="301" t="s">
        <v>5</v>
      </c>
      <c r="F60" s="381" t="s">
        <v>6</v>
      </c>
      <c r="G60" s="381" t="s">
        <v>7</v>
      </c>
      <c r="H60" s="301" t="s">
        <v>37</v>
      </c>
      <c r="I60" s="301" t="s">
        <v>8</v>
      </c>
    </row>
    <row r="61" spans="1:10" s="65" customFormat="1" ht="15.75">
      <c r="A61" s="169" t="s">
        <v>1286</v>
      </c>
      <c r="B61" s="147">
        <v>359394</v>
      </c>
      <c r="C61" s="148"/>
      <c r="D61" s="302"/>
      <c r="E61" s="62"/>
      <c r="F61" s="382"/>
      <c r="G61" s="62" t="s">
        <v>385</v>
      </c>
      <c r="H61" s="298"/>
      <c r="I61" s="303">
        <v>0</v>
      </c>
    </row>
    <row r="62" spans="1:10" s="65" customFormat="1" ht="15.75">
      <c r="A62" s="169" t="s">
        <v>368</v>
      </c>
      <c r="B62" s="147">
        <v>359395</v>
      </c>
      <c r="C62" s="148"/>
      <c r="D62" s="302" t="s">
        <v>54</v>
      </c>
      <c r="E62" s="62" t="s">
        <v>806</v>
      </c>
      <c r="F62" s="382" t="s">
        <v>1287</v>
      </c>
      <c r="G62" s="62" t="s">
        <v>168</v>
      </c>
      <c r="H62" s="298"/>
      <c r="I62" s="303"/>
    </row>
    <row r="63" spans="1:10" s="65" customFormat="1" ht="15.75">
      <c r="A63" s="169" t="s">
        <v>989</v>
      </c>
      <c r="B63" s="147">
        <v>359396</v>
      </c>
      <c r="C63" s="148"/>
      <c r="D63" s="302"/>
      <c r="E63" s="62"/>
      <c r="F63" s="382"/>
      <c r="G63" s="62" t="s">
        <v>385</v>
      </c>
      <c r="H63" s="298"/>
      <c r="I63" s="303">
        <v>0</v>
      </c>
    </row>
    <row r="64" spans="1:10" s="65" customFormat="1" ht="15.75">
      <c r="A64" s="169" t="s">
        <v>483</v>
      </c>
      <c r="B64" s="154">
        <v>359398</v>
      </c>
      <c r="C64" s="148"/>
      <c r="D64" s="304" t="s">
        <v>211</v>
      </c>
      <c r="E64" s="304" t="s">
        <v>313</v>
      </c>
      <c r="F64" s="382" t="s">
        <v>1292</v>
      </c>
      <c r="G64" s="62" t="s">
        <v>23</v>
      </c>
      <c r="H64" s="148"/>
      <c r="I64" s="148"/>
    </row>
    <row r="65" spans="1:10" s="65" customFormat="1" ht="31.5">
      <c r="A65" s="144" t="s">
        <v>1288</v>
      </c>
      <c r="B65" s="147">
        <v>190076</v>
      </c>
      <c r="C65" s="148"/>
      <c r="D65" s="62" t="s">
        <v>1230</v>
      </c>
      <c r="E65" s="62" t="s">
        <v>19</v>
      </c>
      <c r="F65" s="382"/>
      <c r="G65" s="62" t="s">
        <v>385</v>
      </c>
      <c r="H65" s="305">
        <v>39486</v>
      </c>
      <c r="I65" s="303">
        <v>4338.3999999999996</v>
      </c>
    </row>
    <row r="66" spans="1:10" s="65" customFormat="1" ht="47.25">
      <c r="A66" s="169" t="s">
        <v>1289</v>
      </c>
      <c r="B66" s="147">
        <v>285498</v>
      </c>
      <c r="C66" s="148"/>
      <c r="D66" s="147"/>
      <c r="E66" s="302"/>
      <c r="F66" s="382"/>
      <c r="G66" s="62" t="s">
        <v>27</v>
      </c>
      <c r="H66" s="298">
        <v>41306</v>
      </c>
      <c r="I66" s="149">
        <f>(8518+1533.24)*1</f>
        <v>10051.24</v>
      </c>
    </row>
    <row r="67" spans="1:10" s="65" customFormat="1" ht="31.5">
      <c r="A67" s="169" t="s">
        <v>1290</v>
      </c>
      <c r="B67" s="147">
        <v>285496</v>
      </c>
      <c r="C67" s="148"/>
      <c r="D67" s="147"/>
      <c r="E67" s="302"/>
      <c r="F67" s="382"/>
      <c r="G67" s="62" t="s">
        <v>27</v>
      </c>
      <c r="H67" s="298">
        <v>41306</v>
      </c>
      <c r="I67" s="149">
        <f>(3915.02+704.7)*1</f>
        <v>4619.72</v>
      </c>
    </row>
    <row r="68" spans="1:10" s="65" customFormat="1" ht="47.25">
      <c r="A68" s="169" t="s">
        <v>1238</v>
      </c>
      <c r="B68" s="147">
        <v>285617</v>
      </c>
      <c r="C68" s="148"/>
      <c r="D68" s="290"/>
      <c r="E68" s="62"/>
      <c r="F68" s="382"/>
      <c r="G68" s="290" t="s">
        <v>27</v>
      </c>
      <c r="H68" s="298">
        <v>41244</v>
      </c>
      <c r="I68" s="149">
        <f>(7889*1.18)*1</f>
        <v>9309.0199999999986</v>
      </c>
    </row>
    <row r="69" spans="1:10" s="65" customFormat="1" ht="31.5">
      <c r="A69" s="169" t="s">
        <v>1174</v>
      </c>
      <c r="B69" s="147">
        <v>285555</v>
      </c>
      <c r="C69" s="148"/>
      <c r="D69" s="290" t="s">
        <v>815</v>
      </c>
      <c r="E69" s="62" t="s">
        <v>1291</v>
      </c>
      <c r="F69" s="382">
        <v>130600139</v>
      </c>
      <c r="G69" s="290" t="s">
        <v>71</v>
      </c>
      <c r="H69" s="298">
        <v>41244</v>
      </c>
      <c r="I69" s="149">
        <v>46256</v>
      </c>
    </row>
    <row r="70" spans="1:10" ht="15.75">
      <c r="A70" s="210"/>
      <c r="B70" s="211"/>
      <c r="C70" s="212"/>
      <c r="D70" s="212"/>
      <c r="E70" s="212"/>
      <c r="F70" s="388"/>
      <c r="G70" s="388"/>
      <c r="H70" s="212"/>
      <c r="I70" s="212"/>
    </row>
    <row r="71" spans="1:10" s="221" customFormat="1" ht="18" customHeight="1">
      <c r="A71" s="450" t="s">
        <v>1222</v>
      </c>
      <c r="B71" s="450"/>
      <c r="C71" s="450"/>
      <c r="D71" s="450"/>
      <c r="E71" s="450"/>
      <c r="F71" s="450"/>
      <c r="G71" s="385"/>
      <c r="H71" s="95"/>
      <c r="I71" s="95"/>
      <c r="J71" s="95"/>
    </row>
    <row r="73" spans="1:10" ht="15.75">
      <c r="A73" s="4" t="s">
        <v>1</v>
      </c>
      <c r="B73" s="5" t="s">
        <v>2</v>
      </c>
      <c r="C73" s="5" t="s">
        <v>3</v>
      </c>
      <c r="D73" s="5" t="s">
        <v>4</v>
      </c>
      <c r="E73" s="5" t="s">
        <v>5</v>
      </c>
      <c r="F73" s="380" t="s">
        <v>6</v>
      </c>
      <c r="G73" s="380" t="s">
        <v>7</v>
      </c>
      <c r="H73" s="5" t="s">
        <v>37</v>
      </c>
      <c r="I73" s="5" t="s">
        <v>8</v>
      </c>
    </row>
    <row r="74" spans="1:10" s="65" customFormat="1" ht="31.5">
      <c r="A74" s="169" t="s">
        <v>1281</v>
      </c>
      <c r="B74" s="147">
        <v>359154</v>
      </c>
      <c r="C74" s="148"/>
      <c r="D74" s="62" t="s">
        <v>449</v>
      </c>
      <c r="E74" s="62" t="s">
        <v>1223</v>
      </c>
      <c r="F74" s="382"/>
      <c r="G74" s="62" t="s">
        <v>168</v>
      </c>
      <c r="H74" s="298">
        <v>40940</v>
      </c>
      <c r="I74" s="149">
        <f>(30067.2/6)*1</f>
        <v>5011.2</v>
      </c>
    </row>
    <row r="75" spans="1:10" s="65" customFormat="1" ht="15.75">
      <c r="A75" s="297" t="s">
        <v>1282</v>
      </c>
      <c r="B75" s="147">
        <v>359418</v>
      </c>
      <c r="C75" s="148"/>
      <c r="D75" s="62"/>
      <c r="E75" s="62"/>
      <c r="F75" s="382"/>
      <c r="G75" s="62" t="s">
        <v>27</v>
      </c>
      <c r="H75" s="298"/>
      <c r="I75" s="149">
        <v>0</v>
      </c>
    </row>
    <row r="76" spans="1:10" s="65" customFormat="1" ht="15.75">
      <c r="A76" s="297" t="s">
        <v>1283</v>
      </c>
      <c r="B76" s="147">
        <v>64680</v>
      </c>
      <c r="C76" s="148"/>
      <c r="D76" s="62"/>
      <c r="E76" s="62"/>
      <c r="F76" s="382"/>
      <c r="G76" s="62"/>
      <c r="H76" s="298"/>
      <c r="I76" s="149">
        <v>0</v>
      </c>
    </row>
    <row r="77" spans="1:10" s="65" customFormat="1" ht="15.75">
      <c r="A77" s="169" t="s">
        <v>1284</v>
      </c>
      <c r="B77" s="147">
        <v>190335</v>
      </c>
      <c r="C77" s="148"/>
      <c r="D77" s="62" t="s">
        <v>364</v>
      </c>
      <c r="E77" s="307"/>
      <c r="F77" s="382"/>
      <c r="G77" s="62" t="s">
        <v>168</v>
      </c>
      <c r="H77" s="298"/>
      <c r="I77" s="149">
        <v>1252.8</v>
      </c>
    </row>
    <row r="78" spans="1:10" s="65" customFormat="1" ht="31.5">
      <c r="A78" s="169" t="s">
        <v>1122</v>
      </c>
      <c r="B78" s="147">
        <v>285682</v>
      </c>
      <c r="C78" s="148"/>
      <c r="D78" s="290"/>
      <c r="E78" s="62"/>
      <c r="F78" s="382"/>
      <c r="G78" s="290" t="s">
        <v>168</v>
      </c>
      <c r="H78" s="298">
        <v>41244</v>
      </c>
      <c r="I78" s="149">
        <f>(4521.8*1.18)*1</f>
        <v>5335.7240000000002</v>
      </c>
    </row>
    <row r="79" spans="1:10" s="65" customFormat="1" ht="15.75">
      <c r="A79" s="169" t="s">
        <v>1337</v>
      </c>
      <c r="B79" s="147">
        <v>285684</v>
      </c>
      <c r="C79" s="148"/>
      <c r="D79" s="290"/>
      <c r="E79" s="290"/>
      <c r="F79" s="382"/>
      <c r="G79" s="62" t="s">
        <v>1225</v>
      </c>
      <c r="H79" s="308"/>
      <c r="I79" s="149">
        <f>(4521.8*1.18)*1</f>
        <v>5335.7240000000002</v>
      </c>
    </row>
    <row r="80" spans="1:10" s="65" customFormat="1" ht="15.75">
      <c r="A80" s="169" t="s">
        <v>1526</v>
      </c>
      <c r="B80" s="147">
        <v>359438</v>
      </c>
      <c r="C80" s="148"/>
      <c r="D80" s="290"/>
      <c r="E80" s="62"/>
      <c r="F80" s="382"/>
      <c r="G80" s="290" t="s">
        <v>1225</v>
      </c>
      <c r="H80" s="298"/>
      <c r="I80" s="149"/>
    </row>
    <row r="81" spans="1:10" s="65" customFormat="1" ht="15.75">
      <c r="A81" s="169" t="s">
        <v>1348</v>
      </c>
      <c r="B81" s="147">
        <v>285520</v>
      </c>
      <c r="C81" s="148"/>
      <c r="D81" s="302"/>
      <c r="E81" s="62"/>
      <c r="F81" s="382"/>
      <c r="G81" s="62" t="s">
        <v>23</v>
      </c>
      <c r="H81" s="298">
        <v>41457</v>
      </c>
      <c r="I81" s="149">
        <f>(4815.15+866.72)*1</f>
        <v>5681.87</v>
      </c>
    </row>
    <row r="82" spans="1:10" s="65" customFormat="1" ht="31.5">
      <c r="A82" s="169" t="s">
        <v>1459</v>
      </c>
      <c r="B82" s="147">
        <v>285556</v>
      </c>
      <c r="C82" s="148"/>
      <c r="D82" s="290" t="s">
        <v>867</v>
      </c>
      <c r="E82" s="62"/>
      <c r="F82" s="382" t="s">
        <v>1285</v>
      </c>
      <c r="G82" s="290" t="s">
        <v>71</v>
      </c>
      <c r="H82" s="298">
        <v>41244</v>
      </c>
      <c r="I82" s="149">
        <v>46256</v>
      </c>
    </row>
    <row r="83" spans="1:10" s="65" customFormat="1" ht="48.75" customHeight="1">
      <c r="A83" s="169" t="s">
        <v>1156</v>
      </c>
      <c r="B83" s="147">
        <v>285728</v>
      </c>
      <c r="C83" s="148"/>
      <c r="D83" s="147"/>
      <c r="E83" s="302"/>
      <c r="F83" s="382"/>
      <c r="G83" s="62" t="s">
        <v>23</v>
      </c>
      <c r="H83" s="298">
        <v>41306</v>
      </c>
      <c r="I83" s="149">
        <f>(4993.15+898.76)*1</f>
        <v>5891.91</v>
      </c>
    </row>
    <row r="84" spans="1:10" s="65" customFormat="1" ht="31.5">
      <c r="A84" s="144" t="s">
        <v>856</v>
      </c>
      <c r="B84" s="147">
        <v>190122</v>
      </c>
      <c r="C84" s="148"/>
      <c r="D84" s="147"/>
      <c r="E84" s="154"/>
      <c r="F84" s="382"/>
      <c r="G84" s="62" t="s">
        <v>23</v>
      </c>
      <c r="H84" s="305">
        <v>40024</v>
      </c>
      <c r="I84" s="303">
        <v>3619.2</v>
      </c>
    </row>
    <row r="85" spans="1:10" s="65" customFormat="1" ht="15.75">
      <c r="A85" s="297" t="s">
        <v>1336</v>
      </c>
      <c r="B85" s="147">
        <v>285672</v>
      </c>
      <c r="C85" s="148"/>
      <c r="D85" s="62"/>
      <c r="E85" s="62"/>
      <c r="F85" s="382"/>
      <c r="G85" s="62" t="s">
        <v>23</v>
      </c>
      <c r="H85" s="298">
        <v>41639</v>
      </c>
      <c r="I85" s="149">
        <v>5335.72</v>
      </c>
    </row>
    <row r="86" spans="1:10" s="65" customFormat="1" ht="31.5">
      <c r="A86" s="169" t="s">
        <v>462</v>
      </c>
      <c r="B86" s="147">
        <v>285675</v>
      </c>
      <c r="C86" s="148"/>
      <c r="D86" s="290"/>
      <c r="E86" s="62"/>
      <c r="F86" s="382"/>
      <c r="G86" s="290" t="s">
        <v>23</v>
      </c>
      <c r="H86" s="298">
        <v>41244</v>
      </c>
      <c r="I86" s="149">
        <f>(4521.8*1.18)*1</f>
        <v>5335.7240000000002</v>
      </c>
    </row>
    <row r="87" spans="1:10" ht="18" customHeight="1">
      <c r="A87" s="462" t="s">
        <v>1527</v>
      </c>
      <c r="B87" s="462"/>
      <c r="C87" s="462"/>
      <c r="D87" s="462"/>
      <c r="E87" s="462"/>
      <c r="F87" s="462"/>
      <c r="G87" s="462"/>
      <c r="H87" s="462"/>
      <c r="I87" s="462"/>
      <c r="J87" s="95"/>
    </row>
    <row r="88" spans="1:10" ht="18" customHeight="1">
      <c r="A88" s="462" t="s">
        <v>1528</v>
      </c>
      <c r="B88" s="462"/>
      <c r="C88" s="208"/>
      <c r="D88" s="208"/>
      <c r="E88" s="208"/>
      <c r="F88" s="389"/>
      <c r="G88" s="389"/>
      <c r="H88" s="208"/>
      <c r="I88" s="208"/>
      <c r="J88" s="95"/>
    </row>
    <row r="90" spans="1:10" ht="15.75">
      <c r="A90" s="4" t="s">
        <v>1</v>
      </c>
      <c r="B90" s="5" t="s">
        <v>2</v>
      </c>
      <c r="C90" s="5" t="s">
        <v>3</v>
      </c>
      <c r="D90" s="5" t="s">
        <v>4</v>
      </c>
      <c r="E90" s="5" t="s">
        <v>5</v>
      </c>
      <c r="F90" s="380" t="s">
        <v>6</v>
      </c>
      <c r="G90" s="380" t="s">
        <v>7</v>
      </c>
      <c r="H90" s="5" t="s">
        <v>37</v>
      </c>
      <c r="I90" s="5" t="s">
        <v>8</v>
      </c>
    </row>
    <row r="91" spans="1:10" s="65" customFormat="1" ht="15.75">
      <c r="A91" s="169" t="s">
        <v>1338</v>
      </c>
      <c r="B91" s="147">
        <v>359385</v>
      </c>
      <c r="C91" s="148"/>
      <c r="D91" s="290" t="s">
        <v>550</v>
      </c>
      <c r="E91" s="290"/>
      <c r="F91" s="390" t="s">
        <v>1339</v>
      </c>
      <c r="G91" s="290" t="s">
        <v>71</v>
      </c>
      <c r="H91" s="298"/>
      <c r="I91" s="149">
        <v>0</v>
      </c>
    </row>
    <row r="92" spans="1:10" s="65" customFormat="1" ht="31.5">
      <c r="A92" s="169" t="s">
        <v>1086</v>
      </c>
      <c r="B92" s="147">
        <v>285633</v>
      </c>
      <c r="C92" s="148"/>
      <c r="D92" s="290"/>
      <c r="E92" s="290"/>
      <c r="F92" s="382"/>
      <c r="G92" s="62" t="s">
        <v>27</v>
      </c>
      <c r="H92" s="298">
        <v>41609</v>
      </c>
      <c r="I92" s="149">
        <f>(6256*1.18)*1</f>
        <v>7382.08</v>
      </c>
    </row>
    <row r="93" spans="1:10" s="65" customFormat="1" ht="31.5">
      <c r="A93" s="310" t="s">
        <v>1335</v>
      </c>
      <c r="B93" s="147">
        <v>285811</v>
      </c>
      <c r="C93" s="148"/>
      <c r="D93" s="302" t="s">
        <v>21</v>
      </c>
      <c r="E93" s="302" t="s">
        <v>110</v>
      </c>
      <c r="F93" s="382" t="s">
        <v>1332</v>
      </c>
      <c r="G93" s="62" t="s">
        <v>23</v>
      </c>
      <c r="H93" s="298">
        <v>41852</v>
      </c>
      <c r="I93" s="149">
        <f>(46093.33*1.18)*1</f>
        <v>54390.129399999998</v>
      </c>
    </row>
    <row r="94" spans="1:10" s="65" customFormat="1" ht="30">
      <c r="A94" s="148" t="s">
        <v>483</v>
      </c>
      <c r="B94" s="154">
        <v>359388</v>
      </c>
      <c r="C94" s="148"/>
      <c r="D94" s="62" t="s">
        <v>171</v>
      </c>
      <c r="E94" s="62" t="s">
        <v>313</v>
      </c>
      <c r="F94" s="391" t="s">
        <v>1398</v>
      </c>
      <c r="G94" s="382" t="s">
        <v>23</v>
      </c>
      <c r="H94" s="148"/>
      <c r="I94" s="148"/>
    </row>
    <row r="95" spans="1:10" s="65" customFormat="1" ht="15.75">
      <c r="A95" s="297" t="s">
        <v>53</v>
      </c>
      <c r="B95" s="147">
        <v>359367</v>
      </c>
      <c r="C95" s="148"/>
      <c r="D95" s="62" t="s">
        <v>21</v>
      </c>
      <c r="E95" s="302" t="s">
        <v>1376</v>
      </c>
      <c r="F95" s="390" t="s">
        <v>1377</v>
      </c>
      <c r="G95" s="62" t="s">
        <v>23</v>
      </c>
      <c r="H95" s="298"/>
      <c r="I95" s="149"/>
    </row>
    <row r="96" spans="1:10" s="65" customFormat="1" ht="31.5">
      <c r="A96" s="169" t="s">
        <v>1347</v>
      </c>
      <c r="B96" s="147">
        <v>285603</v>
      </c>
      <c r="C96" s="148"/>
      <c r="D96" s="290"/>
      <c r="E96" s="290"/>
      <c r="F96" s="382"/>
      <c r="G96" s="290" t="s">
        <v>1022</v>
      </c>
      <c r="H96" s="298">
        <v>41609</v>
      </c>
      <c r="I96" s="149">
        <f>(2993.81*1.18)*1</f>
        <v>3532.6958</v>
      </c>
    </row>
    <row r="97" spans="1:9" s="65" customFormat="1" ht="31.5">
      <c r="A97" s="169" t="s">
        <v>462</v>
      </c>
      <c r="B97" s="147">
        <v>190319</v>
      </c>
      <c r="C97" s="148"/>
      <c r="D97" s="290"/>
      <c r="E97" s="290"/>
      <c r="F97" s="382"/>
      <c r="G97" s="62" t="s">
        <v>23</v>
      </c>
      <c r="H97" s="298">
        <v>41244</v>
      </c>
      <c r="I97" s="149">
        <f>(4521.8*1.18)*1</f>
        <v>5335.7240000000002</v>
      </c>
    </row>
    <row r="98" spans="1:9" s="65" customFormat="1" ht="31.5">
      <c r="A98" s="169" t="s">
        <v>1349</v>
      </c>
      <c r="B98" s="147">
        <v>285495</v>
      </c>
      <c r="C98" s="148"/>
      <c r="D98" s="302"/>
      <c r="E98" s="62"/>
      <c r="F98" s="382"/>
      <c r="G98" s="62" t="s">
        <v>24</v>
      </c>
      <c r="H98" s="298">
        <v>41306</v>
      </c>
      <c r="I98" s="149">
        <f>(3915.02+704.7)*1</f>
        <v>4619.72</v>
      </c>
    </row>
    <row r="99" spans="1:9" s="65" customFormat="1" ht="31.5">
      <c r="A99" s="169" t="s">
        <v>1086</v>
      </c>
      <c r="B99" s="147">
        <v>285632</v>
      </c>
      <c r="C99" s="148"/>
      <c r="D99" s="290"/>
      <c r="E99" s="290"/>
      <c r="F99" s="382"/>
      <c r="G99" s="62" t="s">
        <v>27</v>
      </c>
      <c r="H99" s="298">
        <v>41609</v>
      </c>
      <c r="I99" s="149">
        <f>(6256*1.18)*1</f>
        <v>7382.08</v>
      </c>
    </row>
    <row r="100" spans="1:9" ht="31.5">
      <c r="A100" s="10" t="s">
        <v>1347</v>
      </c>
      <c r="B100" s="38">
        <v>285602</v>
      </c>
      <c r="C100" s="9"/>
      <c r="D100" s="58"/>
      <c r="E100" s="58"/>
      <c r="F100" s="19"/>
      <c r="G100" s="58" t="s">
        <v>1022</v>
      </c>
      <c r="H100" s="36">
        <v>41609</v>
      </c>
      <c r="I100" s="37">
        <f>(2993.81*1.18)*1</f>
        <v>3532.6958</v>
      </c>
    </row>
    <row r="101" spans="1:9" ht="15.75">
      <c r="A101" s="10" t="s">
        <v>483</v>
      </c>
      <c r="B101" s="38">
        <v>359390</v>
      </c>
      <c r="C101" s="9"/>
      <c r="D101" s="58" t="s">
        <v>171</v>
      </c>
      <c r="E101" s="58" t="s">
        <v>313</v>
      </c>
      <c r="F101" s="19" t="s">
        <v>1401</v>
      </c>
      <c r="G101" s="58" t="s">
        <v>23</v>
      </c>
      <c r="H101" s="36"/>
      <c r="I101" s="37"/>
    </row>
    <row r="102" spans="1:9" ht="15.75">
      <c r="A102" s="148" t="s">
        <v>53</v>
      </c>
      <c r="B102" s="61">
        <v>359389</v>
      </c>
      <c r="C102" s="9"/>
      <c r="D102" s="16" t="s">
        <v>21</v>
      </c>
      <c r="E102" s="16" t="s">
        <v>390</v>
      </c>
      <c r="F102" s="19" t="s">
        <v>1400</v>
      </c>
      <c r="G102" s="19" t="s">
        <v>23</v>
      </c>
      <c r="H102" s="9"/>
      <c r="I102" s="9"/>
    </row>
    <row r="103" spans="1:9" ht="15.75">
      <c r="A103" s="148" t="s">
        <v>266</v>
      </c>
      <c r="B103" s="61">
        <v>359391</v>
      </c>
      <c r="C103" s="9"/>
      <c r="D103" s="16" t="s">
        <v>21</v>
      </c>
      <c r="E103" s="16" t="s">
        <v>151</v>
      </c>
      <c r="F103" s="19" t="s">
        <v>1402</v>
      </c>
      <c r="G103" s="19" t="s">
        <v>23</v>
      </c>
      <c r="H103" s="9"/>
      <c r="I103" s="9"/>
    </row>
    <row r="104" spans="1:9" ht="31.5">
      <c r="A104" s="10" t="s">
        <v>1086</v>
      </c>
      <c r="B104" s="38">
        <v>285631</v>
      </c>
      <c r="C104" s="9"/>
      <c r="D104" s="58"/>
      <c r="E104" s="58"/>
      <c r="F104" s="19"/>
      <c r="G104" s="13" t="s">
        <v>27</v>
      </c>
      <c r="H104" s="36">
        <v>41609</v>
      </c>
      <c r="I104" s="37">
        <f>(6256*1.18)*1</f>
        <v>7382.08</v>
      </c>
    </row>
    <row r="105" spans="1:9" ht="31.5">
      <c r="A105" s="10" t="s">
        <v>1352</v>
      </c>
      <c r="B105" s="38">
        <v>285456</v>
      </c>
      <c r="C105" s="9"/>
      <c r="D105" s="13"/>
      <c r="E105" s="13" t="s">
        <v>469</v>
      </c>
      <c r="F105" s="19"/>
      <c r="G105" s="13" t="s">
        <v>27</v>
      </c>
      <c r="H105" s="36">
        <v>41244</v>
      </c>
      <c r="I105" s="37">
        <f>(56376/9)*1</f>
        <v>6264</v>
      </c>
    </row>
    <row r="106" spans="1:9" ht="31.5">
      <c r="A106" s="10" t="s">
        <v>863</v>
      </c>
      <c r="B106" s="38">
        <v>190390</v>
      </c>
      <c r="C106" s="9"/>
      <c r="D106" s="38"/>
      <c r="E106" s="52"/>
      <c r="F106" s="19"/>
      <c r="G106" s="13" t="s">
        <v>168</v>
      </c>
      <c r="H106" s="36">
        <v>41244</v>
      </c>
      <c r="I106" s="37">
        <f>(56527.38/13)*1</f>
        <v>4348.26</v>
      </c>
    </row>
    <row r="107" spans="1:9" ht="31.5">
      <c r="A107" s="10" t="s">
        <v>1347</v>
      </c>
      <c r="B107" s="38">
        <v>285599</v>
      </c>
      <c r="C107" s="9"/>
      <c r="D107" s="58"/>
      <c r="E107" s="13"/>
      <c r="F107" s="19"/>
      <c r="G107" s="58" t="s">
        <v>27</v>
      </c>
      <c r="H107" s="36">
        <v>41244</v>
      </c>
      <c r="I107" s="37">
        <f>(2993.81*1.18)*1</f>
        <v>3532.6958</v>
      </c>
    </row>
    <row r="108" spans="1:9" ht="47.25">
      <c r="A108" s="49" t="s">
        <v>1470</v>
      </c>
      <c r="B108" s="38">
        <v>285513</v>
      </c>
      <c r="C108" s="9"/>
      <c r="D108" s="13" t="s">
        <v>1469</v>
      </c>
      <c r="E108" s="35" t="s">
        <v>1471</v>
      </c>
      <c r="F108" s="19" t="s">
        <v>1355</v>
      </c>
      <c r="G108" s="13" t="s">
        <v>23</v>
      </c>
      <c r="H108" s="36">
        <v>41244</v>
      </c>
      <c r="I108" s="37">
        <v>5995</v>
      </c>
    </row>
    <row r="109" spans="1:9" ht="31.5">
      <c r="A109" s="10" t="s">
        <v>1347</v>
      </c>
      <c r="B109" s="38">
        <v>285600</v>
      </c>
      <c r="C109" s="9"/>
      <c r="D109" s="58"/>
      <c r="E109" s="13"/>
      <c r="F109" s="19"/>
      <c r="G109" s="58" t="s">
        <v>27</v>
      </c>
      <c r="H109" s="36">
        <v>41244</v>
      </c>
      <c r="I109" s="37">
        <f>(2993.81*1.18)*1</f>
        <v>3532.6958</v>
      </c>
    </row>
    <row r="110" spans="1:9" ht="30">
      <c r="A110" s="148" t="s">
        <v>483</v>
      </c>
      <c r="B110" s="61">
        <v>359393</v>
      </c>
      <c r="C110" s="9"/>
      <c r="D110" s="13" t="s">
        <v>171</v>
      </c>
      <c r="E110" s="13" t="s">
        <v>313</v>
      </c>
      <c r="F110" s="41" t="s">
        <v>1404</v>
      </c>
      <c r="G110" s="19" t="s">
        <v>23</v>
      </c>
      <c r="H110" s="9"/>
      <c r="I110" s="9"/>
    </row>
    <row r="111" spans="1:9" s="65" customFormat="1" ht="15.75">
      <c r="A111" s="148" t="s">
        <v>266</v>
      </c>
      <c r="B111" s="154">
        <v>359382</v>
      </c>
      <c r="C111" s="148"/>
      <c r="D111" s="304" t="s">
        <v>21</v>
      </c>
      <c r="E111" s="304" t="s">
        <v>110</v>
      </c>
      <c r="F111" s="382" t="s">
        <v>1393</v>
      </c>
      <c r="G111" s="382" t="s">
        <v>23</v>
      </c>
      <c r="H111" s="148"/>
      <c r="I111" s="148"/>
    </row>
    <row r="112" spans="1:9" ht="47.25">
      <c r="A112" s="10" t="s">
        <v>1542</v>
      </c>
      <c r="B112" s="38">
        <v>285709</v>
      </c>
      <c r="C112" s="9"/>
      <c r="D112" s="58"/>
      <c r="E112" s="13"/>
      <c r="F112" s="19"/>
      <c r="G112" s="58"/>
      <c r="H112" s="36">
        <v>41153</v>
      </c>
      <c r="I112" s="37">
        <v>59834.559999999998</v>
      </c>
    </row>
    <row r="113" spans="1:9" ht="47.25">
      <c r="A113" s="10" t="s">
        <v>1542</v>
      </c>
      <c r="B113" s="38">
        <v>285710</v>
      </c>
      <c r="C113" s="9"/>
      <c r="D113" s="58"/>
      <c r="E113" s="13"/>
      <c r="F113" s="19"/>
      <c r="G113" s="58"/>
      <c r="H113" s="36">
        <v>41153</v>
      </c>
      <c r="I113" s="37">
        <v>27227.52</v>
      </c>
    </row>
    <row r="114" spans="1:9" ht="31.5">
      <c r="A114" s="10" t="s">
        <v>1138</v>
      </c>
      <c r="B114" s="38">
        <v>285559</v>
      </c>
      <c r="C114" s="9"/>
      <c r="D114" s="58" t="s">
        <v>867</v>
      </c>
      <c r="E114" s="13"/>
      <c r="F114" s="19" t="s">
        <v>1353</v>
      </c>
      <c r="G114" s="58" t="s">
        <v>71</v>
      </c>
      <c r="H114" s="36">
        <v>41244</v>
      </c>
      <c r="I114" s="37">
        <v>57230</v>
      </c>
    </row>
    <row r="115" spans="1:9" ht="18.75">
      <c r="A115" s="450" t="s">
        <v>1529</v>
      </c>
      <c r="B115" s="450"/>
      <c r="C115" s="450"/>
      <c r="D115" s="450"/>
      <c r="E115" s="450"/>
      <c r="F115" s="450"/>
    </row>
    <row r="116" spans="1:9" ht="15.75">
      <c r="A116" s="1"/>
      <c r="B116" s="1"/>
      <c r="C116" s="1"/>
      <c r="D116" s="1"/>
      <c r="E116" s="1"/>
      <c r="F116" s="206"/>
      <c r="G116" s="380" t="s">
        <v>7</v>
      </c>
      <c r="H116" s="5" t="s">
        <v>37</v>
      </c>
      <c r="I116" s="5" t="s">
        <v>8</v>
      </c>
    </row>
    <row r="117" spans="1:9" ht="15.75">
      <c r="A117" s="4" t="s">
        <v>1</v>
      </c>
      <c r="B117" s="5" t="s">
        <v>2</v>
      </c>
      <c r="C117" s="5" t="s">
        <v>3</v>
      </c>
      <c r="D117" s="5" t="s">
        <v>4</v>
      </c>
      <c r="E117" s="5" t="s">
        <v>5</v>
      </c>
      <c r="F117" s="380" t="s">
        <v>6</v>
      </c>
      <c r="G117" s="88" t="s">
        <v>23</v>
      </c>
      <c r="H117" s="8"/>
      <c r="I117" s="8"/>
    </row>
    <row r="118" spans="1:9" ht="15.75">
      <c r="A118" s="39" t="s">
        <v>53</v>
      </c>
      <c r="B118" s="8">
        <v>359317</v>
      </c>
      <c r="C118" s="63"/>
      <c r="D118" s="8" t="s">
        <v>21</v>
      </c>
      <c r="E118" s="8" t="s">
        <v>393</v>
      </c>
      <c r="F118" s="332" t="s">
        <v>1154</v>
      </c>
      <c r="G118" s="88" t="s">
        <v>44</v>
      </c>
      <c r="H118" s="39"/>
      <c r="I118" s="39"/>
    </row>
    <row r="119" spans="1:9" ht="15.75">
      <c r="A119" s="39" t="s">
        <v>502</v>
      </c>
      <c r="B119" s="8">
        <v>285819</v>
      </c>
      <c r="C119" s="39"/>
      <c r="D119" s="39" t="s">
        <v>20</v>
      </c>
      <c r="E119" s="39">
        <v>750</v>
      </c>
      <c r="F119" s="88" t="s">
        <v>699</v>
      </c>
      <c r="G119" s="13" t="s">
        <v>27</v>
      </c>
      <c r="H119" s="36">
        <v>41244</v>
      </c>
      <c r="I119" s="81">
        <v>3588.05</v>
      </c>
    </row>
    <row r="120" spans="1:9" ht="47.25">
      <c r="A120" s="10" t="s">
        <v>1214</v>
      </c>
      <c r="B120" s="38">
        <v>190340</v>
      </c>
      <c r="C120" s="9"/>
      <c r="D120" s="35"/>
      <c r="E120" s="13"/>
      <c r="F120" s="19"/>
      <c r="G120" s="13" t="s">
        <v>71</v>
      </c>
      <c r="H120" s="36">
        <v>40935</v>
      </c>
      <c r="I120" s="81">
        <v>997.35</v>
      </c>
    </row>
    <row r="121" spans="1:9" ht="15.75">
      <c r="A121" s="10" t="s">
        <v>1294</v>
      </c>
      <c r="B121" s="38">
        <v>359411</v>
      </c>
      <c r="C121" s="9"/>
      <c r="D121" s="35" t="s">
        <v>1231</v>
      </c>
      <c r="E121" s="13" t="s">
        <v>1295</v>
      </c>
      <c r="F121" s="19" t="s">
        <v>587</v>
      </c>
      <c r="G121" s="13" t="s">
        <v>1302</v>
      </c>
      <c r="H121" s="9"/>
      <c r="I121" s="9"/>
    </row>
    <row r="122" spans="1:9" ht="15.75">
      <c r="A122" s="10" t="s">
        <v>1301</v>
      </c>
      <c r="B122" s="61">
        <v>285494</v>
      </c>
      <c r="C122" s="9"/>
      <c r="D122" s="9"/>
      <c r="E122" s="9"/>
      <c r="F122" s="19"/>
      <c r="G122" s="13" t="s">
        <v>27</v>
      </c>
      <c r="H122" s="36">
        <v>41457</v>
      </c>
      <c r="I122" s="37">
        <f>(5297.33+953.52)*1</f>
        <v>6250.85</v>
      </c>
    </row>
    <row r="123" spans="1:9" ht="31.5">
      <c r="A123" s="10" t="s">
        <v>1298</v>
      </c>
      <c r="B123" s="38">
        <v>285525</v>
      </c>
      <c r="C123" s="9"/>
      <c r="D123" s="35"/>
      <c r="E123" s="13"/>
      <c r="F123" s="19"/>
      <c r="G123" s="13" t="s">
        <v>23</v>
      </c>
      <c r="H123" s="79">
        <v>40282</v>
      </c>
      <c r="I123" s="37">
        <v>5382.4</v>
      </c>
    </row>
    <row r="124" spans="1:9" ht="15.75">
      <c r="A124" s="80" t="s">
        <v>826</v>
      </c>
      <c r="B124" s="13">
        <v>190375</v>
      </c>
      <c r="C124" s="9"/>
      <c r="D124" s="13"/>
      <c r="E124" s="13"/>
      <c r="F124" s="19"/>
      <c r="G124" s="206"/>
      <c r="H124" s="79">
        <v>40935</v>
      </c>
      <c r="I124" s="1">
        <v>4348.26</v>
      </c>
    </row>
    <row r="125" spans="1:9" ht="18.75">
      <c r="A125" s="450" t="s">
        <v>1530</v>
      </c>
      <c r="B125" s="450"/>
      <c r="C125" s="450"/>
      <c r="D125" s="450"/>
      <c r="E125" s="450"/>
      <c r="F125" s="450"/>
    </row>
    <row r="126" spans="1:9" ht="15.75">
      <c r="A126" s="10" t="s">
        <v>1350</v>
      </c>
      <c r="B126" s="38">
        <v>285654</v>
      </c>
      <c r="C126" s="9"/>
      <c r="D126" s="58"/>
      <c r="E126" s="13"/>
      <c r="F126" s="19"/>
      <c r="G126" s="58" t="s">
        <v>27</v>
      </c>
      <c r="H126" s="36">
        <v>41244</v>
      </c>
      <c r="I126" s="37">
        <f>(3358*1.18)*1</f>
        <v>3962.4399999999996</v>
      </c>
    </row>
    <row r="127" spans="1:9" ht="15.75">
      <c r="A127" s="10" t="s">
        <v>1312</v>
      </c>
      <c r="B127" s="38">
        <v>285638</v>
      </c>
      <c r="C127" s="9"/>
      <c r="D127" s="58"/>
      <c r="E127" s="13"/>
      <c r="F127" s="19"/>
      <c r="G127" s="13" t="s">
        <v>27</v>
      </c>
      <c r="H127" s="36">
        <v>40940</v>
      </c>
      <c r="I127" s="37">
        <v>9997.35</v>
      </c>
    </row>
    <row r="128" spans="1:9" ht="51.75" customHeight="1">
      <c r="A128" s="209" t="s">
        <v>1340</v>
      </c>
      <c r="B128" s="38">
        <v>190374</v>
      </c>
      <c r="C128" s="9"/>
      <c r="D128" s="38"/>
      <c r="E128" s="52"/>
      <c r="F128" s="19"/>
      <c r="G128" s="58" t="s">
        <v>71</v>
      </c>
      <c r="H128" s="36">
        <v>41244</v>
      </c>
      <c r="I128" s="37">
        <v>57230</v>
      </c>
    </row>
    <row r="129" spans="1:9" ht="31.5">
      <c r="A129" s="10" t="s">
        <v>1138</v>
      </c>
      <c r="B129" s="38">
        <v>285558</v>
      </c>
      <c r="C129" s="9"/>
      <c r="D129" s="58" t="s">
        <v>867</v>
      </c>
      <c r="E129" s="13"/>
      <c r="F129" s="19" t="s">
        <v>1351</v>
      </c>
      <c r="G129" s="19" t="s">
        <v>724</v>
      </c>
      <c r="H129" s="36">
        <v>41611</v>
      </c>
      <c r="I129" s="37">
        <v>57230</v>
      </c>
    </row>
    <row r="130" spans="1:9" ht="15.75">
      <c r="A130" s="49" t="s">
        <v>1286</v>
      </c>
      <c r="B130" s="61">
        <v>359371</v>
      </c>
      <c r="C130" s="9"/>
      <c r="D130" s="9"/>
      <c r="E130" s="9"/>
      <c r="F130" s="19"/>
      <c r="G130" s="58" t="s">
        <v>24</v>
      </c>
      <c r="H130" s="36">
        <v>41244</v>
      </c>
      <c r="I130" s="37">
        <v>4874.34</v>
      </c>
    </row>
    <row r="131" spans="1:9" ht="31.5">
      <c r="A131" s="10" t="s">
        <v>1354</v>
      </c>
      <c r="B131" s="38">
        <v>285574</v>
      </c>
      <c r="C131" s="9"/>
      <c r="D131" s="58"/>
      <c r="E131" s="13"/>
      <c r="F131" s="19"/>
      <c r="G131" s="19" t="s">
        <v>23</v>
      </c>
      <c r="H131" s="36">
        <v>41611</v>
      </c>
      <c r="I131" s="37">
        <v>4874.34</v>
      </c>
    </row>
    <row r="132" spans="1:9" ht="15.75">
      <c r="A132" s="148" t="s">
        <v>53</v>
      </c>
      <c r="B132" s="61">
        <v>359387</v>
      </c>
      <c r="C132" s="9"/>
      <c r="D132" s="16" t="s">
        <v>21</v>
      </c>
      <c r="E132" s="16" t="s">
        <v>906</v>
      </c>
      <c r="F132" s="19" t="s">
        <v>1397</v>
      </c>
      <c r="G132" s="58" t="s">
        <v>23</v>
      </c>
      <c r="H132" s="36">
        <v>41244</v>
      </c>
      <c r="I132" s="37">
        <f>(2576*1.18)*1</f>
        <v>3039.68</v>
      </c>
    </row>
    <row r="133" spans="1:9" ht="15.75">
      <c r="A133" s="10" t="s">
        <v>1350</v>
      </c>
      <c r="B133" s="38">
        <v>285652</v>
      </c>
      <c r="C133" s="9"/>
      <c r="D133" s="58"/>
      <c r="E133" s="13"/>
      <c r="F133" s="19"/>
      <c r="G133" s="19" t="s">
        <v>23</v>
      </c>
      <c r="H133" s="36">
        <v>41639</v>
      </c>
      <c r="I133" s="37">
        <v>3039.68</v>
      </c>
    </row>
    <row r="134" spans="1:9" ht="30">
      <c r="A134" s="148" t="s">
        <v>483</v>
      </c>
      <c r="B134" s="61">
        <v>359416</v>
      </c>
      <c r="C134" s="9"/>
      <c r="D134" s="13" t="s">
        <v>171</v>
      </c>
      <c r="E134" s="13" t="s">
        <v>313</v>
      </c>
      <c r="F134" s="41" t="s">
        <v>1407</v>
      </c>
      <c r="G134" s="58" t="s">
        <v>25</v>
      </c>
      <c r="H134" s="36"/>
      <c r="I134" s="37">
        <v>0</v>
      </c>
    </row>
    <row r="135" spans="1:9" ht="15.75">
      <c r="A135" s="10" t="s">
        <v>1341</v>
      </c>
      <c r="B135" s="38">
        <v>285780</v>
      </c>
      <c r="C135" s="9"/>
      <c r="D135" s="58"/>
      <c r="E135" s="58"/>
      <c r="F135" s="19"/>
      <c r="G135" s="206" t="s">
        <v>1531</v>
      </c>
      <c r="H135" s="1"/>
      <c r="I135" s="1"/>
    </row>
    <row r="136" spans="1:9" ht="31.5">
      <c r="A136" s="10" t="s">
        <v>1543</v>
      </c>
      <c r="B136" s="38">
        <v>285850</v>
      </c>
      <c r="C136" s="1"/>
      <c r="D136" s="1"/>
      <c r="E136" s="1"/>
      <c r="F136" s="206"/>
      <c r="G136" s="206" t="s">
        <v>1531</v>
      </c>
      <c r="H136" s="36">
        <v>40935</v>
      </c>
      <c r="I136" s="37">
        <v>1252.8</v>
      </c>
    </row>
    <row r="137" spans="1:9" ht="18.75">
      <c r="A137" s="461" t="s">
        <v>988</v>
      </c>
      <c r="B137" s="461"/>
      <c r="C137" s="461"/>
      <c r="D137" s="461"/>
      <c r="E137" s="461"/>
      <c r="F137" s="461"/>
    </row>
    <row r="138" spans="1:9" ht="15.75">
      <c r="G138" s="383" t="s">
        <v>7</v>
      </c>
      <c r="H138" s="5" t="s">
        <v>37</v>
      </c>
      <c r="I138" s="5" t="s">
        <v>8</v>
      </c>
    </row>
    <row r="139" spans="1:9" ht="15.75">
      <c r="A139" s="4" t="s">
        <v>1</v>
      </c>
      <c r="B139" s="5" t="s">
        <v>2</v>
      </c>
      <c r="C139" s="5" t="s">
        <v>3</v>
      </c>
      <c r="D139" s="5" t="s">
        <v>4</v>
      </c>
      <c r="E139" s="98" t="s">
        <v>5</v>
      </c>
      <c r="F139" s="99" t="s">
        <v>6</v>
      </c>
      <c r="G139" s="13" t="s">
        <v>992</v>
      </c>
      <c r="H139" s="159">
        <v>40253</v>
      </c>
      <c r="I139" s="51">
        <v>6310.4</v>
      </c>
    </row>
    <row r="140" spans="1:9" ht="15.75">
      <c r="A140" s="161" t="s">
        <v>993</v>
      </c>
      <c r="B140" s="38">
        <v>190189</v>
      </c>
      <c r="C140" s="9"/>
      <c r="D140" s="12" t="s">
        <v>19</v>
      </c>
      <c r="E140" s="13" t="s">
        <v>19</v>
      </c>
      <c r="F140" s="19"/>
      <c r="G140" s="13" t="s">
        <v>992</v>
      </c>
      <c r="H140" s="159">
        <v>41306</v>
      </c>
      <c r="I140" s="37">
        <f>(8518+1533.24)*1</f>
        <v>10051.24</v>
      </c>
    </row>
    <row r="141" spans="1:9" ht="47.25">
      <c r="A141" s="162" t="s">
        <v>994</v>
      </c>
      <c r="B141" s="38">
        <v>285499</v>
      </c>
      <c r="C141" s="9"/>
      <c r="D141" s="13"/>
      <c r="E141" s="13"/>
      <c r="F141" s="19"/>
      <c r="G141" s="13" t="s">
        <v>25</v>
      </c>
      <c r="H141" s="36"/>
      <c r="I141" s="37">
        <v>0</v>
      </c>
    </row>
    <row r="142" spans="1:9" ht="31.5">
      <c r="A142" s="162" t="s">
        <v>995</v>
      </c>
      <c r="B142" s="13">
        <v>359253</v>
      </c>
      <c r="C142" s="9"/>
      <c r="D142" s="35"/>
      <c r="E142" s="13"/>
      <c r="F142" s="19"/>
      <c r="G142" s="13" t="s">
        <v>24</v>
      </c>
      <c r="H142" s="36"/>
      <c r="I142" s="37">
        <v>0</v>
      </c>
    </row>
    <row r="143" spans="1:9" ht="15.75">
      <c r="A143" s="162" t="s">
        <v>464</v>
      </c>
      <c r="B143" s="13">
        <v>190088</v>
      </c>
      <c r="C143" s="9"/>
      <c r="D143" s="13" t="s">
        <v>18</v>
      </c>
      <c r="E143" s="13">
        <v>3600</v>
      </c>
      <c r="F143" s="19" t="s">
        <v>996</v>
      </c>
      <c r="G143" s="13" t="s">
        <v>233</v>
      </c>
      <c r="H143" s="36"/>
      <c r="I143" s="37">
        <v>0</v>
      </c>
    </row>
    <row r="144" spans="1:9" ht="15.75">
      <c r="A144" s="162" t="s">
        <v>997</v>
      </c>
      <c r="B144" s="13">
        <v>359260</v>
      </c>
      <c r="C144" s="9"/>
      <c r="D144" s="13"/>
      <c r="E144" s="13"/>
      <c r="F144" s="19"/>
      <c r="G144" s="13" t="s">
        <v>385</v>
      </c>
      <c r="H144" s="36"/>
      <c r="I144" s="37">
        <v>0</v>
      </c>
    </row>
    <row r="145" spans="1:10" ht="15.75">
      <c r="A145" s="162" t="s">
        <v>989</v>
      </c>
      <c r="B145" s="13">
        <v>359265</v>
      </c>
      <c r="C145" s="9"/>
      <c r="D145" s="13"/>
      <c r="E145" s="13"/>
      <c r="F145" s="19"/>
    </row>
    <row r="146" spans="1:10" ht="31.5">
      <c r="A146" s="163" t="s">
        <v>266</v>
      </c>
      <c r="B146" s="38">
        <v>359251</v>
      </c>
      <c r="C146" s="9"/>
      <c r="D146" s="13" t="s">
        <v>54</v>
      </c>
      <c r="E146" s="13" t="s">
        <v>470</v>
      </c>
      <c r="F146" s="19" t="s">
        <v>999</v>
      </c>
      <c r="G146" s="13"/>
      <c r="H146" s="36"/>
      <c r="I146" s="26">
        <f>(66128*1.18/2)*1</f>
        <v>39015.519999999997</v>
      </c>
    </row>
    <row r="147" spans="1:10" ht="47.25">
      <c r="A147" s="163" t="s">
        <v>1544</v>
      </c>
      <c r="B147" s="38">
        <v>285798</v>
      </c>
      <c r="C147" s="9"/>
      <c r="D147" s="13" t="s">
        <v>550</v>
      </c>
      <c r="E147" s="13" t="s">
        <v>1000</v>
      </c>
      <c r="F147" s="19"/>
      <c r="G147" s="13" t="s">
        <v>233</v>
      </c>
      <c r="H147" s="36">
        <v>41255</v>
      </c>
      <c r="I147" s="26">
        <v>3588.05</v>
      </c>
    </row>
    <row r="148" spans="1:10" ht="15.75">
      <c r="A148" s="30" t="s">
        <v>397</v>
      </c>
      <c r="B148" s="38">
        <v>359255</v>
      </c>
      <c r="C148" s="9"/>
      <c r="D148" s="35"/>
      <c r="E148" s="35"/>
      <c r="F148" s="19"/>
      <c r="G148" s="13" t="s">
        <v>233</v>
      </c>
      <c r="H148" s="36"/>
      <c r="I148" s="37">
        <v>0</v>
      </c>
    </row>
    <row r="149" spans="1:10" ht="15.75">
      <c r="A149" s="30" t="s">
        <v>397</v>
      </c>
      <c r="B149" s="38">
        <v>359256</v>
      </c>
      <c r="C149" s="9"/>
      <c r="D149" s="35"/>
      <c r="E149" s="35"/>
      <c r="F149" s="19"/>
      <c r="G149" s="13" t="s">
        <v>233</v>
      </c>
      <c r="H149" s="36"/>
      <c r="I149" s="37">
        <v>0</v>
      </c>
    </row>
    <row r="150" spans="1:10" ht="15.75">
      <c r="A150" s="30" t="s">
        <v>397</v>
      </c>
      <c r="B150" s="38">
        <v>359254</v>
      </c>
      <c r="C150" s="9"/>
      <c r="D150" s="35"/>
      <c r="E150" s="35"/>
      <c r="F150" s="19"/>
      <c r="G150" s="13" t="s">
        <v>24</v>
      </c>
      <c r="H150" s="36">
        <v>41457</v>
      </c>
      <c r="I150" s="37">
        <v>9847.9699999999993</v>
      </c>
    </row>
    <row r="151" spans="1:10" ht="31.5">
      <c r="A151" s="162" t="s">
        <v>1446</v>
      </c>
      <c r="B151" s="38">
        <v>285685</v>
      </c>
      <c r="C151" s="9"/>
      <c r="D151" s="38"/>
      <c r="E151" s="35"/>
      <c r="F151" s="19"/>
      <c r="G151" s="13" t="s">
        <v>24</v>
      </c>
      <c r="H151" s="36">
        <v>41457</v>
      </c>
      <c r="I151" s="37">
        <v>9847.9699999999993</v>
      </c>
    </row>
    <row r="152" spans="1:10" ht="31.5">
      <c r="A152" s="162" t="s">
        <v>1446</v>
      </c>
      <c r="B152" s="38">
        <v>285686</v>
      </c>
      <c r="C152" s="9"/>
      <c r="D152" s="38"/>
      <c r="E152" s="35"/>
      <c r="F152" s="19"/>
      <c r="G152" s="13" t="s">
        <v>24</v>
      </c>
      <c r="H152" s="36">
        <v>41457</v>
      </c>
      <c r="I152" s="37">
        <v>9847.9699999999993</v>
      </c>
    </row>
    <row r="153" spans="1:10" ht="47.25">
      <c r="A153" s="163" t="s">
        <v>1545</v>
      </c>
      <c r="B153" s="38">
        <v>285687</v>
      </c>
      <c r="C153" s="9"/>
      <c r="D153" s="13"/>
      <c r="E153" s="13"/>
      <c r="F153" s="19"/>
      <c r="G153" s="13" t="s">
        <v>724</v>
      </c>
      <c r="H153" s="36">
        <v>41611</v>
      </c>
      <c r="I153" s="26">
        <v>1274.4000000000001</v>
      </c>
    </row>
    <row r="154" spans="1:10" ht="15.75">
      <c r="A154" s="162" t="s">
        <v>990</v>
      </c>
      <c r="B154" s="38">
        <v>359285</v>
      </c>
      <c r="C154" s="9"/>
      <c r="D154" s="38" t="s">
        <v>1023</v>
      </c>
      <c r="E154" s="35"/>
      <c r="F154" s="19"/>
      <c r="G154" s="13" t="s">
        <v>23</v>
      </c>
      <c r="H154" s="36"/>
      <c r="I154" s="37"/>
    </row>
    <row r="155" spans="1:10" ht="15.75">
      <c r="A155" s="162" t="s">
        <v>1024</v>
      </c>
      <c r="B155" s="38">
        <v>359283</v>
      </c>
      <c r="C155" s="9"/>
      <c r="D155" s="38" t="s">
        <v>1025</v>
      </c>
      <c r="E155" s="35"/>
      <c r="F155" s="19"/>
      <c r="G155" s="13" t="s">
        <v>1028</v>
      </c>
      <c r="H155" s="36"/>
      <c r="I155" s="37">
        <v>0</v>
      </c>
      <c r="J155" s="33"/>
    </row>
    <row r="156" spans="1:10" ht="15.75">
      <c r="A156" s="30" t="s">
        <v>991</v>
      </c>
      <c r="B156" s="13">
        <v>359284</v>
      </c>
      <c r="C156" s="9"/>
      <c r="D156" s="13"/>
      <c r="E156" s="13" t="s">
        <v>1026</v>
      </c>
      <c r="F156" s="392" t="s">
        <v>1444</v>
      </c>
      <c r="G156" s="13" t="s">
        <v>1029</v>
      </c>
      <c r="H156" s="9"/>
      <c r="I156" s="9"/>
      <c r="J156" s="33"/>
    </row>
    <row r="157" spans="1:10" ht="31.5">
      <c r="A157" s="30" t="s">
        <v>1027</v>
      </c>
      <c r="B157" s="61">
        <v>359257</v>
      </c>
      <c r="C157" s="19"/>
      <c r="D157" s="19"/>
      <c r="E157" s="19"/>
      <c r="F157" s="19"/>
      <c r="G157" s="13" t="s">
        <v>44</v>
      </c>
      <c r="H157" s="9"/>
      <c r="I157" s="9"/>
      <c r="J157" s="33"/>
    </row>
    <row r="158" spans="1:10" ht="15.75">
      <c r="A158" s="30" t="s">
        <v>39</v>
      </c>
      <c r="B158" s="61">
        <v>359252</v>
      </c>
      <c r="C158" s="19"/>
      <c r="D158" s="19" t="s">
        <v>21</v>
      </c>
      <c r="E158" s="19" t="s">
        <v>1030</v>
      </c>
      <c r="F158" s="332" t="s">
        <v>1445</v>
      </c>
      <c r="G158" s="13" t="s">
        <v>44</v>
      </c>
      <c r="H158" s="19"/>
      <c r="I158" s="19"/>
      <c r="J158" s="60"/>
    </row>
    <row r="159" spans="1:10" ht="15.75">
      <c r="A159" s="165" t="s">
        <v>502</v>
      </c>
      <c r="B159" s="19">
        <v>190218</v>
      </c>
      <c r="C159" s="19"/>
      <c r="D159" s="19" t="s">
        <v>20</v>
      </c>
      <c r="E159" s="19">
        <v>7050</v>
      </c>
      <c r="F159" s="19" t="s">
        <v>1031</v>
      </c>
      <c r="G159" s="19" t="s">
        <v>752</v>
      </c>
      <c r="H159" s="36">
        <v>40544</v>
      </c>
      <c r="I159" s="37">
        <v>4387.6400000000003</v>
      </c>
      <c r="J159" s="60"/>
    </row>
    <row r="160" spans="1:10">
      <c r="A160" s="165" t="s">
        <v>1032</v>
      </c>
      <c r="B160" s="19">
        <v>359258</v>
      </c>
      <c r="C160" s="19"/>
      <c r="D160" s="19"/>
      <c r="E160" s="19"/>
      <c r="F160" s="19"/>
      <c r="G160" s="19" t="s">
        <v>44</v>
      </c>
      <c r="H160" s="19"/>
      <c r="I160" s="19"/>
      <c r="J160" s="60"/>
    </row>
    <row r="161" spans="1:10" ht="15.75">
      <c r="A161" s="165" t="s">
        <v>1033</v>
      </c>
      <c r="B161" s="19">
        <v>359259</v>
      </c>
      <c r="C161" s="19"/>
      <c r="D161" s="19" t="s">
        <v>211</v>
      </c>
      <c r="E161" s="19" t="s">
        <v>1034</v>
      </c>
      <c r="F161" s="19" t="s">
        <v>1035</v>
      </c>
      <c r="G161" s="13" t="s">
        <v>44</v>
      </c>
      <c r="H161" s="19"/>
      <c r="I161" s="19"/>
      <c r="J161" s="60"/>
    </row>
    <row r="162" spans="1:10" ht="15.75">
      <c r="A162" s="166" t="s">
        <v>1036</v>
      </c>
      <c r="B162" s="167">
        <v>359261</v>
      </c>
      <c r="C162" s="19"/>
      <c r="D162" s="19"/>
      <c r="E162" s="19"/>
      <c r="F162" s="19"/>
      <c r="G162" s="13" t="s">
        <v>44</v>
      </c>
      <c r="H162" s="19"/>
      <c r="I162" s="19"/>
      <c r="J162" s="60"/>
    </row>
    <row r="163" spans="1:10">
      <c r="A163" s="166" t="s">
        <v>1037</v>
      </c>
      <c r="B163" s="167">
        <v>359262</v>
      </c>
      <c r="C163" s="19"/>
      <c r="D163" s="19"/>
      <c r="E163" s="19"/>
      <c r="F163" s="19"/>
      <c r="G163" s="28"/>
      <c r="H163" s="60"/>
      <c r="I163" s="60"/>
      <c r="J163" s="60"/>
    </row>
    <row r="164" spans="1:10" ht="18.75">
      <c r="A164" s="461" t="s">
        <v>1001</v>
      </c>
      <c r="B164" s="461"/>
      <c r="C164" s="461"/>
      <c r="D164" s="461"/>
      <c r="E164" s="461"/>
      <c r="F164" s="393"/>
    </row>
    <row r="165" spans="1:10" ht="15.75">
      <c r="G165" s="380" t="s">
        <v>7</v>
      </c>
      <c r="H165" s="5" t="s">
        <v>37</v>
      </c>
      <c r="I165" s="5" t="s">
        <v>8</v>
      </c>
    </row>
    <row r="166" spans="1:10" ht="14.25" customHeight="1">
      <c r="A166" s="4" t="s">
        <v>1</v>
      </c>
      <c r="B166" s="5" t="s">
        <v>2</v>
      </c>
      <c r="C166" s="5" t="s">
        <v>3</v>
      </c>
      <c r="D166" s="5" t="s">
        <v>4</v>
      </c>
      <c r="E166" s="5" t="s">
        <v>5</v>
      </c>
      <c r="F166" s="380" t="s">
        <v>6</v>
      </c>
      <c r="G166" s="13" t="s">
        <v>24</v>
      </c>
      <c r="H166" s="36"/>
      <c r="I166" s="37">
        <v>0</v>
      </c>
    </row>
    <row r="167" spans="1:10" ht="31.5">
      <c r="A167" s="10" t="s">
        <v>1448</v>
      </c>
      <c r="B167" s="13">
        <v>359263</v>
      </c>
      <c r="C167" s="9"/>
      <c r="D167" s="9"/>
      <c r="E167" s="9"/>
      <c r="F167" s="19"/>
      <c r="G167" s="13" t="s">
        <v>24</v>
      </c>
      <c r="H167" s="36"/>
      <c r="I167" s="37">
        <v>0</v>
      </c>
    </row>
    <row r="168" spans="1:10" ht="31.5">
      <c r="A168" s="10" t="s">
        <v>1449</v>
      </c>
      <c r="B168" s="13">
        <v>359264</v>
      </c>
      <c r="C168" s="9"/>
      <c r="D168" s="9"/>
      <c r="E168" s="9"/>
      <c r="F168" s="58"/>
      <c r="G168" s="13" t="s">
        <v>24</v>
      </c>
      <c r="H168" s="36" t="s">
        <v>810</v>
      </c>
      <c r="I168" s="81">
        <v>4698</v>
      </c>
    </row>
    <row r="169" spans="1:10" ht="47.25">
      <c r="A169" s="80" t="s">
        <v>1002</v>
      </c>
      <c r="B169" s="38">
        <v>190226</v>
      </c>
      <c r="C169" s="9"/>
      <c r="D169" s="9"/>
      <c r="E169" s="9"/>
      <c r="F169" s="19"/>
      <c r="G169" s="13" t="s">
        <v>24</v>
      </c>
      <c r="H169" s="86">
        <v>40618</v>
      </c>
      <c r="I169" s="81">
        <v>4698</v>
      </c>
    </row>
    <row r="170" spans="1:10" ht="31.5">
      <c r="A170" s="80" t="s">
        <v>1003</v>
      </c>
      <c r="B170" s="38">
        <v>190051</v>
      </c>
      <c r="C170" s="9"/>
      <c r="D170" s="9"/>
      <c r="E170" s="9"/>
      <c r="F170" s="19"/>
      <c r="G170" s="13" t="s">
        <v>24</v>
      </c>
      <c r="H170" s="86">
        <v>38901</v>
      </c>
      <c r="I170" s="81">
        <v>5481</v>
      </c>
    </row>
    <row r="171" spans="1:10" ht="31.5">
      <c r="A171" s="82" t="s">
        <v>1450</v>
      </c>
      <c r="B171" s="38">
        <v>189335</v>
      </c>
      <c r="C171" s="9"/>
      <c r="D171" s="9"/>
      <c r="E171" s="9"/>
      <c r="F171" s="19"/>
      <c r="G171" s="13" t="s">
        <v>24</v>
      </c>
      <c r="H171" s="86">
        <v>38783</v>
      </c>
      <c r="I171" s="81">
        <v>5481</v>
      </c>
    </row>
    <row r="172" spans="1:10" ht="31.5">
      <c r="A172" s="80" t="s">
        <v>1003</v>
      </c>
      <c r="B172" s="38">
        <v>190069</v>
      </c>
      <c r="C172" s="9"/>
      <c r="D172" s="19" t="s">
        <v>1038</v>
      </c>
      <c r="E172" s="9"/>
      <c r="F172" s="19"/>
      <c r="G172" s="13" t="s">
        <v>24</v>
      </c>
      <c r="H172" s="86">
        <v>38901</v>
      </c>
      <c r="I172" s="81">
        <v>5481</v>
      </c>
    </row>
    <row r="173" spans="1:10" ht="31.5">
      <c r="A173" s="82" t="s">
        <v>1450</v>
      </c>
      <c r="B173" s="38">
        <v>189337</v>
      </c>
      <c r="C173" s="9"/>
      <c r="D173" s="9"/>
      <c r="E173" s="9"/>
      <c r="F173" s="19"/>
      <c r="G173" s="13" t="s">
        <v>24</v>
      </c>
      <c r="H173" s="86">
        <v>38901</v>
      </c>
      <c r="I173" s="81">
        <v>5481</v>
      </c>
    </row>
    <row r="174" spans="1:10" ht="31.5">
      <c r="A174" s="82" t="s">
        <v>1450</v>
      </c>
      <c r="B174" s="38">
        <v>189336</v>
      </c>
      <c r="C174" s="9"/>
      <c r="D174" s="9"/>
      <c r="E174" s="9"/>
      <c r="F174" s="19"/>
      <c r="G174" s="13" t="s">
        <v>23</v>
      </c>
      <c r="H174" s="86"/>
      <c r="I174" s="81">
        <v>0</v>
      </c>
    </row>
    <row r="175" spans="1:10" ht="15.75">
      <c r="A175" s="80" t="s">
        <v>492</v>
      </c>
      <c r="B175" s="38">
        <v>190042</v>
      </c>
      <c r="C175" s="9"/>
      <c r="D175" s="9"/>
      <c r="E175" s="9"/>
      <c r="F175" s="19"/>
      <c r="G175" s="13" t="s">
        <v>27</v>
      </c>
      <c r="H175" s="158">
        <v>41457</v>
      </c>
      <c r="I175" s="18">
        <f>(5297.33+953.52)*1</f>
        <v>6250.85</v>
      </c>
    </row>
    <row r="176" spans="1:10" ht="31.5">
      <c r="A176" s="10" t="s">
        <v>1004</v>
      </c>
      <c r="B176" s="38">
        <v>285523</v>
      </c>
      <c r="C176" s="9"/>
      <c r="D176" s="9"/>
      <c r="E176" s="9"/>
      <c r="F176" s="19"/>
      <c r="G176" s="13" t="s">
        <v>27</v>
      </c>
      <c r="H176" s="36"/>
      <c r="I176" s="37">
        <v>0</v>
      </c>
    </row>
    <row r="177" spans="1:10" ht="15.75">
      <c r="A177" s="10" t="s">
        <v>1005</v>
      </c>
      <c r="B177" s="38">
        <v>190342</v>
      </c>
      <c r="C177" s="9"/>
      <c r="D177" s="9"/>
      <c r="E177" s="9"/>
      <c r="F177" s="19"/>
      <c r="G177" s="13" t="s">
        <v>24</v>
      </c>
      <c r="H177" s="86">
        <v>38901</v>
      </c>
      <c r="I177" s="81">
        <v>5829</v>
      </c>
    </row>
    <row r="178" spans="1:10" ht="31.5">
      <c r="A178" s="82" t="s">
        <v>1006</v>
      </c>
      <c r="B178" s="38">
        <v>189338</v>
      </c>
      <c r="C178" s="9"/>
      <c r="D178" s="9"/>
      <c r="E178" s="9"/>
      <c r="F178" s="19"/>
      <c r="G178" s="58" t="s">
        <v>24</v>
      </c>
      <c r="H178" s="36"/>
      <c r="I178" s="37">
        <f>(10742.76/2)*1</f>
        <v>5371.38</v>
      </c>
    </row>
    <row r="179" spans="1:10" ht="31.5">
      <c r="A179" s="10" t="s">
        <v>1043</v>
      </c>
      <c r="B179" s="38">
        <v>285449</v>
      </c>
      <c r="C179" s="9"/>
      <c r="D179" s="9"/>
      <c r="E179" s="9"/>
      <c r="F179" s="19"/>
      <c r="G179" s="58" t="s">
        <v>24</v>
      </c>
      <c r="H179" s="16"/>
      <c r="I179" s="16"/>
    </row>
    <row r="180" spans="1:10" ht="15.75">
      <c r="A180" s="162" t="s">
        <v>1039</v>
      </c>
      <c r="B180" s="61">
        <v>185420</v>
      </c>
      <c r="C180" s="16"/>
      <c r="D180" s="16" t="s">
        <v>1040</v>
      </c>
      <c r="E180" s="16" t="s">
        <v>1041</v>
      </c>
      <c r="F180" s="19"/>
      <c r="G180" s="206"/>
      <c r="H180" s="1"/>
      <c r="I180" s="1"/>
    </row>
    <row r="181" spans="1:10" ht="31.5">
      <c r="A181" s="162" t="s">
        <v>1042</v>
      </c>
      <c r="B181" s="61">
        <v>193126</v>
      </c>
      <c r="C181" s="16"/>
      <c r="D181" s="16"/>
      <c r="E181" s="16"/>
      <c r="F181" s="19"/>
      <c r="G181" s="58" t="s">
        <v>181</v>
      </c>
      <c r="H181" s="16"/>
      <c r="I181" s="16"/>
    </row>
    <row r="182" spans="1:10" ht="15.75">
      <c r="A182" s="162" t="s">
        <v>1447</v>
      </c>
      <c r="B182" s="61">
        <v>285483</v>
      </c>
      <c r="C182" s="16"/>
      <c r="D182" s="16" t="s">
        <v>815</v>
      </c>
      <c r="E182" s="16" t="s">
        <v>1044</v>
      </c>
      <c r="F182" s="19">
        <v>22300420</v>
      </c>
      <c r="G182" s="58" t="s">
        <v>1048</v>
      </c>
      <c r="H182" s="16"/>
      <c r="I182" s="16"/>
    </row>
    <row r="183" spans="1:10" ht="15.75">
      <c r="A183" s="162" t="s">
        <v>1045</v>
      </c>
      <c r="B183" s="61">
        <v>359300</v>
      </c>
      <c r="C183" s="16"/>
      <c r="D183" s="16" t="s">
        <v>118</v>
      </c>
      <c r="E183" s="16" t="s">
        <v>1046</v>
      </c>
      <c r="F183" s="19" t="s">
        <v>1047</v>
      </c>
      <c r="G183" s="384"/>
      <c r="H183" s="67"/>
      <c r="I183" s="67"/>
    </row>
    <row r="184" spans="1:10" ht="18.75">
      <c r="A184" s="198" t="s">
        <v>1007</v>
      </c>
      <c r="B184" s="96"/>
      <c r="C184" s="96"/>
      <c r="D184" s="96"/>
      <c r="E184" s="96"/>
      <c r="F184" s="393"/>
      <c r="G184" s="393"/>
      <c r="H184" s="96"/>
      <c r="I184" s="96"/>
      <c r="J184" s="96"/>
    </row>
    <row r="185" spans="1:10" ht="18">
      <c r="A185" s="96"/>
      <c r="B185" s="96"/>
      <c r="C185" s="96"/>
      <c r="D185" s="96"/>
      <c r="E185" s="96"/>
      <c r="F185" s="393"/>
      <c r="G185" s="380" t="s">
        <v>7</v>
      </c>
      <c r="H185" s="5" t="s">
        <v>37</v>
      </c>
      <c r="I185" s="5" t="s">
        <v>8</v>
      </c>
    </row>
    <row r="186" spans="1:10" ht="15.75">
      <c r="A186" s="4" t="s">
        <v>1</v>
      </c>
      <c r="B186" s="5" t="s">
        <v>2</v>
      </c>
      <c r="C186" s="5" t="s">
        <v>3</v>
      </c>
      <c r="D186" s="5" t="s">
        <v>4</v>
      </c>
      <c r="E186" s="5" t="s">
        <v>5</v>
      </c>
      <c r="F186" s="380" t="s">
        <v>6</v>
      </c>
      <c r="G186" s="13" t="s">
        <v>237</v>
      </c>
      <c r="H186" s="36"/>
      <c r="I186" s="37">
        <v>0</v>
      </c>
    </row>
    <row r="187" spans="1:10" ht="15.75">
      <c r="A187" s="49" t="s">
        <v>1451</v>
      </c>
      <c r="B187" s="38">
        <v>359266</v>
      </c>
      <c r="C187" s="63"/>
      <c r="D187" s="38"/>
      <c r="E187" s="35"/>
      <c r="F187" s="194"/>
      <c r="G187" s="13" t="s">
        <v>237</v>
      </c>
      <c r="H187" s="36"/>
      <c r="I187" s="37">
        <v>0</v>
      </c>
    </row>
    <row r="188" spans="1:10" ht="15.75">
      <c r="A188" s="49" t="s">
        <v>1451</v>
      </c>
      <c r="B188" s="38">
        <v>359267</v>
      </c>
      <c r="C188" s="63"/>
      <c r="D188" s="38"/>
      <c r="E188" s="35"/>
      <c r="F188" s="194"/>
      <c r="G188" s="13" t="s">
        <v>71</v>
      </c>
      <c r="H188" s="36">
        <v>38898</v>
      </c>
      <c r="I188" s="37">
        <v>371.95</v>
      </c>
    </row>
    <row r="189" spans="1:10" ht="15.75">
      <c r="A189" s="49" t="s">
        <v>529</v>
      </c>
      <c r="B189" s="38">
        <v>359268</v>
      </c>
      <c r="C189" s="63"/>
      <c r="D189" s="38"/>
      <c r="E189" s="35"/>
      <c r="F189" s="194"/>
      <c r="G189" s="13" t="s">
        <v>71</v>
      </c>
      <c r="H189" s="36">
        <v>38898</v>
      </c>
      <c r="I189" s="37">
        <v>371.95</v>
      </c>
    </row>
    <row r="190" spans="1:10" ht="15.75">
      <c r="A190" s="49" t="s">
        <v>529</v>
      </c>
      <c r="B190" s="38">
        <v>359269</v>
      </c>
      <c r="C190" s="63"/>
      <c r="D190" s="38"/>
      <c r="E190" s="35"/>
      <c r="F190" s="194"/>
      <c r="G190" s="13" t="s">
        <v>71</v>
      </c>
      <c r="H190" s="36">
        <v>38898</v>
      </c>
      <c r="I190" s="37">
        <v>371.95</v>
      </c>
    </row>
    <row r="191" spans="1:10" ht="15.75">
      <c r="A191" s="49" t="s">
        <v>529</v>
      </c>
      <c r="B191" s="38">
        <v>359270</v>
      </c>
      <c r="C191" s="63"/>
      <c r="D191" s="38"/>
      <c r="E191" s="35"/>
      <c r="F191" s="194"/>
      <c r="G191" s="13" t="s">
        <v>71</v>
      </c>
      <c r="H191" s="36">
        <v>38898</v>
      </c>
      <c r="I191" s="37">
        <v>371.95</v>
      </c>
    </row>
    <row r="192" spans="1:10" ht="15.75">
      <c r="A192" s="49" t="s">
        <v>529</v>
      </c>
      <c r="B192" s="38">
        <v>359271</v>
      </c>
      <c r="C192" s="63"/>
      <c r="D192" s="38"/>
      <c r="E192" s="35"/>
      <c r="F192" s="194"/>
      <c r="G192" s="13" t="s">
        <v>71</v>
      </c>
      <c r="H192" s="36">
        <v>38898</v>
      </c>
      <c r="I192" s="37">
        <v>371.95</v>
      </c>
    </row>
    <row r="193" spans="1:9" ht="15.75">
      <c r="A193" s="49" t="s">
        <v>529</v>
      </c>
      <c r="B193" s="38">
        <v>359272</v>
      </c>
      <c r="C193" s="63"/>
      <c r="D193" s="38"/>
      <c r="E193" s="35"/>
      <c r="F193" s="194"/>
      <c r="G193" s="13" t="s">
        <v>71</v>
      </c>
      <c r="H193" s="36">
        <v>38898</v>
      </c>
      <c r="I193" s="37">
        <v>371.95</v>
      </c>
    </row>
    <row r="194" spans="1:9" ht="15.75">
      <c r="A194" s="49" t="s">
        <v>529</v>
      </c>
      <c r="B194" s="38">
        <v>359273</v>
      </c>
      <c r="C194" s="63"/>
      <c r="D194" s="38"/>
      <c r="E194" s="35"/>
      <c r="F194" s="194"/>
      <c r="G194" s="13" t="s">
        <v>71</v>
      </c>
      <c r="H194" s="36">
        <v>38898</v>
      </c>
      <c r="I194" s="37">
        <v>371.95</v>
      </c>
    </row>
    <row r="195" spans="1:9" ht="15.75">
      <c r="A195" s="49" t="s">
        <v>529</v>
      </c>
      <c r="B195" s="38">
        <v>359274</v>
      </c>
      <c r="C195" s="63"/>
      <c r="D195" s="38"/>
      <c r="E195" s="35"/>
      <c r="F195" s="194"/>
      <c r="G195" s="13" t="s">
        <v>71</v>
      </c>
      <c r="H195" s="36">
        <v>38898</v>
      </c>
      <c r="I195" s="37">
        <v>371.95</v>
      </c>
    </row>
    <row r="196" spans="1:9" ht="15.75">
      <c r="A196" s="49" t="s">
        <v>529</v>
      </c>
      <c r="B196" s="38">
        <v>359275</v>
      </c>
      <c r="C196" s="63"/>
      <c r="D196" s="38"/>
      <c r="E196" s="35"/>
      <c r="F196" s="194"/>
      <c r="G196" s="13" t="s">
        <v>71</v>
      </c>
      <c r="H196" s="36">
        <v>38898</v>
      </c>
      <c r="I196" s="37">
        <v>371.95</v>
      </c>
    </row>
    <row r="197" spans="1:9" ht="15.75">
      <c r="A197" s="49" t="s">
        <v>529</v>
      </c>
      <c r="B197" s="38">
        <v>359276</v>
      </c>
      <c r="C197" s="63"/>
      <c r="D197" s="38"/>
      <c r="E197" s="35"/>
      <c r="F197" s="194"/>
      <c r="G197" s="13" t="s">
        <v>71</v>
      </c>
      <c r="H197" s="36">
        <v>38898</v>
      </c>
      <c r="I197" s="37">
        <v>371.95</v>
      </c>
    </row>
    <row r="198" spans="1:9" ht="15.75">
      <c r="A198" s="49" t="s">
        <v>529</v>
      </c>
      <c r="B198" s="38">
        <v>359277</v>
      </c>
      <c r="C198" s="63"/>
      <c r="D198" s="38"/>
      <c r="E198" s="35"/>
      <c r="F198" s="194"/>
      <c r="G198" s="13" t="s">
        <v>365</v>
      </c>
      <c r="H198" s="36"/>
      <c r="I198" s="37">
        <v>0</v>
      </c>
    </row>
    <row r="199" spans="1:9" ht="15.75">
      <c r="A199" s="49" t="s">
        <v>1049</v>
      </c>
      <c r="B199" s="38">
        <v>359279</v>
      </c>
      <c r="C199" s="63"/>
      <c r="D199" s="38" t="s">
        <v>975</v>
      </c>
      <c r="E199" s="35"/>
      <c r="F199" s="194" t="s">
        <v>1050</v>
      </c>
      <c r="G199" s="13" t="s">
        <v>71</v>
      </c>
      <c r="H199" s="36"/>
      <c r="I199" s="37">
        <v>0</v>
      </c>
    </row>
    <row r="200" spans="1:9" ht="15.75">
      <c r="A200" s="49" t="s">
        <v>504</v>
      </c>
      <c r="B200" s="38">
        <v>359278</v>
      </c>
      <c r="C200" s="63"/>
      <c r="D200" s="38" t="s">
        <v>398</v>
      </c>
      <c r="E200" s="35"/>
      <c r="F200" s="194"/>
      <c r="G200" s="13" t="s">
        <v>233</v>
      </c>
      <c r="H200" s="36"/>
      <c r="I200" s="37">
        <v>0</v>
      </c>
    </row>
    <row r="201" spans="1:9" ht="15.75">
      <c r="A201" s="49" t="s">
        <v>1008</v>
      </c>
      <c r="B201" s="38">
        <v>359282</v>
      </c>
      <c r="C201" s="63"/>
      <c r="D201" s="38"/>
      <c r="E201" s="35"/>
      <c r="F201" s="194"/>
      <c r="G201" s="13" t="s">
        <v>63</v>
      </c>
      <c r="H201" s="36">
        <v>40909</v>
      </c>
      <c r="I201" s="37">
        <v>1895</v>
      </c>
    </row>
    <row r="202" spans="1:9" ht="31.5">
      <c r="A202" s="10" t="s">
        <v>1009</v>
      </c>
      <c r="B202" s="38">
        <v>190269</v>
      </c>
      <c r="C202" s="63"/>
      <c r="D202" s="35" t="s">
        <v>162</v>
      </c>
      <c r="E202" s="13" t="s">
        <v>1012</v>
      </c>
      <c r="F202" s="194"/>
      <c r="G202" s="13" t="s">
        <v>71</v>
      </c>
      <c r="H202" s="36">
        <v>41365</v>
      </c>
      <c r="I202" s="37">
        <v>29995</v>
      </c>
    </row>
    <row r="203" spans="1:9" ht="15.75">
      <c r="A203" s="49" t="s">
        <v>1010</v>
      </c>
      <c r="B203" s="38">
        <v>285486</v>
      </c>
      <c r="C203" s="63"/>
      <c r="D203" s="13" t="s">
        <v>94</v>
      </c>
      <c r="E203" s="13"/>
      <c r="F203" s="194" t="s">
        <v>1051</v>
      </c>
      <c r="G203" s="13" t="s">
        <v>24</v>
      </c>
      <c r="H203" s="36"/>
      <c r="I203" s="37"/>
    </row>
    <row r="204" spans="1:9" ht="15.75">
      <c r="A204" s="49" t="s">
        <v>1011</v>
      </c>
      <c r="B204" s="38">
        <v>359280</v>
      </c>
      <c r="C204" s="63"/>
      <c r="D204" s="13" t="s">
        <v>94</v>
      </c>
      <c r="E204" s="35" t="s">
        <v>1052</v>
      </c>
      <c r="F204" s="194" t="s">
        <v>1053</v>
      </c>
      <c r="G204" s="13" t="s">
        <v>24</v>
      </c>
      <c r="H204" s="36">
        <v>42040</v>
      </c>
      <c r="I204" s="37">
        <v>14999.98</v>
      </c>
    </row>
    <row r="205" spans="1:9" ht="31.5">
      <c r="A205" s="30" t="s">
        <v>1055</v>
      </c>
      <c r="B205" s="38">
        <v>359281</v>
      </c>
      <c r="C205" s="63"/>
      <c r="D205" s="13" t="s">
        <v>97</v>
      </c>
      <c r="E205" s="13">
        <v>40515</v>
      </c>
      <c r="F205" s="194" t="s">
        <v>1054</v>
      </c>
      <c r="G205" s="194"/>
      <c r="H205" s="36">
        <v>42040</v>
      </c>
      <c r="I205" s="37">
        <v>5664</v>
      </c>
    </row>
    <row r="206" spans="1:9" ht="47.25">
      <c r="A206" s="30" t="s">
        <v>1546</v>
      </c>
      <c r="B206" s="61">
        <v>285743</v>
      </c>
      <c r="C206" s="194"/>
      <c r="D206" s="62" t="s">
        <v>1056</v>
      </c>
      <c r="E206" s="194" t="s">
        <v>1057</v>
      </c>
      <c r="F206" s="194" t="s">
        <v>1061</v>
      </c>
      <c r="G206" s="13" t="s">
        <v>181</v>
      </c>
      <c r="H206" s="36">
        <v>41335</v>
      </c>
      <c r="I206" s="37">
        <v>2494.69</v>
      </c>
    </row>
    <row r="207" spans="1:9" ht="15.75">
      <c r="A207" s="30" t="s">
        <v>1058</v>
      </c>
      <c r="B207" s="61">
        <v>359286</v>
      </c>
      <c r="C207" s="194"/>
      <c r="D207" s="194"/>
      <c r="E207" s="194"/>
      <c r="F207" s="194"/>
      <c r="G207" s="13" t="s">
        <v>44</v>
      </c>
      <c r="H207" s="194"/>
      <c r="I207" s="63"/>
    </row>
    <row r="208" spans="1:9" ht="15.75">
      <c r="A208" s="30" t="s">
        <v>753</v>
      </c>
      <c r="B208" s="61">
        <v>359301</v>
      </c>
      <c r="C208" s="194"/>
      <c r="D208" s="194" t="s">
        <v>211</v>
      </c>
      <c r="E208" s="194" t="s">
        <v>1059</v>
      </c>
      <c r="F208" s="194" t="s">
        <v>1060</v>
      </c>
      <c r="G208" s="206"/>
      <c r="H208" s="1"/>
      <c r="I208" s="1"/>
    </row>
    <row r="209" spans="1:10" ht="18.75">
      <c r="A209" s="461" t="s">
        <v>1013</v>
      </c>
      <c r="B209" s="461"/>
      <c r="C209" s="461"/>
      <c r="D209" s="461"/>
      <c r="E209" s="96"/>
      <c r="F209" s="393"/>
      <c r="G209" s="393"/>
      <c r="H209" s="59"/>
      <c r="I209" s="59"/>
      <c r="J209" s="59"/>
    </row>
    <row r="210" spans="1:10" ht="18">
      <c r="A210" s="59"/>
      <c r="B210" s="59"/>
      <c r="C210" s="59"/>
      <c r="D210" s="59"/>
      <c r="E210" s="59"/>
      <c r="F210" s="393"/>
      <c r="G210" s="380" t="s">
        <v>7</v>
      </c>
      <c r="H210" s="5" t="s">
        <v>37</v>
      </c>
      <c r="I210" s="5" t="s">
        <v>8</v>
      </c>
    </row>
    <row r="211" spans="1:10" ht="15.75">
      <c r="A211" s="4" t="s">
        <v>1</v>
      </c>
      <c r="B211" s="5" t="s">
        <v>2</v>
      </c>
      <c r="C211" s="5" t="s">
        <v>3</v>
      </c>
      <c r="D211" s="5" t="s">
        <v>4</v>
      </c>
      <c r="E211" s="5" t="s">
        <v>5</v>
      </c>
      <c r="F211" s="380" t="s">
        <v>6</v>
      </c>
      <c r="G211" s="88" t="s">
        <v>181</v>
      </c>
      <c r="H211" s="22"/>
      <c r="I211" s="22"/>
    </row>
    <row r="212" spans="1:10" ht="15.75">
      <c r="A212" s="39" t="s">
        <v>501</v>
      </c>
      <c r="B212" s="8">
        <v>359424</v>
      </c>
      <c r="C212" s="22"/>
      <c r="D212" s="22" t="s">
        <v>550</v>
      </c>
      <c r="E212" s="22"/>
      <c r="F212" s="194" t="s">
        <v>1063</v>
      </c>
      <c r="G212" s="13" t="s">
        <v>71</v>
      </c>
      <c r="H212" s="36">
        <v>41395</v>
      </c>
      <c r="I212" s="37">
        <v>173342</v>
      </c>
    </row>
    <row r="213" spans="1:10" ht="63">
      <c r="A213" s="49" t="s">
        <v>1064</v>
      </c>
      <c r="B213" s="38">
        <v>285510</v>
      </c>
      <c r="C213" s="63"/>
      <c r="D213" s="38" t="s">
        <v>1014</v>
      </c>
      <c r="E213" s="35"/>
      <c r="F213" s="194"/>
      <c r="G213" s="13" t="s">
        <v>71</v>
      </c>
      <c r="H213" s="36">
        <v>41395</v>
      </c>
      <c r="I213" s="37">
        <v>173342</v>
      </c>
    </row>
    <row r="214" spans="1:10" ht="63">
      <c r="A214" s="49" t="s">
        <v>1064</v>
      </c>
      <c r="B214" s="38">
        <v>285511</v>
      </c>
      <c r="C214" s="63"/>
      <c r="D214" s="38" t="s">
        <v>1014</v>
      </c>
      <c r="E214" s="35"/>
      <c r="F214" s="194"/>
      <c r="G214" s="13" t="s">
        <v>23</v>
      </c>
      <c r="H214" s="36"/>
      <c r="I214" s="37"/>
    </row>
    <row r="215" spans="1:10" ht="31.5">
      <c r="A215" s="49" t="s">
        <v>502</v>
      </c>
      <c r="B215" s="13">
        <v>359423</v>
      </c>
      <c r="C215" s="63"/>
      <c r="D215" s="13" t="s">
        <v>548</v>
      </c>
      <c r="E215" s="13" t="s">
        <v>549</v>
      </c>
      <c r="F215" s="194" t="s">
        <v>1062</v>
      </c>
      <c r="G215" s="206"/>
      <c r="H215" s="1"/>
      <c r="I215" s="1"/>
    </row>
    <row r="217" spans="1:10">
      <c r="G217" s="384"/>
      <c r="H217" s="33"/>
      <c r="I217" s="33"/>
    </row>
    <row r="218" spans="1:10">
      <c r="A218" s="66"/>
      <c r="B218" s="67"/>
      <c r="C218" s="33"/>
      <c r="D218" s="33"/>
      <c r="E218" s="33"/>
      <c r="F218" s="384"/>
    </row>
  </sheetData>
  <mergeCells count="14">
    <mergeCell ref="A1:I1"/>
    <mergeCell ref="A2:I2"/>
    <mergeCell ref="A20:F20"/>
    <mergeCell ref="A209:D209"/>
    <mergeCell ref="A3:F3"/>
    <mergeCell ref="A137:F137"/>
    <mergeCell ref="A164:E164"/>
    <mergeCell ref="A50:F50"/>
    <mergeCell ref="A71:F71"/>
    <mergeCell ref="A115:F115"/>
    <mergeCell ref="A87:I87"/>
    <mergeCell ref="A88:B88"/>
    <mergeCell ref="A125:F125"/>
    <mergeCell ref="A58:H59"/>
  </mergeCells>
  <pageMargins left="0.24" right="0.17" top="0.35433070866141736" bottom="0.15748031496062992" header="0.23622047244094491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4"/>
  <sheetViews>
    <sheetView topLeftCell="A19" workbookViewId="0">
      <selection activeCell="A3" sqref="A3:I3"/>
    </sheetView>
  </sheetViews>
  <sheetFormatPr baseColWidth="10" defaultRowHeight="15.75"/>
  <cols>
    <col min="1" max="1" width="34.42578125" style="412" customWidth="1"/>
    <col min="2" max="2" width="15.28515625" style="87" customWidth="1"/>
    <col min="3" max="3" width="14.28515625" customWidth="1"/>
    <col min="4" max="4" width="11.140625" customWidth="1"/>
    <col min="5" max="5" width="11.7109375" style="394" customWidth="1"/>
    <col min="6" max="6" width="11.42578125" style="43" customWidth="1"/>
    <col min="7" max="7" width="11.28515625" style="53" customWidth="1"/>
    <col min="8" max="8" width="11" customWidth="1"/>
    <col min="9" max="9" width="12.85546875" customWidth="1"/>
  </cols>
  <sheetData>
    <row r="1" spans="1:10" ht="15.75" customHeight="1">
      <c r="A1" s="454" t="s">
        <v>183</v>
      </c>
      <c r="B1" s="454"/>
      <c r="C1" s="454"/>
      <c r="D1" s="454"/>
      <c r="E1" s="454"/>
      <c r="F1" s="454"/>
      <c r="G1" s="454"/>
      <c r="H1" s="454"/>
      <c r="I1" s="454"/>
      <c r="J1" s="93"/>
    </row>
    <row r="2" spans="1:10" ht="15" customHeight="1">
      <c r="A2" s="454" t="s">
        <v>184</v>
      </c>
      <c r="B2" s="454"/>
      <c r="C2" s="454"/>
      <c r="D2" s="454"/>
      <c r="E2" s="454"/>
      <c r="F2" s="454"/>
      <c r="G2" s="454"/>
      <c r="H2" s="454"/>
      <c r="I2" s="454"/>
      <c r="J2" s="94"/>
    </row>
    <row r="3" spans="1:10" ht="18.75">
      <c r="A3" s="465" t="s">
        <v>0</v>
      </c>
      <c r="B3" s="465"/>
      <c r="C3" s="465"/>
      <c r="D3" s="465"/>
      <c r="E3" s="465"/>
      <c r="F3" s="465"/>
      <c r="G3" s="465"/>
      <c r="H3" s="465"/>
      <c r="I3" s="465"/>
    </row>
    <row r="4" spans="1:10" ht="18.75">
      <c r="A4" s="411" t="s">
        <v>17</v>
      </c>
    </row>
    <row r="5" spans="1:10" ht="7.5" customHeight="1"/>
    <row r="6" spans="1:10">
      <c r="A6" s="413" t="s">
        <v>1</v>
      </c>
      <c r="B6" s="22" t="s">
        <v>2</v>
      </c>
      <c r="C6" s="190" t="s">
        <v>3</v>
      </c>
      <c r="D6" s="22" t="s">
        <v>4</v>
      </c>
      <c r="E6" s="395" t="s">
        <v>5</v>
      </c>
      <c r="F6" s="401" t="s">
        <v>6</v>
      </c>
      <c r="G6" s="22" t="s">
        <v>7</v>
      </c>
      <c r="H6" s="22" t="s">
        <v>37</v>
      </c>
      <c r="I6" s="22" t="s">
        <v>8</v>
      </c>
    </row>
    <row r="7" spans="1:10" ht="31.5">
      <c r="A7" s="24" t="s">
        <v>9</v>
      </c>
      <c r="B7" s="11">
        <v>190183</v>
      </c>
      <c r="C7" s="39"/>
      <c r="D7" s="12" t="s">
        <v>19</v>
      </c>
      <c r="E7" s="392"/>
      <c r="F7" s="402"/>
      <c r="G7" s="13" t="s">
        <v>19</v>
      </c>
      <c r="H7" s="180">
        <v>40295</v>
      </c>
      <c r="I7" s="181">
        <v>2425.83</v>
      </c>
    </row>
    <row r="8" spans="1:10" ht="31.5">
      <c r="A8" s="24" t="s">
        <v>10</v>
      </c>
      <c r="B8" s="11">
        <v>190185</v>
      </c>
      <c r="C8" s="39"/>
      <c r="D8" s="12" t="s">
        <v>19</v>
      </c>
      <c r="E8" s="392"/>
      <c r="F8" s="402"/>
      <c r="G8" s="13" t="s">
        <v>19</v>
      </c>
      <c r="H8" s="180">
        <v>40295</v>
      </c>
      <c r="I8" s="181">
        <v>2453.66</v>
      </c>
    </row>
    <row r="9" spans="1:10" ht="31.5">
      <c r="A9" s="24" t="s">
        <v>31</v>
      </c>
      <c r="B9" s="11">
        <v>190157</v>
      </c>
      <c r="C9" s="39"/>
      <c r="D9" s="12" t="s">
        <v>19</v>
      </c>
      <c r="E9" s="392"/>
      <c r="F9" s="402"/>
      <c r="G9" s="13" t="s">
        <v>26</v>
      </c>
      <c r="H9" s="180">
        <v>40282</v>
      </c>
      <c r="I9" s="181">
        <v>4454.3999999999996</v>
      </c>
    </row>
    <row r="10" spans="1:10" ht="31.5">
      <c r="A10" s="24" t="s">
        <v>1480</v>
      </c>
      <c r="B10" s="11">
        <v>190177</v>
      </c>
      <c r="C10" s="39"/>
      <c r="D10" s="12" t="s">
        <v>19</v>
      </c>
      <c r="E10" s="392"/>
      <c r="F10" s="402"/>
      <c r="G10" s="13" t="s">
        <v>26</v>
      </c>
      <c r="H10" s="180">
        <v>40282</v>
      </c>
      <c r="I10" s="181">
        <v>7386.88</v>
      </c>
    </row>
    <row r="11" spans="1:10" ht="47.25">
      <c r="A11" s="24" t="s">
        <v>11</v>
      </c>
      <c r="B11" s="11">
        <v>190156</v>
      </c>
      <c r="C11" s="39"/>
      <c r="D11" s="12" t="s">
        <v>19</v>
      </c>
      <c r="E11" s="392"/>
      <c r="F11" s="402"/>
      <c r="G11" s="13" t="s">
        <v>30</v>
      </c>
      <c r="H11" s="180">
        <v>40282</v>
      </c>
      <c r="I11" s="181">
        <v>2830.4</v>
      </c>
    </row>
    <row r="12" spans="1:10">
      <c r="A12" s="24" t="s">
        <v>12</v>
      </c>
      <c r="B12" s="11">
        <v>359495</v>
      </c>
      <c r="C12" s="39"/>
      <c r="D12" s="12"/>
      <c r="E12" s="392"/>
      <c r="F12" s="402"/>
      <c r="G12" s="13" t="s">
        <v>238</v>
      </c>
      <c r="H12" s="41"/>
      <c r="I12" s="9"/>
    </row>
    <row r="13" spans="1:10">
      <c r="A13" s="24" t="s">
        <v>12</v>
      </c>
      <c r="B13" s="11">
        <v>359496</v>
      </c>
      <c r="C13" s="39"/>
      <c r="D13" s="12"/>
      <c r="E13" s="392"/>
      <c r="F13" s="402"/>
      <c r="G13" s="13" t="s">
        <v>238</v>
      </c>
      <c r="H13" s="41"/>
      <c r="I13" s="9"/>
    </row>
    <row r="14" spans="1:10" ht="94.5">
      <c r="A14" s="24" t="s">
        <v>1481</v>
      </c>
      <c r="B14" s="11">
        <v>190174</v>
      </c>
      <c r="C14" s="39"/>
      <c r="D14" s="12" t="s">
        <v>19</v>
      </c>
      <c r="E14" s="392"/>
      <c r="F14" s="402"/>
      <c r="G14" s="13" t="s">
        <v>29</v>
      </c>
      <c r="H14" s="180">
        <v>40282</v>
      </c>
      <c r="I14" s="181">
        <v>27756.48</v>
      </c>
    </row>
    <row r="15" spans="1:10" ht="63">
      <c r="A15" s="24" t="s">
        <v>1482</v>
      </c>
      <c r="B15" s="11">
        <v>190151</v>
      </c>
      <c r="C15" s="39"/>
      <c r="D15" s="12" t="s">
        <v>21</v>
      </c>
      <c r="E15" s="13" t="s">
        <v>32</v>
      </c>
      <c r="F15" s="164" t="s">
        <v>38</v>
      </c>
      <c r="G15" s="13" t="s">
        <v>28</v>
      </c>
      <c r="H15" s="180">
        <v>40274</v>
      </c>
      <c r="I15" s="181">
        <v>36540</v>
      </c>
    </row>
    <row r="16" spans="1:10" ht="31.5">
      <c r="A16" s="24" t="s">
        <v>13</v>
      </c>
      <c r="B16" s="11">
        <v>190215</v>
      </c>
      <c r="C16" s="39"/>
      <c r="D16" s="12" t="s">
        <v>20</v>
      </c>
      <c r="E16" s="392"/>
      <c r="F16" s="402" t="s">
        <v>33</v>
      </c>
      <c r="G16" s="13" t="s">
        <v>23</v>
      </c>
      <c r="H16" s="41"/>
      <c r="I16" s="9"/>
    </row>
    <row r="17" spans="1:9">
      <c r="A17" s="24" t="s">
        <v>15</v>
      </c>
      <c r="B17" s="11">
        <v>359441</v>
      </c>
      <c r="C17" s="39"/>
      <c r="D17" s="12" t="s">
        <v>34</v>
      </c>
      <c r="E17" s="392"/>
      <c r="F17" s="402"/>
      <c r="G17" s="13" t="s">
        <v>25</v>
      </c>
      <c r="H17" s="180"/>
      <c r="I17" s="181"/>
    </row>
    <row r="18" spans="1:9" ht="47.25">
      <c r="A18" s="24" t="s">
        <v>1483</v>
      </c>
      <c r="B18" s="15">
        <v>189355</v>
      </c>
      <c r="C18" s="39"/>
      <c r="D18" s="12" t="s">
        <v>18</v>
      </c>
      <c r="E18" s="13" t="s">
        <v>22</v>
      </c>
      <c r="F18" s="402" t="s">
        <v>35</v>
      </c>
      <c r="G18" s="13" t="s">
        <v>24</v>
      </c>
      <c r="H18" s="180">
        <v>40274</v>
      </c>
      <c r="I18" s="181">
        <v>4826.6099999999997</v>
      </c>
    </row>
    <row r="19" spans="1:9">
      <c r="A19" s="24" t="s">
        <v>16</v>
      </c>
      <c r="B19" s="15">
        <v>190232</v>
      </c>
      <c r="C19" s="39"/>
      <c r="D19" s="12" t="s">
        <v>36</v>
      </c>
      <c r="E19" s="392"/>
      <c r="F19" s="402"/>
      <c r="G19" s="13" t="s">
        <v>23</v>
      </c>
      <c r="H19" s="41"/>
      <c r="I19" s="9"/>
    </row>
    <row r="20" spans="1:9" ht="39">
      <c r="A20" s="414" t="s">
        <v>53</v>
      </c>
      <c r="B20" s="8">
        <v>359442</v>
      </c>
      <c r="C20" s="39"/>
      <c r="D20" s="8" t="s">
        <v>21</v>
      </c>
      <c r="E20" s="392" t="s">
        <v>41</v>
      </c>
      <c r="F20" s="403" t="s">
        <v>43</v>
      </c>
      <c r="G20" s="13" t="s">
        <v>23</v>
      </c>
      <c r="H20" s="9"/>
      <c r="I20" s="9"/>
    </row>
    <row r="21" spans="1:9" ht="47.25">
      <c r="A21" s="414" t="s">
        <v>1484</v>
      </c>
      <c r="B21" s="8">
        <v>359443</v>
      </c>
      <c r="C21" s="39"/>
      <c r="D21" s="466" t="s">
        <v>40</v>
      </c>
      <c r="E21" s="467"/>
      <c r="F21" s="402" t="s">
        <v>42</v>
      </c>
      <c r="G21" s="13" t="s">
        <v>23</v>
      </c>
      <c r="H21" s="9"/>
      <c r="I21" s="9"/>
    </row>
    <row r="22" spans="1:9" ht="63">
      <c r="A22" s="24" t="s">
        <v>1485</v>
      </c>
      <c r="B22" s="11">
        <v>359444</v>
      </c>
      <c r="C22" s="39"/>
      <c r="D22" s="12" t="s">
        <v>19</v>
      </c>
      <c r="E22" s="392"/>
      <c r="F22" s="402"/>
      <c r="G22" s="13" t="s">
        <v>26</v>
      </c>
      <c r="H22" s="180">
        <v>40282</v>
      </c>
      <c r="I22" s="181">
        <v>5382.4</v>
      </c>
    </row>
    <row r="23" spans="1:9">
      <c r="A23" s="414" t="s">
        <v>1476</v>
      </c>
      <c r="B23" s="8">
        <v>359445</v>
      </c>
      <c r="C23" s="39"/>
      <c r="D23" s="39"/>
      <c r="E23" s="392"/>
      <c r="F23" s="402"/>
      <c r="G23" s="8" t="s">
        <v>45</v>
      </c>
      <c r="H23" s="9"/>
      <c r="I23" s="9"/>
    </row>
    <row r="24" spans="1:9" ht="18.75">
      <c r="A24" s="411" t="s">
        <v>1477</v>
      </c>
      <c r="C24" s="87"/>
      <c r="D24" s="87"/>
      <c r="E24" s="396"/>
      <c r="F24" s="404"/>
      <c r="G24" s="178"/>
      <c r="H24" s="87"/>
      <c r="I24" s="87"/>
    </row>
    <row r="25" spans="1:9" ht="12" customHeight="1">
      <c r="A25" s="415"/>
      <c r="C25" s="87"/>
      <c r="D25" s="87"/>
      <c r="E25" s="396"/>
      <c r="F25" s="404"/>
      <c r="G25" s="178"/>
      <c r="H25" s="87"/>
      <c r="I25" s="87"/>
    </row>
    <row r="26" spans="1:9">
      <c r="A26" s="416" t="s">
        <v>1</v>
      </c>
      <c r="B26" s="5" t="s">
        <v>2</v>
      </c>
      <c r="C26" s="170" t="s">
        <v>3</v>
      </c>
      <c r="D26" s="5" t="s">
        <v>4</v>
      </c>
      <c r="E26" s="397" t="s">
        <v>5</v>
      </c>
      <c r="F26" s="405" t="s">
        <v>6</v>
      </c>
      <c r="G26" s="5" t="s">
        <v>7</v>
      </c>
      <c r="H26" s="5" t="s">
        <v>37</v>
      </c>
      <c r="I26" s="5" t="s">
        <v>8</v>
      </c>
    </row>
    <row r="27" spans="1:9" ht="31.5">
      <c r="A27" s="24" t="s">
        <v>51</v>
      </c>
      <c r="B27" s="11">
        <v>190184</v>
      </c>
      <c r="C27" s="39"/>
      <c r="D27" s="39"/>
      <c r="E27" s="392"/>
      <c r="F27" s="406"/>
      <c r="G27" s="13" t="s">
        <v>19</v>
      </c>
      <c r="H27" s="14">
        <v>40295</v>
      </c>
      <c r="I27" s="18">
        <v>2425.83</v>
      </c>
    </row>
    <row r="28" spans="1:9" ht="31.5">
      <c r="A28" s="24" t="s">
        <v>49</v>
      </c>
      <c r="B28" s="11">
        <v>190182</v>
      </c>
      <c r="C28" s="39"/>
      <c r="D28" s="39"/>
      <c r="E28" s="392"/>
      <c r="F28" s="406"/>
      <c r="G28" s="13" t="s">
        <v>19</v>
      </c>
      <c r="H28" s="14">
        <v>40295</v>
      </c>
      <c r="I28" s="18">
        <v>1883.17</v>
      </c>
    </row>
    <row r="29" spans="1:9">
      <c r="A29" s="24" t="s">
        <v>52</v>
      </c>
      <c r="B29" s="11">
        <v>189399</v>
      </c>
      <c r="C29" s="39"/>
      <c r="D29" s="39"/>
      <c r="E29" s="392"/>
      <c r="F29" s="406"/>
      <c r="G29" s="13" t="s">
        <v>23</v>
      </c>
      <c r="H29" s="14"/>
      <c r="I29" s="18"/>
    </row>
    <row r="30" spans="1:9">
      <c r="A30" s="24" t="s">
        <v>52</v>
      </c>
      <c r="B30" s="11">
        <v>190005</v>
      </c>
      <c r="C30" s="39"/>
      <c r="D30" s="39"/>
      <c r="E30" s="392"/>
      <c r="F30" s="406"/>
      <c r="G30" s="13" t="s">
        <v>23</v>
      </c>
      <c r="H30" s="14"/>
      <c r="I30" s="18"/>
    </row>
    <row r="31" spans="1:9">
      <c r="A31" s="24" t="s">
        <v>52</v>
      </c>
      <c r="B31" s="11">
        <v>359446</v>
      </c>
      <c r="C31" s="39"/>
      <c r="D31" s="39"/>
      <c r="E31" s="392"/>
      <c r="F31" s="406"/>
      <c r="G31" s="13" t="s">
        <v>23</v>
      </c>
      <c r="H31" s="14"/>
      <c r="I31" s="18"/>
    </row>
    <row r="32" spans="1:9">
      <c r="A32" s="24" t="s">
        <v>52</v>
      </c>
      <c r="B32" s="11">
        <v>359448</v>
      </c>
      <c r="C32" s="39"/>
      <c r="D32" s="39"/>
      <c r="E32" s="392"/>
      <c r="F32" s="406"/>
      <c r="G32" s="13" t="s">
        <v>23</v>
      </c>
      <c r="H32" s="14"/>
      <c r="I32" s="18"/>
    </row>
    <row r="33" spans="1:9">
      <c r="A33" s="24" t="s">
        <v>48</v>
      </c>
      <c r="B33" s="11">
        <v>189331</v>
      </c>
      <c r="C33" s="39"/>
      <c r="D33" s="39"/>
      <c r="E33" s="392"/>
      <c r="F33" s="406"/>
      <c r="G33" s="13" t="s">
        <v>23</v>
      </c>
      <c r="H33" s="14"/>
      <c r="I33" s="18"/>
    </row>
    <row r="34" spans="1:9">
      <c r="A34" s="24" t="s">
        <v>47</v>
      </c>
      <c r="B34" s="11">
        <v>190028</v>
      </c>
      <c r="C34" s="39"/>
      <c r="D34" s="39"/>
      <c r="E34" s="392"/>
      <c r="F34" s="406"/>
      <c r="G34" s="13" t="s">
        <v>23</v>
      </c>
      <c r="H34" s="14"/>
      <c r="I34" s="18"/>
    </row>
    <row r="35" spans="1:9" ht="63">
      <c r="A35" s="24" t="s">
        <v>14</v>
      </c>
      <c r="B35" s="11">
        <v>359449</v>
      </c>
      <c r="C35" s="39"/>
      <c r="D35" s="39"/>
      <c r="E35" s="392"/>
      <c r="F35" s="406"/>
      <c r="G35" s="13" t="s">
        <v>26</v>
      </c>
      <c r="H35" s="14">
        <v>40282</v>
      </c>
      <c r="I35" s="18">
        <v>5382.4</v>
      </c>
    </row>
    <row r="36" spans="1:9" ht="63">
      <c r="A36" s="24" t="s">
        <v>14</v>
      </c>
      <c r="B36" s="11">
        <v>359450</v>
      </c>
      <c r="C36" s="39"/>
      <c r="D36" s="39"/>
      <c r="E36" s="392"/>
      <c r="F36" s="406"/>
      <c r="G36" s="13" t="s">
        <v>26</v>
      </c>
      <c r="H36" s="14">
        <v>40282</v>
      </c>
      <c r="I36" s="18">
        <v>5382.4</v>
      </c>
    </row>
    <row r="37" spans="1:9" ht="63">
      <c r="A37" s="24" t="s">
        <v>14</v>
      </c>
      <c r="B37" s="11">
        <v>359451</v>
      </c>
      <c r="C37" s="39"/>
      <c r="D37" s="39"/>
      <c r="E37" s="392"/>
      <c r="F37" s="406"/>
      <c r="G37" s="13" t="s">
        <v>26</v>
      </c>
      <c r="H37" s="14">
        <v>40282</v>
      </c>
      <c r="I37" s="18">
        <v>5382.4</v>
      </c>
    </row>
    <row r="38" spans="1:9" ht="63">
      <c r="A38" s="24" t="s">
        <v>14</v>
      </c>
      <c r="B38" s="11">
        <v>359452</v>
      </c>
      <c r="C38" s="39"/>
      <c r="D38" s="39"/>
      <c r="E38" s="392"/>
      <c r="F38" s="406"/>
      <c r="G38" s="13" t="s">
        <v>26</v>
      </c>
      <c r="H38" s="14">
        <v>40282</v>
      </c>
      <c r="I38" s="18">
        <v>5382.4</v>
      </c>
    </row>
    <row r="39" spans="1:9" ht="63">
      <c r="A39" s="24" t="s">
        <v>14</v>
      </c>
      <c r="B39" s="11">
        <v>359453</v>
      </c>
      <c r="C39" s="39"/>
      <c r="D39" s="39"/>
      <c r="E39" s="392"/>
      <c r="F39" s="406"/>
      <c r="G39" s="13" t="s">
        <v>26</v>
      </c>
      <c r="H39" s="14">
        <v>40282</v>
      </c>
      <c r="I39" s="18">
        <v>5382.4</v>
      </c>
    </row>
    <row r="40" spans="1:9" ht="63">
      <c r="A40" s="24" t="s">
        <v>53</v>
      </c>
      <c r="B40" s="11">
        <v>359454</v>
      </c>
      <c r="C40" s="39"/>
      <c r="D40" s="39" t="s">
        <v>54</v>
      </c>
      <c r="E40" s="392" t="s">
        <v>41</v>
      </c>
      <c r="F40" s="406" t="s">
        <v>55</v>
      </c>
      <c r="G40" s="13" t="s">
        <v>23</v>
      </c>
      <c r="H40" s="14">
        <v>40274</v>
      </c>
      <c r="I40" s="18"/>
    </row>
    <row r="41" spans="1:9" ht="63">
      <c r="A41" s="24" t="s">
        <v>14</v>
      </c>
      <c r="B41" s="11">
        <v>359455</v>
      </c>
      <c r="C41" s="39"/>
      <c r="D41" s="39"/>
      <c r="E41" s="392"/>
      <c r="F41" s="406"/>
      <c r="G41" s="13" t="s">
        <v>26</v>
      </c>
      <c r="H41" s="14">
        <v>40282</v>
      </c>
      <c r="I41" s="18">
        <v>5382.4</v>
      </c>
    </row>
    <row r="42" spans="1:9" ht="63">
      <c r="A42" s="24" t="s">
        <v>14</v>
      </c>
      <c r="B42" s="11">
        <v>359447</v>
      </c>
      <c r="C42" s="39"/>
      <c r="D42" s="39"/>
      <c r="E42" s="392"/>
      <c r="F42" s="406"/>
      <c r="G42" s="13"/>
      <c r="H42" s="14"/>
      <c r="I42" s="18"/>
    </row>
    <row r="43" spans="1:9" ht="47.25">
      <c r="A43" s="24" t="s">
        <v>46</v>
      </c>
      <c r="B43" s="11">
        <v>190175</v>
      </c>
      <c r="C43" s="39"/>
      <c r="D43" s="39"/>
      <c r="E43" s="392"/>
      <c r="F43" s="406"/>
      <c r="G43" s="13" t="s">
        <v>50</v>
      </c>
      <c r="H43" s="14">
        <v>40282</v>
      </c>
      <c r="I43" s="18">
        <v>38233.599999999999</v>
      </c>
    </row>
    <row r="44" spans="1:9" ht="63">
      <c r="A44" s="24" t="s">
        <v>1486</v>
      </c>
      <c r="B44" s="11">
        <v>190152</v>
      </c>
      <c r="C44" s="39"/>
      <c r="D44" s="88" t="s">
        <v>21</v>
      </c>
      <c r="E44" s="13" t="s">
        <v>32</v>
      </c>
      <c r="F44" s="13" t="s">
        <v>56</v>
      </c>
      <c r="G44" s="13" t="s">
        <v>24</v>
      </c>
      <c r="H44" s="14">
        <v>40274</v>
      </c>
      <c r="I44" s="18">
        <v>36540</v>
      </c>
    </row>
    <row r="45" spans="1:9" ht="18.75">
      <c r="A45" s="411" t="s">
        <v>57</v>
      </c>
      <c r="C45" s="87"/>
      <c r="D45" s="87"/>
      <c r="E45" s="396"/>
      <c r="F45" s="404"/>
      <c r="G45" s="178"/>
      <c r="H45" s="87"/>
      <c r="I45" s="87"/>
    </row>
    <row r="46" spans="1:9" ht="9.75" customHeight="1">
      <c r="A46" s="415"/>
      <c r="C46" s="87"/>
      <c r="D46" s="87"/>
      <c r="E46" s="396"/>
      <c r="F46" s="404"/>
      <c r="G46" s="178"/>
      <c r="H46" s="87"/>
      <c r="I46" s="87"/>
    </row>
    <row r="47" spans="1:9">
      <c r="A47" s="416" t="s">
        <v>1</v>
      </c>
      <c r="B47" s="5" t="s">
        <v>2</v>
      </c>
      <c r="C47" s="170" t="s">
        <v>3</v>
      </c>
      <c r="D47" s="5" t="s">
        <v>4</v>
      </c>
      <c r="E47" s="397" t="s">
        <v>5</v>
      </c>
      <c r="F47" s="405" t="s">
        <v>6</v>
      </c>
      <c r="G47" s="5" t="s">
        <v>7</v>
      </c>
      <c r="H47" s="5" t="s">
        <v>37</v>
      </c>
      <c r="I47" s="5" t="s">
        <v>8</v>
      </c>
    </row>
    <row r="48" spans="1:9" ht="63">
      <c r="A48" s="24" t="s">
        <v>59</v>
      </c>
      <c r="B48" s="11">
        <v>190176</v>
      </c>
      <c r="C48" s="39"/>
      <c r="D48" s="39"/>
      <c r="E48" s="392"/>
      <c r="F48" s="406"/>
      <c r="G48" s="13" t="s">
        <v>58</v>
      </c>
      <c r="H48" s="180">
        <v>40282</v>
      </c>
      <c r="I48" s="181">
        <v>21306.880000000001</v>
      </c>
    </row>
    <row r="49" spans="1:9" ht="18.75">
      <c r="A49" s="411" t="s">
        <v>102</v>
      </c>
      <c r="C49" s="87"/>
      <c r="D49" s="87"/>
      <c r="E49" s="396"/>
      <c r="F49" s="404"/>
      <c r="G49" s="178"/>
      <c r="H49" s="87"/>
      <c r="I49" s="87"/>
    </row>
    <row r="50" spans="1:9" ht="10.5" customHeight="1">
      <c r="A50" s="415"/>
      <c r="C50" s="87"/>
      <c r="D50" s="87"/>
      <c r="E50" s="396"/>
      <c r="F50" s="404"/>
      <c r="G50" s="178"/>
      <c r="H50" s="87"/>
      <c r="I50" s="87"/>
    </row>
    <row r="51" spans="1:9">
      <c r="A51" s="416" t="s">
        <v>1</v>
      </c>
      <c r="B51" s="5" t="s">
        <v>2</v>
      </c>
      <c r="C51" s="170" t="s">
        <v>3</v>
      </c>
      <c r="D51" s="5" t="s">
        <v>4</v>
      </c>
      <c r="E51" s="397" t="s">
        <v>5</v>
      </c>
      <c r="F51" s="405" t="s">
        <v>6</v>
      </c>
      <c r="G51" s="5" t="s">
        <v>7</v>
      </c>
      <c r="H51" s="5" t="s">
        <v>37</v>
      </c>
      <c r="I51" s="5" t="s">
        <v>8</v>
      </c>
    </row>
    <row r="52" spans="1:9" ht="31.5">
      <c r="A52" s="24" t="s">
        <v>103</v>
      </c>
      <c r="B52" s="11">
        <v>359476</v>
      </c>
      <c r="C52" s="39"/>
      <c r="D52" s="12"/>
      <c r="E52" s="13"/>
      <c r="F52" s="13"/>
      <c r="G52" s="13" t="s">
        <v>58</v>
      </c>
      <c r="H52" s="180"/>
      <c r="I52" s="181"/>
    </row>
    <row r="53" spans="1:9" ht="31.5">
      <c r="A53" s="24" t="s">
        <v>104</v>
      </c>
      <c r="B53" s="11">
        <v>359479</v>
      </c>
      <c r="C53" s="39"/>
      <c r="D53" s="12"/>
      <c r="E53" s="13"/>
      <c r="F53" s="13"/>
      <c r="G53" s="13" t="s">
        <v>58</v>
      </c>
      <c r="H53" s="180"/>
      <c r="I53" s="181"/>
    </row>
    <row r="54" spans="1:9" ht="94.5">
      <c r="A54" s="417" t="s">
        <v>109</v>
      </c>
      <c r="B54" s="11">
        <v>285787</v>
      </c>
      <c r="C54" s="39"/>
      <c r="D54" s="25" t="s">
        <v>21</v>
      </c>
      <c r="E54" s="35" t="s">
        <v>110</v>
      </c>
      <c r="F54" s="13" t="s">
        <v>112</v>
      </c>
      <c r="G54" s="13" t="s">
        <v>114</v>
      </c>
      <c r="H54" s="180">
        <v>41794</v>
      </c>
      <c r="I54" s="184">
        <v>54390.13</v>
      </c>
    </row>
    <row r="55" spans="1:9" ht="63">
      <c r="A55" s="417" t="s">
        <v>111</v>
      </c>
      <c r="B55" s="11">
        <v>285788</v>
      </c>
      <c r="C55" s="39"/>
      <c r="D55" s="25" t="s">
        <v>21</v>
      </c>
      <c r="E55" s="35" t="s">
        <v>107</v>
      </c>
      <c r="F55" s="13" t="s">
        <v>113</v>
      </c>
      <c r="G55" s="13" t="s">
        <v>23</v>
      </c>
      <c r="H55" s="180">
        <v>41794</v>
      </c>
      <c r="I55" s="184">
        <v>54390.13</v>
      </c>
    </row>
    <row r="56" spans="1:9" ht="63">
      <c r="A56" s="24" t="s">
        <v>61</v>
      </c>
      <c r="B56" s="11">
        <v>190149</v>
      </c>
      <c r="C56" s="39"/>
      <c r="D56" s="12" t="s">
        <v>18</v>
      </c>
      <c r="E56" s="13" t="s">
        <v>62</v>
      </c>
      <c r="F56" s="13" t="s">
        <v>60</v>
      </c>
      <c r="G56" s="13" t="s">
        <v>63</v>
      </c>
      <c r="H56" s="180">
        <v>40274</v>
      </c>
      <c r="I56" s="181">
        <v>71978</v>
      </c>
    </row>
    <row r="57" spans="1:9">
      <c r="A57" s="24" t="s">
        <v>105</v>
      </c>
      <c r="B57" s="11">
        <v>359477</v>
      </c>
      <c r="C57" s="39"/>
      <c r="D57" s="12"/>
      <c r="E57" s="13"/>
      <c r="F57" s="13"/>
      <c r="G57" s="13" t="s">
        <v>23</v>
      </c>
      <c r="H57" s="180"/>
      <c r="I57" s="181"/>
    </row>
    <row r="58" spans="1:9" ht="47.25">
      <c r="A58" s="24" t="s">
        <v>64</v>
      </c>
      <c r="B58" s="11">
        <v>190170</v>
      </c>
      <c r="C58" s="39"/>
      <c r="D58" s="12" t="s">
        <v>19</v>
      </c>
      <c r="E58" s="13" t="s">
        <v>19</v>
      </c>
      <c r="F58" s="13" t="s">
        <v>19</v>
      </c>
      <c r="G58" s="13" t="s">
        <v>26</v>
      </c>
      <c r="H58" s="180">
        <v>40282</v>
      </c>
      <c r="I58" s="181">
        <v>2923.2</v>
      </c>
    </row>
    <row r="59" spans="1:9" ht="47.25">
      <c r="A59" s="24" t="s">
        <v>64</v>
      </c>
      <c r="B59" s="11">
        <v>190171</v>
      </c>
      <c r="C59" s="39"/>
      <c r="D59" s="12" t="s">
        <v>19</v>
      </c>
      <c r="E59" s="13" t="s">
        <v>19</v>
      </c>
      <c r="F59" s="13" t="s">
        <v>19</v>
      </c>
      <c r="G59" s="13" t="s">
        <v>26</v>
      </c>
      <c r="H59" s="180">
        <v>40282</v>
      </c>
      <c r="I59" s="181">
        <v>2923.2</v>
      </c>
    </row>
    <row r="60" spans="1:9" ht="31.5">
      <c r="A60" s="24" t="s">
        <v>115</v>
      </c>
      <c r="B60" s="11">
        <v>190214</v>
      </c>
      <c r="C60" s="39"/>
      <c r="D60" s="12" t="s">
        <v>20</v>
      </c>
      <c r="E60" s="13" t="s">
        <v>66</v>
      </c>
      <c r="F60" s="70" t="s">
        <v>1408</v>
      </c>
      <c r="G60" s="13" t="s">
        <v>23</v>
      </c>
      <c r="H60" s="180">
        <v>40544</v>
      </c>
      <c r="I60" s="181">
        <v>4387.6400000000003</v>
      </c>
    </row>
    <row r="61" spans="1:9" ht="39">
      <c r="A61" s="24" t="s">
        <v>53</v>
      </c>
      <c r="B61" s="15">
        <v>359478</v>
      </c>
      <c r="C61" s="39"/>
      <c r="D61" s="12" t="s">
        <v>21</v>
      </c>
      <c r="E61" s="13" t="s">
        <v>119</v>
      </c>
      <c r="F61" s="403" t="s">
        <v>122</v>
      </c>
      <c r="G61" s="13" t="s">
        <v>23</v>
      </c>
      <c r="H61" s="9"/>
      <c r="I61" s="9"/>
    </row>
    <row r="62" spans="1:9" ht="39">
      <c r="A62" s="24" t="s">
        <v>53</v>
      </c>
      <c r="B62" s="15">
        <v>359480</v>
      </c>
      <c r="C62" s="39"/>
      <c r="D62" s="12" t="s">
        <v>21</v>
      </c>
      <c r="E62" s="13" t="s">
        <v>120</v>
      </c>
      <c r="F62" s="403" t="s">
        <v>1418</v>
      </c>
      <c r="G62" s="13" t="s">
        <v>23</v>
      </c>
      <c r="H62" s="9"/>
      <c r="I62" s="9"/>
    </row>
    <row r="63" spans="1:9" ht="30">
      <c r="A63" s="24" t="s">
        <v>483</v>
      </c>
      <c r="B63" s="15">
        <v>359481</v>
      </c>
      <c r="C63" s="39"/>
      <c r="D63" s="185" t="s">
        <v>117</v>
      </c>
      <c r="E63" s="41" t="s">
        <v>121</v>
      </c>
      <c r="F63" s="402">
        <v>33299665</v>
      </c>
      <c r="G63" s="8"/>
      <c r="H63" s="9"/>
      <c r="I63" s="9"/>
    </row>
    <row r="64" spans="1:9" ht="31.5">
      <c r="A64" s="24" t="s">
        <v>889</v>
      </c>
      <c r="B64" s="15">
        <v>359489</v>
      </c>
      <c r="C64" s="39"/>
      <c r="D64" s="12" t="s">
        <v>118</v>
      </c>
      <c r="E64" s="392"/>
      <c r="F64" s="402" t="s">
        <v>1417</v>
      </c>
      <c r="G64" s="8" t="s">
        <v>63</v>
      </c>
      <c r="H64" s="9"/>
      <c r="I64" s="9"/>
    </row>
    <row r="65" spans="1:9" ht="18.75">
      <c r="A65" s="411" t="s">
        <v>123</v>
      </c>
      <c r="C65" s="87"/>
      <c r="D65" s="87"/>
      <c r="E65" s="396"/>
      <c r="F65" s="404"/>
      <c r="G65" s="178"/>
      <c r="H65" s="87"/>
      <c r="I65" s="87"/>
    </row>
    <row r="66" spans="1:9">
      <c r="A66" s="415"/>
      <c r="C66" s="87"/>
      <c r="D66" s="87"/>
      <c r="E66" s="396"/>
      <c r="F66" s="404"/>
      <c r="G66" s="178"/>
      <c r="H66" s="87"/>
      <c r="I66" s="87"/>
    </row>
    <row r="67" spans="1:9">
      <c r="A67" s="416" t="s">
        <v>1</v>
      </c>
      <c r="B67" s="5" t="s">
        <v>2</v>
      </c>
      <c r="C67" s="170" t="s">
        <v>3</v>
      </c>
      <c r="D67" s="5" t="s">
        <v>4</v>
      </c>
      <c r="E67" s="397" t="s">
        <v>5</v>
      </c>
      <c r="F67" s="405" t="s">
        <v>6</v>
      </c>
      <c r="G67" s="5" t="s">
        <v>7</v>
      </c>
      <c r="H67" s="5" t="s">
        <v>37</v>
      </c>
      <c r="I67" s="5" t="s">
        <v>8</v>
      </c>
    </row>
    <row r="68" spans="1:9">
      <c r="A68" s="187" t="s">
        <v>103</v>
      </c>
      <c r="B68" s="11">
        <v>359460</v>
      </c>
      <c r="C68" s="9"/>
      <c r="D68" s="9"/>
      <c r="E68" s="364"/>
      <c r="F68" s="361"/>
      <c r="G68" s="41" t="s">
        <v>58</v>
      </c>
      <c r="H68" s="180"/>
      <c r="I68" s="181"/>
    </row>
    <row r="69" spans="1:9" ht="60">
      <c r="A69" s="418" t="s">
        <v>108</v>
      </c>
      <c r="B69" s="11">
        <v>285789</v>
      </c>
      <c r="C69" s="9"/>
      <c r="D69" s="9" t="s">
        <v>21</v>
      </c>
      <c r="E69" s="364" t="s">
        <v>107</v>
      </c>
      <c r="F69" s="363" t="s">
        <v>130</v>
      </c>
      <c r="G69" s="41" t="s">
        <v>23</v>
      </c>
      <c r="H69" s="180">
        <v>41794</v>
      </c>
      <c r="I69" s="184">
        <v>54390.13</v>
      </c>
    </row>
    <row r="70" spans="1:9" ht="60">
      <c r="A70" s="418" t="s">
        <v>124</v>
      </c>
      <c r="B70" s="11">
        <v>285754</v>
      </c>
      <c r="C70" s="9"/>
      <c r="D70" s="9" t="s">
        <v>21</v>
      </c>
      <c r="E70" s="364" t="s">
        <v>107</v>
      </c>
      <c r="F70" s="363" t="s">
        <v>131</v>
      </c>
      <c r="G70" s="41" t="s">
        <v>23</v>
      </c>
      <c r="H70" s="180">
        <v>41794</v>
      </c>
      <c r="I70" s="184">
        <v>54390.13</v>
      </c>
    </row>
    <row r="71" spans="1:9">
      <c r="A71" s="418" t="s">
        <v>125</v>
      </c>
      <c r="B71" s="11">
        <v>359472</v>
      </c>
      <c r="C71" s="9"/>
      <c r="D71" s="9"/>
      <c r="E71" s="364"/>
      <c r="F71" s="361"/>
      <c r="G71" s="41" t="s">
        <v>23</v>
      </c>
      <c r="H71" s="180"/>
      <c r="I71" s="184"/>
    </row>
    <row r="72" spans="1:9" ht="30">
      <c r="A72" s="187" t="s">
        <v>82</v>
      </c>
      <c r="B72" s="11">
        <v>359456</v>
      </c>
      <c r="C72" s="9"/>
      <c r="D72" s="9" t="s">
        <v>126</v>
      </c>
      <c r="E72" s="364"/>
      <c r="F72" s="361"/>
      <c r="G72" s="41" t="s">
        <v>77</v>
      </c>
      <c r="H72" s="180"/>
      <c r="I72" s="181"/>
    </row>
    <row r="73" spans="1:9" ht="45">
      <c r="A73" s="187" t="s">
        <v>64</v>
      </c>
      <c r="B73" s="11">
        <v>359457</v>
      </c>
      <c r="C73" s="9"/>
      <c r="D73" s="9"/>
      <c r="E73" s="364"/>
      <c r="F73" s="361"/>
      <c r="G73" s="41" t="s">
        <v>26</v>
      </c>
      <c r="H73" s="180">
        <v>40282</v>
      </c>
      <c r="I73" s="181">
        <v>2923.2</v>
      </c>
    </row>
    <row r="74" spans="1:9" ht="45">
      <c r="A74" s="187" t="s">
        <v>64</v>
      </c>
      <c r="B74" s="11">
        <v>359458</v>
      </c>
      <c r="C74" s="9"/>
      <c r="D74" s="9"/>
      <c r="E74" s="364"/>
      <c r="F74" s="361"/>
      <c r="G74" s="41" t="s">
        <v>26</v>
      </c>
      <c r="H74" s="180">
        <v>40282</v>
      </c>
      <c r="I74" s="181">
        <v>2923.2</v>
      </c>
    </row>
    <row r="75" spans="1:9" ht="30">
      <c r="A75" s="187" t="s">
        <v>69</v>
      </c>
      <c r="B75" s="11">
        <v>359459</v>
      </c>
      <c r="C75" s="9"/>
      <c r="D75" s="9" t="s">
        <v>118</v>
      </c>
      <c r="E75" s="364" t="s">
        <v>128</v>
      </c>
      <c r="F75" s="362" t="s">
        <v>129</v>
      </c>
      <c r="G75" s="41" t="s">
        <v>71</v>
      </c>
      <c r="H75" s="180"/>
      <c r="I75" s="181"/>
    </row>
    <row r="76" spans="1:9" ht="39">
      <c r="A76" s="187" t="s">
        <v>53</v>
      </c>
      <c r="B76" s="15">
        <v>359473</v>
      </c>
      <c r="C76" s="9"/>
      <c r="D76" s="9" t="s">
        <v>21</v>
      </c>
      <c r="E76" s="364" t="s">
        <v>119</v>
      </c>
      <c r="F76" s="403" t="s">
        <v>134</v>
      </c>
      <c r="G76" s="41" t="s">
        <v>23</v>
      </c>
      <c r="H76" s="9"/>
      <c r="I76" s="9"/>
    </row>
    <row r="77" spans="1:9" ht="39">
      <c r="A77" s="187" t="s">
        <v>53</v>
      </c>
      <c r="B77" s="15">
        <v>359474</v>
      </c>
      <c r="C77" s="9"/>
      <c r="D77" s="9" t="s">
        <v>21</v>
      </c>
      <c r="E77" s="364" t="s">
        <v>133</v>
      </c>
      <c r="F77" s="403" t="s">
        <v>1409</v>
      </c>
      <c r="G77" s="41" t="s">
        <v>23</v>
      </c>
      <c r="H77" s="9"/>
      <c r="I77" s="9"/>
    </row>
    <row r="78" spans="1:9" ht="30">
      <c r="A78" s="187" t="s">
        <v>127</v>
      </c>
      <c r="B78" s="15">
        <v>359475</v>
      </c>
      <c r="C78" s="9"/>
      <c r="D78" s="9" t="s">
        <v>117</v>
      </c>
      <c r="E78" s="364" t="s">
        <v>132</v>
      </c>
      <c r="F78" s="362">
        <v>33298703</v>
      </c>
      <c r="G78" s="41" t="s">
        <v>23</v>
      </c>
      <c r="H78" s="9"/>
      <c r="I78" s="9"/>
    </row>
    <row r="79" spans="1:9" ht="37.5">
      <c r="A79" s="419" t="s">
        <v>1478</v>
      </c>
      <c r="B79" s="32"/>
      <c r="C79" s="89"/>
      <c r="D79" s="89"/>
      <c r="E79" s="398"/>
      <c r="F79" s="407"/>
      <c r="G79" s="28"/>
      <c r="H79" s="89"/>
      <c r="I79" s="89"/>
    </row>
    <row r="80" spans="1:9">
      <c r="A80" s="416" t="s">
        <v>1</v>
      </c>
      <c r="B80" s="5" t="s">
        <v>2</v>
      </c>
      <c r="C80" s="170" t="s">
        <v>3</v>
      </c>
      <c r="D80" s="5" t="s">
        <v>4</v>
      </c>
      <c r="E80" s="397" t="s">
        <v>5</v>
      </c>
      <c r="F80" s="405" t="s">
        <v>6</v>
      </c>
      <c r="G80" s="5" t="s">
        <v>7</v>
      </c>
      <c r="H80" s="5" t="s">
        <v>37</v>
      </c>
      <c r="I80" s="5" t="s">
        <v>8</v>
      </c>
    </row>
    <row r="81" spans="1:9" ht="63">
      <c r="A81" s="24" t="s">
        <v>152</v>
      </c>
      <c r="B81" s="6">
        <v>285739</v>
      </c>
      <c r="C81" s="39"/>
      <c r="D81" s="20" t="s">
        <v>54</v>
      </c>
      <c r="E81" s="399" t="s">
        <v>151</v>
      </c>
      <c r="F81" s="392" t="s">
        <v>1410</v>
      </c>
      <c r="G81" s="7" t="s">
        <v>23</v>
      </c>
      <c r="H81" s="182">
        <v>41426</v>
      </c>
      <c r="I81" s="183">
        <v>53548.4</v>
      </c>
    </row>
    <row r="82" spans="1:9" ht="63">
      <c r="A82" s="24" t="s">
        <v>1411</v>
      </c>
      <c r="B82" s="6">
        <v>359491</v>
      </c>
      <c r="C82" s="39"/>
      <c r="D82" s="3" t="s">
        <v>19</v>
      </c>
      <c r="E82" s="7" t="s">
        <v>19</v>
      </c>
      <c r="F82" s="408"/>
      <c r="G82" s="7" t="s">
        <v>1412</v>
      </c>
      <c r="H82" s="182">
        <v>40282</v>
      </c>
      <c r="I82" s="183">
        <v>6525</v>
      </c>
    </row>
    <row r="83" spans="1:9" ht="30">
      <c r="A83" s="24" t="s">
        <v>65</v>
      </c>
      <c r="B83" s="6">
        <v>190213</v>
      </c>
      <c r="C83" s="39"/>
      <c r="D83" s="3" t="s">
        <v>20</v>
      </c>
      <c r="E83" s="7" t="s">
        <v>66</v>
      </c>
      <c r="F83" s="7" t="s">
        <v>106</v>
      </c>
      <c r="G83" s="7" t="s">
        <v>23</v>
      </c>
      <c r="H83" s="182">
        <v>40544</v>
      </c>
      <c r="I83" s="183">
        <v>4387.6400000000003</v>
      </c>
    </row>
    <row r="84" spans="1:9" ht="30">
      <c r="A84" s="24" t="s">
        <v>153</v>
      </c>
      <c r="B84" s="6">
        <v>190330</v>
      </c>
      <c r="C84" s="39"/>
      <c r="D84" s="3" t="s">
        <v>54</v>
      </c>
      <c r="E84" s="7" t="s">
        <v>144</v>
      </c>
      <c r="F84" s="409" t="s">
        <v>145</v>
      </c>
      <c r="G84" s="7" t="s">
        <v>83</v>
      </c>
      <c r="H84" s="182"/>
      <c r="I84" s="183"/>
    </row>
    <row r="85" spans="1:9">
      <c r="A85" s="24" t="s">
        <v>84</v>
      </c>
      <c r="B85" s="6">
        <v>190186</v>
      </c>
      <c r="C85" s="39"/>
      <c r="D85" s="3" t="s">
        <v>85</v>
      </c>
      <c r="E85" s="7" t="s">
        <v>19</v>
      </c>
      <c r="F85" s="408"/>
      <c r="G85" s="7" t="s">
        <v>23</v>
      </c>
      <c r="H85" s="182">
        <v>40274</v>
      </c>
      <c r="I85" s="183">
        <v>1508</v>
      </c>
    </row>
    <row r="86" spans="1:9">
      <c r="A86" s="24" t="s">
        <v>86</v>
      </c>
      <c r="B86" s="6">
        <v>285749</v>
      </c>
      <c r="C86" s="39"/>
      <c r="D86" s="3" t="s">
        <v>79</v>
      </c>
      <c r="E86" s="7"/>
      <c r="F86" s="408"/>
      <c r="G86" s="7" t="s">
        <v>23</v>
      </c>
      <c r="H86" s="182"/>
      <c r="I86" s="183"/>
    </row>
    <row r="87" spans="1:9">
      <c r="A87" s="24" t="s">
        <v>87</v>
      </c>
      <c r="B87" s="6">
        <v>190060</v>
      </c>
      <c r="C87" s="39"/>
      <c r="D87" s="3" t="s">
        <v>54</v>
      </c>
      <c r="E87" s="7" t="s">
        <v>88</v>
      </c>
      <c r="F87" s="402" t="s">
        <v>146</v>
      </c>
      <c r="G87" s="7" t="s">
        <v>71</v>
      </c>
      <c r="H87" s="182"/>
      <c r="I87" s="183"/>
    </row>
    <row r="88" spans="1:9" ht="30">
      <c r="A88" s="24" t="s">
        <v>89</v>
      </c>
      <c r="B88" s="6">
        <v>285700</v>
      </c>
      <c r="C88" s="39"/>
      <c r="D88" s="3" t="s">
        <v>90</v>
      </c>
      <c r="E88" s="7" t="s">
        <v>1413</v>
      </c>
      <c r="F88" s="410">
        <v>612020240225</v>
      </c>
      <c r="G88" s="7" t="s">
        <v>23</v>
      </c>
      <c r="H88" s="182"/>
      <c r="I88" s="183"/>
    </row>
    <row r="89" spans="1:9" ht="45">
      <c r="A89" s="24" t="s">
        <v>53</v>
      </c>
      <c r="B89" s="29">
        <v>359490</v>
      </c>
      <c r="C89" s="39"/>
      <c r="D89" s="8" t="s">
        <v>21</v>
      </c>
      <c r="E89" s="392" t="s">
        <v>148</v>
      </c>
      <c r="F89" s="365" t="s">
        <v>149</v>
      </c>
      <c r="G89" s="7" t="s">
        <v>23</v>
      </c>
      <c r="H89" s="9"/>
      <c r="I89" s="9"/>
    </row>
    <row r="90" spans="1:9" ht="30">
      <c r="A90" s="24" t="s">
        <v>127</v>
      </c>
      <c r="B90" s="29">
        <v>359492</v>
      </c>
      <c r="C90" s="39"/>
      <c r="D90" s="177" t="s">
        <v>40</v>
      </c>
      <c r="E90" s="400" t="s">
        <v>150</v>
      </c>
      <c r="F90" s="402">
        <v>33299664</v>
      </c>
      <c r="G90" s="7" t="s">
        <v>23</v>
      </c>
      <c r="H90" s="9"/>
      <c r="I90" s="9"/>
    </row>
    <row r="91" spans="1:9">
      <c r="A91" s="24" t="s">
        <v>147</v>
      </c>
      <c r="B91" s="29">
        <v>359493</v>
      </c>
      <c r="C91" s="39"/>
      <c r="D91" s="39"/>
      <c r="E91" s="392"/>
      <c r="F91" s="408"/>
      <c r="G91" s="7" t="s">
        <v>23</v>
      </c>
      <c r="H91" s="9"/>
      <c r="I91" s="9"/>
    </row>
    <row r="92" spans="1:9">
      <c r="A92" s="24" t="s">
        <v>147</v>
      </c>
      <c r="B92" s="29">
        <v>359494</v>
      </c>
      <c r="C92" s="39"/>
      <c r="D92" s="39"/>
      <c r="E92" s="392"/>
      <c r="F92" s="408"/>
      <c r="G92" s="7" t="s">
        <v>23</v>
      </c>
      <c r="H92" s="9"/>
      <c r="I92" s="9"/>
    </row>
    <row r="93" spans="1:9" ht="18.75">
      <c r="A93" s="419" t="s">
        <v>154</v>
      </c>
      <c r="B93" s="32"/>
      <c r="C93" s="89"/>
      <c r="D93" s="89"/>
      <c r="E93" s="398"/>
      <c r="F93" s="407"/>
      <c r="G93" s="28"/>
      <c r="H93" s="89"/>
      <c r="I93" s="89"/>
    </row>
    <row r="94" spans="1:9">
      <c r="A94" s="420"/>
      <c r="B94" s="32"/>
      <c r="C94" s="89"/>
      <c r="D94" s="89"/>
      <c r="E94" s="398"/>
      <c r="F94" s="407"/>
      <c r="G94" s="28"/>
      <c r="H94" s="89"/>
      <c r="I94" s="89"/>
    </row>
    <row r="95" spans="1:9">
      <c r="A95" s="416" t="s">
        <v>1</v>
      </c>
      <c r="B95" s="5" t="s">
        <v>2</v>
      </c>
      <c r="C95" s="170" t="s">
        <v>3</v>
      </c>
      <c r="D95" s="5" t="s">
        <v>4</v>
      </c>
      <c r="E95" s="397" t="s">
        <v>5</v>
      </c>
      <c r="F95" s="405" t="s">
        <v>6</v>
      </c>
      <c r="G95" s="5" t="s">
        <v>7</v>
      </c>
      <c r="H95" s="5" t="s">
        <v>37</v>
      </c>
      <c r="I95" s="5" t="s">
        <v>8</v>
      </c>
    </row>
    <row r="96" spans="1:9" ht="63">
      <c r="A96" s="24" t="s">
        <v>67</v>
      </c>
      <c r="B96" s="11">
        <v>190148</v>
      </c>
      <c r="C96" s="39"/>
      <c r="D96" s="12" t="s">
        <v>155</v>
      </c>
      <c r="E96" s="13">
        <v>4118</v>
      </c>
      <c r="F96" s="13" t="s">
        <v>156</v>
      </c>
      <c r="G96" s="13" t="s">
        <v>63</v>
      </c>
      <c r="H96" s="180">
        <v>40252</v>
      </c>
      <c r="I96" s="181">
        <v>46382.6</v>
      </c>
    </row>
    <row r="97" spans="1:9" ht="31.5">
      <c r="A97" s="24" t="s">
        <v>69</v>
      </c>
      <c r="B97" s="11">
        <v>359464</v>
      </c>
      <c r="C97" s="39"/>
      <c r="D97" s="12" t="s">
        <v>70</v>
      </c>
      <c r="E97" s="392" t="s">
        <v>158</v>
      </c>
      <c r="F97" s="402" t="s">
        <v>159</v>
      </c>
      <c r="G97" s="13" t="s">
        <v>71</v>
      </c>
      <c r="H97" s="180"/>
      <c r="I97" s="181"/>
    </row>
    <row r="98" spans="1:9" ht="31.5">
      <c r="A98" s="24" t="s">
        <v>72</v>
      </c>
      <c r="B98" s="11">
        <v>359465</v>
      </c>
      <c r="C98" s="39"/>
      <c r="D98" s="12" t="s">
        <v>73</v>
      </c>
      <c r="E98" s="392"/>
      <c r="F98" s="402" t="s">
        <v>160</v>
      </c>
      <c r="G98" s="13" t="s">
        <v>23</v>
      </c>
      <c r="H98" s="180"/>
      <c r="I98" s="181"/>
    </row>
    <row r="99" spans="1:9" ht="31.5">
      <c r="A99" s="24" t="s">
        <v>74</v>
      </c>
      <c r="B99" s="11">
        <v>190178</v>
      </c>
      <c r="C99" s="39"/>
      <c r="D99" s="185" t="s">
        <v>162</v>
      </c>
      <c r="E99" s="392"/>
      <c r="F99" s="402" t="s">
        <v>161</v>
      </c>
      <c r="G99" s="13" t="s">
        <v>71</v>
      </c>
      <c r="H99" s="180">
        <v>40283</v>
      </c>
      <c r="I99" s="181">
        <v>6595</v>
      </c>
    </row>
    <row r="100" spans="1:9" ht="47.25">
      <c r="A100" s="24" t="s">
        <v>163</v>
      </c>
      <c r="B100" s="15">
        <v>190155</v>
      </c>
      <c r="C100" s="39"/>
      <c r="D100" s="12" t="s">
        <v>19</v>
      </c>
      <c r="E100" s="392"/>
      <c r="F100" s="408"/>
      <c r="G100" s="13" t="s">
        <v>27</v>
      </c>
      <c r="H100" s="180">
        <v>40282</v>
      </c>
      <c r="I100" s="181">
        <v>12620.8</v>
      </c>
    </row>
    <row r="101" spans="1:9" ht="31.5">
      <c r="A101" s="24" t="s">
        <v>169</v>
      </c>
      <c r="B101" s="11">
        <v>359461</v>
      </c>
      <c r="C101" s="39"/>
      <c r="D101" s="12" t="s">
        <v>79</v>
      </c>
      <c r="E101" s="392"/>
      <c r="F101" s="402" t="s">
        <v>170</v>
      </c>
      <c r="G101" s="13" t="s">
        <v>168</v>
      </c>
      <c r="H101" s="180"/>
      <c r="I101" s="181"/>
    </row>
    <row r="102" spans="1:9" ht="31.5">
      <c r="A102" s="24" t="s">
        <v>127</v>
      </c>
      <c r="B102" s="11">
        <v>359462</v>
      </c>
      <c r="C102" s="39"/>
      <c r="D102" s="12" t="s">
        <v>171</v>
      </c>
      <c r="E102" s="392" t="s">
        <v>1415</v>
      </c>
      <c r="F102" s="402" t="s">
        <v>1414</v>
      </c>
      <c r="G102" s="13" t="s">
        <v>23</v>
      </c>
      <c r="H102" s="180"/>
      <c r="I102" s="181"/>
    </row>
    <row r="103" spans="1:9" ht="31.5">
      <c r="A103" s="24" t="s">
        <v>78</v>
      </c>
      <c r="B103" s="11">
        <v>359463</v>
      </c>
      <c r="C103" s="39"/>
      <c r="D103" s="12" t="s">
        <v>79</v>
      </c>
      <c r="E103" s="13" t="s">
        <v>80</v>
      </c>
      <c r="F103" s="408"/>
      <c r="G103" s="13" t="s">
        <v>23</v>
      </c>
      <c r="H103" s="180"/>
      <c r="I103" s="181"/>
    </row>
    <row r="104" spans="1:9" ht="31.5">
      <c r="A104" s="24" t="s">
        <v>164</v>
      </c>
      <c r="B104" s="15">
        <v>359466</v>
      </c>
      <c r="C104" s="39"/>
      <c r="D104" s="12" t="s">
        <v>68</v>
      </c>
      <c r="E104" s="392">
        <v>880</v>
      </c>
      <c r="F104" s="402" t="s">
        <v>165</v>
      </c>
      <c r="G104" s="13" t="s">
        <v>23</v>
      </c>
      <c r="H104" s="180"/>
      <c r="I104" s="181"/>
    </row>
    <row r="105" spans="1:9" ht="31.5">
      <c r="A105" s="24" t="s">
        <v>75</v>
      </c>
      <c r="B105" s="11">
        <v>359467</v>
      </c>
      <c r="C105" s="39"/>
      <c r="D105" s="12" t="s">
        <v>76</v>
      </c>
      <c r="E105" s="392"/>
      <c r="F105" s="408"/>
      <c r="G105" s="13" t="s">
        <v>1479</v>
      </c>
      <c r="H105" s="180"/>
      <c r="I105" s="181"/>
    </row>
    <row r="106" spans="1:9">
      <c r="A106" s="24" t="s">
        <v>166</v>
      </c>
      <c r="B106" s="11">
        <v>359468</v>
      </c>
      <c r="C106" s="39"/>
      <c r="D106" s="12" t="s">
        <v>167</v>
      </c>
      <c r="E106" s="392"/>
      <c r="F106" s="408"/>
      <c r="G106" s="13" t="s">
        <v>168</v>
      </c>
      <c r="H106" s="180"/>
      <c r="I106" s="181"/>
    </row>
    <row r="107" spans="1:9">
      <c r="A107" s="24" t="s">
        <v>81</v>
      </c>
      <c r="B107" s="11">
        <v>285755</v>
      </c>
      <c r="C107" s="39"/>
      <c r="D107" s="25" t="s">
        <v>19</v>
      </c>
      <c r="E107" s="392"/>
      <c r="F107" s="408"/>
      <c r="G107" s="25" t="s">
        <v>19</v>
      </c>
      <c r="H107" s="180">
        <v>41395</v>
      </c>
      <c r="I107" s="181">
        <v>21830</v>
      </c>
    </row>
    <row r="108" spans="1:9" ht="31.5">
      <c r="A108" s="24" t="s">
        <v>173</v>
      </c>
      <c r="B108" s="11">
        <v>285674</v>
      </c>
      <c r="C108" s="39"/>
      <c r="D108" s="25" t="s">
        <v>174</v>
      </c>
      <c r="E108" s="392" t="s">
        <v>177</v>
      </c>
      <c r="F108" s="408"/>
      <c r="G108" s="25" t="s">
        <v>23</v>
      </c>
      <c r="H108" s="180"/>
      <c r="I108" s="181"/>
    </row>
    <row r="109" spans="1:9" ht="31.5">
      <c r="A109" s="24" t="s">
        <v>175</v>
      </c>
      <c r="B109" s="11">
        <v>285693</v>
      </c>
      <c r="C109" s="39"/>
      <c r="D109" s="25" t="s">
        <v>176</v>
      </c>
      <c r="E109" s="392"/>
      <c r="F109" s="402">
        <v>39301</v>
      </c>
      <c r="G109" s="25" t="s">
        <v>23</v>
      </c>
      <c r="H109" s="180"/>
      <c r="I109" s="181"/>
    </row>
    <row r="110" spans="1:9">
      <c r="A110" s="24" t="s">
        <v>157</v>
      </c>
      <c r="B110" s="11">
        <v>190188</v>
      </c>
      <c r="C110" s="39"/>
      <c r="D110" s="25"/>
      <c r="E110" s="392"/>
      <c r="F110" s="408"/>
      <c r="G110" s="25"/>
      <c r="H110" s="180"/>
      <c r="I110" s="181"/>
    </row>
    <row r="111" spans="1:9" ht="18.75">
      <c r="A111" s="411" t="s">
        <v>135</v>
      </c>
      <c r="C111" s="87"/>
      <c r="D111" s="87"/>
      <c r="E111" s="396"/>
      <c r="F111" s="404"/>
      <c r="G111" s="178"/>
      <c r="H111" s="87"/>
      <c r="I111" s="87"/>
    </row>
    <row r="112" spans="1:9">
      <c r="A112" s="415"/>
      <c r="C112" s="87"/>
      <c r="D112" s="87"/>
      <c r="E112" s="396"/>
      <c r="F112" s="404"/>
      <c r="G112" s="178"/>
      <c r="H112" s="87"/>
      <c r="I112" s="87"/>
    </row>
    <row r="113" spans="1:9">
      <c r="A113" s="413" t="s">
        <v>1</v>
      </c>
      <c r="B113" s="22" t="s">
        <v>2</v>
      </c>
      <c r="C113" s="190" t="s">
        <v>3</v>
      </c>
      <c r="D113" s="22" t="s">
        <v>4</v>
      </c>
      <c r="E113" s="395" t="s">
        <v>5</v>
      </c>
      <c r="F113" s="401" t="s">
        <v>6</v>
      </c>
      <c r="G113" s="22" t="s">
        <v>7</v>
      </c>
      <c r="H113" s="22" t="s">
        <v>37</v>
      </c>
      <c r="I113" s="22" t="s">
        <v>8</v>
      </c>
    </row>
    <row r="114" spans="1:9">
      <c r="A114" s="24" t="s">
        <v>138</v>
      </c>
      <c r="B114" s="11">
        <v>190179</v>
      </c>
      <c r="C114" s="39"/>
      <c r="D114" s="12" t="s">
        <v>137</v>
      </c>
      <c r="E114" s="13"/>
      <c r="F114" s="406"/>
      <c r="G114" s="41" t="s">
        <v>63</v>
      </c>
      <c r="H114" s="180">
        <v>40283</v>
      </c>
      <c r="I114" s="181">
        <v>1595</v>
      </c>
    </row>
    <row r="115" spans="1:9">
      <c r="A115" s="24" t="s">
        <v>91</v>
      </c>
      <c r="B115" s="11">
        <v>190180</v>
      </c>
      <c r="C115" s="39"/>
      <c r="D115" s="12"/>
      <c r="E115" s="13"/>
      <c r="F115" s="406"/>
      <c r="G115" s="41" t="s">
        <v>24</v>
      </c>
      <c r="H115" s="180">
        <v>40283</v>
      </c>
      <c r="I115" s="181">
        <v>1295</v>
      </c>
    </row>
    <row r="116" spans="1:9" ht="31.5">
      <c r="A116" s="24" t="s">
        <v>92</v>
      </c>
      <c r="B116" s="11">
        <v>190181</v>
      </c>
      <c r="C116" s="39"/>
      <c r="D116" s="12" t="s">
        <v>94</v>
      </c>
      <c r="E116" s="13" t="s">
        <v>139</v>
      </c>
      <c r="F116" s="402" t="s">
        <v>140</v>
      </c>
      <c r="G116" s="41" t="s">
        <v>71</v>
      </c>
      <c r="H116" s="180">
        <v>40283</v>
      </c>
      <c r="I116" s="181">
        <v>3895</v>
      </c>
    </row>
    <row r="117" spans="1:9" ht="31.5">
      <c r="A117" s="24" t="s">
        <v>93</v>
      </c>
      <c r="B117" s="11">
        <v>359482</v>
      </c>
      <c r="C117" s="39"/>
      <c r="D117" s="12" t="s">
        <v>94</v>
      </c>
      <c r="E117" s="13" t="s">
        <v>95</v>
      </c>
      <c r="F117" s="402" t="s">
        <v>141</v>
      </c>
      <c r="G117" s="41" t="s">
        <v>71</v>
      </c>
      <c r="H117" s="180"/>
      <c r="I117" s="181"/>
    </row>
    <row r="118" spans="1:9" ht="31.5">
      <c r="A118" s="24" t="s">
        <v>96</v>
      </c>
      <c r="B118" s="11">
        <v>359483</v>
      </c>
      <c r="C118" s="39"/>
      <c r="D118" s="13" t="s">
        <v>97</v>
      </c>
      <c r="E118" s="13">
        <v>40540</v>
      </c>
      <c r="F118" s="164" t="s">
        <v>142</v>
      </c>
      <c r="G118" s="41" t="s">
        <v>24</v>
      </c>
      <c r="H118" s="180"/>
      <c r="I118" s="181"/>
    </row>
    <row r="119" spans="1:9" ht="30">
      <c r="A119" s="24" t="s">
        <v>98</v>
      </c>
      <c r="B119" s="11">
        <v>359484</v>
      </c>
      <c r="C119" s="39"/>
      <c r="D119" s="12"/>
      <c r="E119" s="13"/>
      <c r="F119" s="406"/>
      <c r="G119" s="41" t="s">
        <v>77</v>
      </c>
      <c r="H119" s="180"/>
      <c r="I119" s="181"/>
    </row>
    <row r="120" spans="1:9">
      <c r="A120" s="24" t="s">
        <v>99</v>
      </c>
      <c r="B120" s="11">
        <v>359485</v>
      </c>
      <c r="C120" s="39"/>
      <c r="D120" s="12"/>
      <c r="E120" s="13"/>
      <c r="F120" s="406"/>
      <c r="G120" s="41" t="s">
        <v>71</v>
      </c>
      <c r="H120" s="180">
        <v>38898</v>
      </c>
      <c r="I120" s="181">
        <v>371.95</v>
      </c>
    </row>
    <row r="121" spans="1:9">
      <c r="A121" s="24" t="s">
        <v>99</v>
      </c>
      <c r="B121" s="11">
        <v>359486</v>
      </c>
      <c r="C121" s="39"/>
      <c r="D121" s="12"/>
      <c r="E121" s="13"/>
      <c r="F121" s="406"/>
      <c r="G121" s="41" t="s">
        <v>71</v>
      </c>
      <c r="H121" s="180">
        <v>38898</v>
      </c>
      <c r="I121" s="181">
        <v>371.95</v>
      </c>
    </row>
    <row r="122" spans="1:9">
      <c r="A122" s="24" t="s">
        <v>99</v>
      </c>
      <c r="B122" s="11">
        <v>359487</v>
      </c>
      <c r="C122" s="39"/>
      <c r="D122" s="12"/>
      <c r="E122" s="13"/>
      <c r="F122" s="406"/>
      <c r="G122" s="41" t="s">
        <v>71</v>
      </c>
      <c r="H122" s="180">
        <v>38898</v>
      </c>
      <c r="I122" s="181">
        <v>371.95</v>
      </c>
    </row>
    <row r="123" spans="1:9">
      <c r="A123" s="24" t="s">
        <v>99</v>
      </c>
      <c r="B123" s="11">
        <v>359488</v>
      </c>
      <c r="C123" s="39"/>
      <c r="D123" s="12"/>
      <c r="E123" s="13"/>
      <c r="F123" s="406"/>
      <c r="G123" s="41" t="s">
        <v>71</v>
      </c>
      <c r="H123" s="180">
        <v>38898</v>
      </c>
      <c r="I123" s="181">
        <v>371.95</v>
      </c>
    </row>
    <row r="124" spans="1:9" ht="18.75">
      <c r="A124" s="411" t="s">
        <v>136</v>
      </c>
      <c r="C124" s="87"/>
      <c r="D124" s="87"/>
      <c r="E124" s="396"/>
      <c r="F124" s="404"/>
      <c r="G124" s="178"/>
      <c r="H124" s="87"/>
      <c r="I124" s="87"/>
    </row>
    <row r="125" spans="1:9">
      <c r="A125" s="421"/>
      <c r="C125" s="87"/>
      <c r="D125" s="87"/>
      <c r="E125" s="396"/>
      <c r="F125" s="404"/>
      <c r="G125" s="178"/>
      <c r="H125" s="87"/>
      <c r="I125" s="87"/>
    </row>
    <row r="126" spans="1:9">
      <c r="A126" s="416" t="s">
        <v>1</v>
      </c>
      <c r="B126" s="5" t="s">
        <v>2</v>
      </c>
      <c r="C126" s="207" t="s">
        <v>3</v>
      </c>
      <c r="D126" s="5" t="s">
        <v>4</v>
      </c>
      <c r="E126" s="397" t="s">
        <v>5</v>
      </c>
      <c r="F126" s="405" t="s">
        <v>6</v>
      </c>
      <c r="G126" s="5" t="s">
        <v>7</v>
      </c>
      <c r="H126" s="5" t="s">
        <v>37</v>
      </c>
      <c r="I126" s="5" t="s">
        <v>8</v>
      </c>
    </row>
    <row r="127" spans="1:9" ht="31.5">
      <c r="A127" s="24" t="s">
        <v>143</v>
      </c>
      <c r="B127" s="8">
        <v>190192</v>
      </c>
      <c r="C127" s="39"/>
      <c r="D127" s="12" t="s">
        <v>100</v>
      </c>
      <c r="E127" s="13" t="s">
        <v>101</v>
      </c>
      <c r="F127" s="13"/>
      <c r="G127" s="41" t="s">
        <v>71</v>
      </c>
      <c r="H127" s="188">
        <v>40304</v>
      </c>
      <c r="I127" s="189">
        <v>26610.01</v>
      </c>
    </row>
    <row r="128" spans="1:9" ht="18.75">
      <c r="A128" s="411" t="s">
        <v>178</v>
      </c>
      <c r="C128" s="87"/>
      <c r="D128" s="87"/>
      <c r="E128" s="396"/>
      <c r="F128" s="404"/>
      <c r="G128" s="192"/>
      <c r="H128" s="186"/>
      <c r="I128" s="186"/>
    </row>
    <row r="129" spans="1:9">
      <c r="A129" s="415"/>
      <c r="C129" s="87"/>
      <c r="D129" s="87"/>
      <c r="E129" s="396"/>
      <c r="F129" s="404"/>
      <c r="G129" s="192"/>
      <c r="H129" s="186"/>
      <c r="I129" s="186"/>
    </row>
    <row r="130" spans="1:9" ht="31.5">
      <c r="A130" s="414" t="s">
        <v>1416</v>
      </c>
      <c r="B130" s="8">
        <v>4494</v>
      </c>
      <c r="C130" s="8">
        <v>190127</v>
      </c>
      <c r="D130" s="39" t="s">
        <v>179</v>
      </c>
      <c r="E130" s="392" t="s">
        <v>182</v>
      </c>
      <c r="F130" s="409" t="s">
        <v>180</v>
      </c>
      <c r="G130" s="16" t="s">
        <v>181</v>
      </c>
      <c r="H130" s="9"/>
      <c r="I130" s="9"/>
    </row>
    <row r="131" spans="1:9">
      <c r="A131" s="415"/>
      <c r="C131" s="87"/>
      <c r="D131" s="87"/>
      <c r="E131" s="396"/>
      <c r="F131" s="404"/>
      <c r="G131" s="178"/>
      <c r="H131" s="87"/>
      <c r="I131" s="87"/>
    </row>
    <row r="132" spans="1:9">
      <c r="A132" s="415"/>
      <c r="C132" s="87"/>
      <c r="D132" s="87"/>
      <c r="E132" s="396"/>
      <c r="F132" s="404"/>
      <c r="G132" s="178"/>
      <c r="H132" s="87"/>
      <c r="I132" s="87"/>
    </row>
    <row r="133" spans="1:9">
      <c r="A133" s="415"/>
      <c r="C133" s="87"/>
      <c r="D133" s="87"/>
      <c r="E133" s="396"/>
      <c r="F133" s="404"/>
      <c r="G133" s="178"/>
      <c r="H133" s="87"/>
      <c r="I133" s="87"/>
    </row>
    <row r="134" spans="1:9">
      <c r="A134" s="415"/>
      <c r="C134" s="87"/>
      <c r="D134" s="87"/>
      <c r="E134" s="396"/>
      <c r="F134" s="404"/>
      <c r="G134" s="178"/>
      <c r="H134" s="87"/>
      <c r="I134" s="87"/>
    </row>
  </sheetData>
  <mergeCells count="4">
    <mergeCell ref="A3:I3"/>
    <mergeCell ref="A1:I1"/>
    <mergeCell ref="A2:I2"/>
    <mergeCell ref="D21:E21"/>
  </mergeCells>
  <pageMargins left="0.26" right="0.17" top="0.27559055118110237" bottom="0.19685039370078741" header="0.19685039370078741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topLeftCell="A10" workbookViewId="0">
      <selection activeCell="K11" sqref="K11"/>
    </sheetView>
  </sheetViews>
  <sheetFormatPr baseColWidth="10" defaultRowHeight="15"/>
  <cols>
    <col min="1" max="1" width="10.140625" customWidth="1"/>
    <col min="2" max="2" width="22.7109375" style="43" customWidth="1"/>
    <col min="3" max="4" width="11.85546875" customWidth="1"/>
    <col min="5" max="5" width="9.140625" customWidth="1"/>
    <col min="6" max="6" width="11.140625" customWidth="1"/>
    <col min="7" max="7" width="11.7109375" style="43" customWidth="1"/>
    <col min="8" max="8" width="8.85546875" customWidth="1"/>
    <col min="9" max="9" width="8" customWidth="1"/>
    <col min="10" max="10" width="9" customWidth="1"/>
    <col min="11" max="11" width="13.140625" bestFit="1" customWidth="1"/>
  </cols>
  <sheetData>
    <row r="1" spans="1:11" ht="15.75" customHeight="1">
      <c r="A1" s="454" t="s">
        <v>183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1" ht="21" customHeight="1">
      <c r="A2" s="454" t="s">
        <v>363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11" ht="15.75">
      <c r="A3" s="21" t="s">
        <v>352</v>
      </c>
      <c r="B3" s="44" t="s">
        <v>1</v>
      </c>
      <c r="C3" s="170" t="s">
        <v>2</v>
      </c>
      <c r="D3" s="170" t="s">
        <v>3</v>
      </c>
      <c r="E3" s="5" t="s">
        <v>4</v>
      </c>
      <c r="F3" s="5" t="s">
        <v>5</v>
      </c>
      <c r="G3" s="405" t="s">
        <v>343</v>
      </c>
      <c r="H3" s="5" t="s">
        <v>345</v>
      </c>
      <c r="I3" s="5" t="s">
        <v>7</v>
      </c>
      <c r="J3" s="5" t="s">
        <v>37</v>
      </c>
      <c r="K3" s="5" t="s">
        <v>8</v>
      </c>
    </row>
    <row r="4" spans="1:11" ht="45">
      <c r="A4" s="422" t="s">
        <v>360</v>
      </c>
      <c r="B4" s="172" t="s">
        <v>1474</v>
      </c>
      <c r="C4" s="103">
        <v>4089</v>
      </c>
      <c r="D4" s="116" t="s">
        <v>1421</v>
      </c>
      <c r="E4" s="104" t="s">
        <v>179</v>
      </c>
      <c r="F4" s="105" t="s">
        <v>340</v>
      </c>
      <c r="G4" s="425" t="s">
        <v>349</v>
      </c>
      <c r="H4" s="101" t="s">
        <v>359</v>
      </c>
      <c r="I4" s="105" t="s">
        <v>342</v>
      </c>
      <c r="J4" s="106"/>
      <c r="K4" s="113">
        <v>1</v>
      </c>
    </row>
    <row r="5" spans="1:11" ht="120">
      <c r="A5" s="423" t="s">
        <v>360</v>
      </c>
      <c r="B5" s="107" t="s">
        <v>1422</v>
      </c>
      <c r="C5" s="108">
        <v>4489</v>
      </c>
      <c r="D5" s="103" t="s">
        <v>1420</v>
      </c>
      <c r="E5" s="104" t="s">
        <v>336</v>
      </c>
      <c r="F5" s="105" t="s">
        <v>339</v>
      </c>
      <c r="G5" s="425" t="s">
        <v>344</v>
      </c>
      <c r="H5" s="101" t="s">
        <v>346</v>
      </c>
      <c r="I5" s="105" t="s">
        <v>63</v>
      </c>
      <c r="J5" s="106">
        <v>40484</v>
      </c>
      <c r="K5" s="113">
        <v>1212250</v>
      </c>
    </row>
    <row r="6" spans="1:11" ht="122.25" customHeight="1">
      <c r="A6" s="424" t="s">
        <v>360</v>
      </c>
      <c r="B6" s="109" t="s">
        <v>1475</v>
      </c>
      <c r="C6" s="103">
        <v>4490</v>
      </c>
      <c r="D6" s="102"/>
      <c r="E6" s="104" t="s">
        <v>336</v>
      </c>
      <c r="F6" s="105" t="s">
        <v>339</v>
      </c>
      <c r="G6" s="425" t="s">
        <v>347</v>
      </c>
      <c r="H6" s="101" t="s">
        <v>348</v>
      </c>
      <c r="I6" s="105" t="s">
        <v>63</v>
      </c>
      <c r="J6" s="106">
        <v>41696</v>
      </c>
      <c r="K6" s="113">
        <v>1551350</v>
      </c>
    </row>
    <row r="7" spans="1:11" ht="48.75" customHeight="1">
      <c r="A7" s="423" t="s">
        <v>360</v>
      </c>
      <c r="B7" s="173" t="s">
        <v>332</v>
      </c>
      <c r="C7" s="103">
        <v>4491</v>
      </c>
      <c r="D7" s="101">
        <v>190079</v>
      </c>
      <c r="E7" s="104" t="s">
        <v>334</v>
      </c>
      <c r="F7" s="105" t="s">
        <v>354</v>
      </c>
      <c r="G7" s="425" t="s">
        <v>355</v>
      </c>
      <c r="H7" s="101" t="s">
        <v>356</v>
      </c>
      <c r="I7" s="105" t="s">
        <v>63</v>
      </c>
      <c r="J7" s="106">
        <v>39542</v>
      </c>
      <c r="K7" s="113">
        <v>902880.00000000012</v>
      </c>
    </row>
    <row r="8" spans="1:11" ht="75.75" customHeight="1">
      <c r="A8" s="423" t="s">
        <v>360</v>
      </c>
      <c r="B8" s="171" t="s">
        <v>333</v>
      </c>
      <c r="C8" s="103">
        <v>4492</v>
      </c>
      <c r="D8" s="101">
        <v>190135</v>
      </c>
      <c r="E8" s="104" t="s">
        <v>335</v>
      </c>
      <c r="F8" s="105" t="s">
        <v>338</v>
      </c>
      <c r="G8" s="425" t="s">
        <v>357</v>
      </c>
      <c r="H8" s="101" t="s">
        <v>358</v>
      </c>
      <c r="I8" s="105" t="s">
        <v>341</v>
      </c>
      <c r="J8" s="106">
        <v>40127</v>
      </c>
      <c r="K8" s="113">
        <v>48000</v>
      </c>
    </row>
    <row r="9" spans="1:11" ht="51.75" customHeight="1">
      <c r="A9" s="423" t="s">
        <v>360</v>
      </c>
      <c r="B9" s="110" t="s">
        <v>362</v>
      </c>
      <c r="C9" s="108">
        <v>4493</v>
      </c>
      <c r="D9" s="103">
        <v>285839</v>
      </c>
      <c r="E9" s="111" t="s">
        <v>335</v>
      </c>
      <c r="F9" s="111" t="s">
        <v>338</v>
      </c>
      <c r="G9" s="425" t="s">
        <v>351</v>
      </c>
      <c r="H9" s="101" t="s">
        <v>350</v>
      </c>
      <c r="I9" s="175" t="s">
        <v>44</v>
      </c>
      <c r="J9" s="112">
        <v>41918</v>
      </c>
      <c r="K9" s="114">
        <v>83000</v>
      </c>
    </row>
    <row r="10" spans="1:11" ht="91.5" customHeight="1">
      <c r="A10" s="423" t="s">
        <v>353</v>
      </c>
      <c r="B10" s="171" t="s">
        <v>1423</v>
      </c>
      <c r="C10" s="108">
        <v>4494</v>
      </c>
      <c r="D10" s="103">
        <v>190127</v>
      </c>
      <c r="E10" s="104" t="s">
        <v>179</v>
      </c>
      <c r="F10" s="105" t="s">
        <v>337</v>
      </c>
      <c r="G10" s="425" t="s">
        <v>180</v>
      </c>
      <c r="H10" s="101" t="s">
        <v>361</v>
      </c>
      <c r="I10" s="105" t="s">
        <v>63</v>
      </c>
      <c r="J10" s="106">
        <v>40042</v>
      </c>
      <c r="K10" s="113">
        <v>1209350</v>
      </c>
    </row>
    <row r="11" spans="1:11">
      <c r="A11" s="43"/>
      <c r="K11" s="426">
        <f>SUM(K4:K10)</f>
        <v>5006831</v>
      </c>
    </row>
  </sheetData>
  <mergeCells count="2">
    <mergeCell ref="A1:J1"/>
    <mergeCell ref="A2:J2"/>
  </mergeCells>
  <pageMargins left="0.27559055118110237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4" zoomScale="90" zoomScaleNormal="90" workbookViewId="0">
      <pane ySplit="840" topLeftCell="A55" activePane="bottomLeft"/>
      <selection activeCell="J50" sqref="J50"/>
      <selection pane="bottomLeft" activeCell="J58" sqref="B58:J58"/>
    </sheetView>
  </sheetViews>
  <sheetFormatPr baseColWidth="10" defaultRowHeight="15"/>
  <cols>
    <col min="1" max="1" width="7.42578125" customWidth="1"/>
    <col min="2" max="2" width="64.85546875" customWidth="1"/>
    <col min="3" max="3" width="14" customWidth="1"/>
    <col min="4" max="4" width="15" customWidth="1"/>
    <col min="5" max="5" width="14.85546875" customWidth="1"/>
    <col min="6" max="6" width="16.28515625" customWidth="1"/>
    <col min="7" max="7" width="26.42578125" customWidth="1"/>
    <col min="8" max="8" width="16.5703125" customWidth="1"/>
    <col min="9" max="9" width="12.140625" customWidth="1"/>
    <col min="10" max="10" width="12.42578125" customWidth="1"/>
  </cols>
  <sheetData>
    <row r="1" spans="1:11" ht="21" customHeight="1">
      <c r="B1" s="454" t="s">
        <v>183</v>
      </c>
      <c r="C1" s="454"/>
      <c r="D1" s="454"/>
      <c r="E1" s="454"/>
      <c r="F1" s="454"/>
      <c r="G1" s="454"/>
      <c r="H1" s="454"/>
      <c r="I1" s="454"/>
      <c r="J1" s="454"/>
    </row>
    <row r="2" spans="1:11" ht="21" customHeight="1">
      <c r="B2" s="454" t="s">
        <v>184</v>
      </c>
      <c r="C2" s="454"/>
      <c r="D2" s="454"/>
      <c r="E2" s="454"/>
      <c r="F2" s="454"/>
      <c r="G2" s="454"/>
      <c r="H2" s="454"/>
      <c r="I2" s="454"/>
      <c r="J2" s="454"/>
    </row>
    <row r="3" spans="1:11" ht="21" customHeight="1" thickBot="1">
      <c r="B3" s="468"/>
      <c r="C3" s="468"/>
      <c r="D3" s="468"/>
      <c r="E3" s="468"/>
      <c r="F3" s="468"/>
      <c r="G3" s="468"/>
      <c r="H3" s="468"/>
      <c r="I3" s="468"/>
      <c r="J3" s="468"/>
    </row>
    <row r="4" spans="1:11" s="386" customFormat="1" ht="30" customHeight="1" thickBot="1">
      <c r="B4" s="442" t="s">
        <v>1</v>
      </c>
      <c r="C4" s="443" t="s">
        <v>2</v>
      </c>
      <c r="D4" s="444" t="s">
        <v>3</v>
      </c>
      <c r="E4" s="443" t="s">
        <v>4</v>
      </c>
      <c r="F4" s="444" t="s">
        <v>5</v>
      </c>
      <c r="G4" s="443" t="s">
        <v>6</v>
      </c>
      <c r="H4" s="444" t="s">
        <v>7</v>
      </c>
      <c r="I4" s="443" t="s">
        <v>37</v>
      </c>
      <c r="J4" s="445" t="s">
        <v>8</v>
      </c>
      <c r="K4" s="384"/>
    </row>
    <row r="5" spans="1:11">
      <c r="A5">
        <v>1</v>
      </c>
      <c r="B5" s="429" t="s">
        <v>1549</v>
      </c>
      <c r="C5" s="427">
        <v>386396</v>
      </c>
      <c r="D5" s="427">
        <v>944</v>
      </c>
      <c r="E5" s="431" t="s">
        <v>1562</v>
      </c>
      <c r="F5" s="431" t="s">
        <v>1570</v>
      </c>
      <c r="G5" s="432"/>
      <c r="H5" s="435" t="s">
        <v>168</v>
      </c>
      <c r="I5" s="437">
        <v>42774</v>
      </c>
      <c r="J5" s="439">
        <f>7930*1.18</f>
        <v>9357.4</v>
      </c>
      <c r="K5" s="441"/>
    </row>
    <row r="6" spans="1:11">
      <c r="A6">
        <v>2</v>
      </c>
      <c r="B6" s="430" t="s">
        <v>1550</v>
      </c>
      <c r="C6" s="428">
        <v>386397</v>
      </c>
      <c r="D6" s="428">
        <v>945</v>
      </c>
      <c r="E6" s="293" t="s">
        <v>19</v>
      </c>
      <c r="F6" s="293" t="s">
        <v>19</v>
      </c>
      <c r="G6" s="433" t="s">
        <v>19</v>
      </c>
      <c r="H6" s="436" t="s">
        <v>23</v>
      </c>
      <c r="I6" s="438">
        <v>42774</v>
      </c>
      <c r="J6" s="440">
        <f>4130*1.18</f>
        <v>4873.3999999999996</v>
      </c>
      <c r="K6" s="441"/>
    </row>
    <row r="7" spans="1:11" ht="24">
      <c r="A7">
        <v>3</v>
      </c>
      <c r="B7" s="430" t="s">
        <v>1551</v>
      </c>
      <c r="C7" s="428">
        <v>386398</v>
      </c>
      <c r="D7" s="428">
        <v>946</v>
      </c>
      <c r="E7" s="293" t="s">
        <v>1563</v>
      </c>
      <c r="F7" s="293" t="s">
        <v>1571</v>
      </c>
      <c r="G7" s="433" t="s">
        <v>19</v>
      </c>
      <c r="H7" s="436" t="s">
        <v>71</v>
      </c>
      <c r="I7" s="438">
        <v>42802</v>
      </c>
      <c r="J7" s="440">
        <v>49500</v>
      </c>
      <c r="K7" s="441"/>
    </row>
    <row r="8" spans="1:11">
      <c r="A8">
        <v>4</v>
      </c>
      <c r="B8" s="430" t="s">
        <v>1552</v>
      </c>
      <c r="C8" s="428">
        <v>386399</v>
      </c>
      <c r="D8" s="428">
        <v>947</v>
      </c>
      <c r="E8" s="293" t="s">
        <v>54</v>
      </c>
      <c r="F8" s="293" t="s">
        <v>19</v>
      </c>
      <c r="G8" s="434" t="s">
        <v>1579</v>
      </c>
      <c r="H8" s="436" t="s">
        <v>23</v>
      </c>
      <c r="I8" s="438">
        <v>42808</v>
      </c>
      <c r="J8" s="440">
        <v>7174.4</v>
      </c>
      <c r="K8" s="441"/>
    </row>
    <row r="9" spans="1:11">
      <c r="A9">
        <v>5</v>
      </c>
      <c r="B9" s="430" t="s">
        <v>1553</v>
      </c>
      <c r="C9" s="428">
        <v>386400</v>
      </c>
      <c r="D9" s="428">
        <v>948</v>
      </c>
      <c r="E9" s="293" t="s">
        <v>54</v>
      </c>
      <c r="F9" s="293" t="s">
        <v>19</v>
      </c>
      <c r="G9" s="434">
        <v>7487302</v>
      </c>
      <c r="H9" s="436" t="s">
        <v>23</v>
      </c>
      <c r="I9" s="438">
        <v>42808</v>
      </c>
      <c r="J9" s="440">
        <v>7174.4</v>
      </c>
      <c r="K9" s="441"/>
    </row>
    <row r="10" spans="1:11" ht="24">
      <c r="A10">
        <v>6</v>
      </c>
      <c r="B10" s="430" t="s">
        <v>1651</v>
      </c>
      <c r="C10" s="428">
        <v>386401</v>
      </c>
      <c r="D10" s="428">
        <v>949</v>
      </c>
      <c r="E10" s="293" t="s">
        <v>54</v>
      </c>
      <c r="F10" s="293" t="s">
        <v>1572</v>
      </c>
      <c r="G10" s="434" t="s">
        <v>1580</v>
      </c>
      <c r="H10" s="436" t="s">
        <v>23</v>
      </c>
      <c r="I10" s="438">
        <v>42808</v>
      </c>
      <c r="J10" s="440">
        <v>36939.9</v>
      </c>
      <c r="K10" s="441"/>
    </row>
    <row r="11" spans="1:11" ht="24">
      <c r="A11">
        <v>7</v>
      </c>
      <c r="B11" s="430" t="s">
        <v>1652</v>
      </c>
      <c r="C11" s="428">
        <v>386402</v>
      </c>
      <c r="D11" s="428">
        <v>950</v>
      </c>
      <c r="E11" s="293" t="s">
        <v>54</v>
      </c>
      <c r="F11" s="293" t="s">
        <v>1572</v>
      </c>
      <c r="G11" s="434" t="s">
        <v>1581</v>
      </c>
      <c r="H11" s="436" t="s">
        <v>23</v>
      </c>
      <c r="I11" s="438">
        <v>42808</v>
      </c>
      <c r="J11" s="440">
        <v>36939.9</v>
      </c>
      <c r="K11" s="441"/>
    </row>
    <row r="12" spans="1:11">
      <c r="A12">
        <v>8</v>
      </c>
      <c r="B12" s="430" t="s">
        <v>1554</v>
      </c>
      <c r="C12" s="428">
        <v>386403</v>
      </c>
      <c r="D12" s="428">
        <v>951</v>
      </c>
      <c r="E12" s="293" t="s">
        <v>20</v>
      </c>
      <c r="F12" s="293" t="s">
        <v>1573</v>
      </c>
      <c r="G12" s="434" t="s">
        <v>1582</v>
      </c>
      <c r="H12" s="436" t="s">
        <v>44</v>
      </c>
      <c r="I12" s="438">
        <v>42867</v>
      </c>
      <c r="J12" s="440">
        <v>3200</v>
      </c>
      <c r="K12" s="441"/>
    </row>
    <row r="13" spans="1:11">
      <c r="A13">
        <v>9</v>
      </c>
      <c r="B13" s="430" t="s">
        <v>1554</v>
      </c>
      <c r="C13" s="428">
        <v>386404</v>
      </c>
      <c r="D13" s="428">
        <v>952</v>
      </c>
      <c r="E13" s="293" t="s">
        <v>20</v>
      </c>
      <c r="F13" s="293" t="s">
        <v>1573</v>
      </c>
      <c r="G13" s="434" t="s">
        <v>1583</v>
      </c>
      <c r="H13" s="436" t="s">
        <v>44</v>
      </c>
      <c r="I13" s="438">
        <v>42867</v>
      </c>
      <c r="J13" s="440">
        <v>3200</v>
      </c>
      <c r="K13" s="441"/>
    </row>
    <row r="14" spans="1:11">
      <c r="A14">
        <v>10</v>
      </c>
      <c r="B14" s="430" t="s">
        <v>1554</v>
      </c>
      <c r="C14" s="428">
        <v>386405</v>
      </c>
      <c r="D14" s="428">
        <v>953</v>
      </c>
      <c r="E14" s="293" t="s">
        <v>20</v>
      </c>
      <c r="F14" s="293" t="s">
        <v>1573</v>
      </c>
      <c r="G14" s="434" t="s">
        <v>1584</v>
      </c>
      <c r="H14" s="436" t="s">
        <v>44</v>
      </c>
      <c r="I14" s="438">
        <v>42867</v>
      </c>
      <c r="J14" s="440">
        <v>3200</v>
      </c>
      <c r="K14" s="441"/>
    </row>
    <row r="15" spans="1:11">
      <c r="A15">
        <v>11</v>
      </c>
      <c r="B15" s="430" t="s">
        <v>1554</v>
      </c>
      <c r="C15" s="428">
        <v>386406</v>
      </c>
      <c r="D15" s="428">
        <v>954</v>
      </c>
      <c r="E15" s="293" t="s">
        <v>20</v>
      </c>
      <c r="F15" s="293" t="s">
        <v>1573</v>
      </c>
      <c r="G15" s="434" t="s">
        <v>1585</v>
      </c>
      <c r="H15" s="436" t="s">
        <v>44</v>
      </c>
      <c r="I15" s="438">
        <v>42867</v>
      </c>
      <c r="J15" s="440">
        <v>3200</v>
      </c>
      <c r="K15" s="441"/>
    </row>
    <row r="16" spans="1:11">
      <c r="A16">
        <v>12</v>
      </c>
      <c r="B16" s="430" t="s">
        <v>1555</v>
      </c>
      <c r="C16" s="428">
        <v>386407</v>
      </c>
      <c r="D16" s="428">
        <v>955</v>
      </c>
      <c r="E16" s="293" t="s">
        <v>1564</v>
      </c>
      <c r="F16" s="293" t="s">
        <v>1574</v>
      </c>
      <c r="G16" s="433" t="s">
        <v>19</v>
      </c>
      <c r="H16" s="436" t="s">
        <v>1592</v>
      </c>
      <c r="I16" s="438">
        <v>42870</v>
      </c>
      <c r="J16" s="440">
        <v>3700</v>
      </c>
      <c r="K16" s="441"/>
    </row>
    <row r="17" spans="1:11">
      <c r="A17">
        <v>13</v>
      </c>
      <c r="B17" s="430" t="s">
        <v>1555</v>
      </c>
      <c r="C17" s="428">
        <v>386408</v>
      </c>
      <c r="D17" s="428">
        <v>956</v>
      </c>
      <c r="E17" s="293" t="s">
        <v>1564</v>
      </c>
      <c r="F17" s="293" t="s">
        <v>1574</v>
      </c>
      <c r="G17" s="433" t="s">
        <v>19</v>
      </c>
      <c r="H17" s="436" t="s">
        <v>1592</v>
      </c>
      <c r="I17" s="438">
        <v>42870</v>
      </c>
      <c r="J17" s="440">
        <v>3700</v>
      </c>
      <c r="K17" s="441"/>
    </row>
    <row r="18" spans="1:11">
      <c r="A18">
        <v>14</v>
      </c>
      <c r="B18" s="430" t="s">
        <v>1556</v>
      </c>
      <c r="C18" s="428">
        <v>386409</v>
      </c>
      <c r="D18" s="428">
        <v>957</v>
      </c>
      <c r="E18" s="293" t="s">
        <v>1565</v>
      </c>
      <c r="F18" s="293" t="s">
        <v>1575</v>
      </c>
      <c r="G18" s="434" t="s">
        <v>1586</v>
      </c>
      <c r="H18" s="436" t="s">
        <v>1593</v>
      </c>
      <c r="I18" s="438">
        <v>42870</v>
      </c>
      <c r="J18" s="440">
        <v>34150</v>
      </c>
      <c r="K18" s="441"/>
    </row>
    <row r="19" spans="1:11">
      <c r="A19">
        <v>15</v>
      </c>
      <c r="B19" s="430" t="s">
        <v>1557</v>
      </c>
      <c r="C19" s="428">
        <v>386410</v>
      </c>
      <c r="D19" s="428">
        <v>958</v>
      </c>
      <c r="E19" s="293" t="s">
        <v>1566</v>
      </c>
      <c r="F19" s="293">
        <v>2118</v>
      </c>
      <c r="G19" s="433" t="s">
        <v>19</v>
      </c>
      <c r="H19" s="436" t="s">
        <v>44</v>
      </c>
      <c r="I19" s="438">
        <v>42886</v>
      </c>
      <c r="J19" s="440">
        <v>11233.6</v>
      </c>
      <c r="K19" s="441"/>
    </row>
    <row r="20" spans="1:11">
      <c r="A20">
        <v>16</v>
      </c>
      <c r="B20" s="430" t="s">
        <v>1558</v>
      </c>
      <c r="C20" s="428">
        <v>386411</v>
      </c>
      <c r="D20" s="428">
        <v>959</v>
      </c>
      <c r="E20" s="293" t="s">
        <v>1567</v>
      </c>
      <c r="F20" s="293" t="s">
        <v>1576</v>
      </c>
      <c r="G20" s="434" t="s">
        <v>19</v>
      </c>
      <c r="H20" s="436" t="s">
        <v>239</v>
      </c>
      <c r="I20" s="438">
        <v>42886</v>
      </c>
      <c r="J20" s="440">
        <v>18868.2</v>
      </c>
      <c r="K20" s="441"/>
    </row>
    <row r="21" spans="1:11">
      <c r="A21">
        <v>17</v>
      </c>
      <c r="B21" s="430" t="s">
        <v>1559</v>
      </c>
      <c r="C21" s="428">
        <v>386412</v>
      </c>
      <c r="D21" s="428">
        <v>960</v>
      </c>
      <c r="E21" s="293" t="s">
        <v>1568</v>
      </c>
      <c r="F21" s="293" t="s">
        <v>1577</v>
      </c>
      <c r="G21" s="434">
        <v>14233016</v>
      </c>
      <c r="H21" s="436" t="s">
        <v>239</v>
      </c>
      <c r="I21" s="438">
        <v>42898</v>
      </c>
      <c r="J21" s="440">
        <v>10170.129999999999</v>
      </c>
      <c r="K21" s="441"/>
    </row>
    <row r="22" spans="1:11">
      <c r="A22">
        <v>18</v>
      </c>
      <c r="B22" s="430" t="s">
        <v>1559</v>
      </c>
      <c r="C22" s="428">
        <v>386413</v>
      </c>
      <c r="D22" s="428">
        <v>961</v>
      </c>
      <c r="E22" s="293" t="s">
        <v>1568</v>
      </c>
      <c r="F22" s="293" t="s">
        <v>1577</v>
      </c>
      <c r="G22" s="434">
        <v>14231327</v>
      </c>
      <c r="H22" s="436" t="s">
        <v>239</v>
      </c>
      <c r="I22" s="438">
        <v>42898</v>
      </c>
      <c r="J22" s="440">
        <v>10170.129999999999</v>
      </c>
      <c r="K22" s="441"/>
    </row>
    <row r="23" spans="1:11">
      <c r="A23">
        <v>19</v>
      </c>
      <c r="B23" s="430" t="s">
        <v>1559</v>
      </c>
      <c r="C23" s="428">
        <v>386414</v>
      </c>
      <c r="D23" s="428">
        <v>962</v>
      </c>
      <c r="E23" s="293" t="s">
        <v>1568</v>
      </c>
      <c r="F23" s="293" t="s">
        <v>1577</v>
      </c>
      <c r="G23" s="434">
        <v>14233158</v>
      </c>
      <c r="H23" s="436" t="s">
        <v>239</v>
      </c>
      <c r="I23" s="438">
        <v>42898</v>
      </c>
      <c r="J23" s="440">
        <v>10170.129999999999</v>
      </c>
      <c r="K23" s="441"/>
    </row>
    <row r="24" spans="1:11">
      <c r="A24">
        <v>20</v>
      </c>
      <c r="B24" s="430" t="s">
        <v>1559</v>
      </c>
      <c r="C24" s="428">
        <v>386415</v>
      </c>
      <c r="D24" s="428">
        <v>963</v>
      </c>
      <c r="E24" s="293" t="s">
        <v>1568</v>
      </c>
      <c r="F24" s="293" t="s">
        <v>1577</v>
      </c>
      <c r="G24" s="434">
        <v>14231357</v>
      </c>
      <c r="H24" s="436" t="s">
        <v>239</v>
      </c>
      <c r="I24" s="438">
        <v>42898</v>
      </c>
      <c r="J24" s="440">
        <v>10170.129999999999</v>
      </c>
      <c r="K24" s="441"/>
    </row>
    <row r="25" spans="1:11">
      <c r="A25">
        <v>21</v>
      </c>
      <c r="B25" s="430" t="s">
        <v>1559</v>
      </c>
      <c r="C25" s="428">
        <v>386416</v>
      </c>
      <c r="D25" s="428">
        <v>964</v>
      </c>
      <c r="E25" s="293" t="s">
        <v>1568</v>
      </c>
      <c r="F25" s="293" t="s">
        <v>1577</v>
      </c>
      <c r="G25" s="434">
        <v>14233232</v>
      </c>
      <c r="H25" s="436" t="s">
        <v>239</v>
      </c>
      <c r="I25" s="438">
        <v>42898</v>
      </c>
      <c r="J25" s="440">
        <v>10170.129999999999</v>
      </c>
      <c r="K25" s="441"/>
    </row>
    <row r="26" spans="1:11">
      <c r="A26">
        <v>22</v>
      </c>
      <c r="B26" s="430" t="s">
        <v>1560</v>
      </c>
      <c r="C26" s="428">
        <v>386417</v>
      </c>
      <c r="D26" s="428">
        <v>965</v>
      </c>
      <c r="E26" s="293" t="s">
        <v>21</v>
      </c>
      <c r="F26" s="293" t="s">
        <v>1578</v>
      </c>
      <c r="G26" s="434" t="s">
        <v>1587</v>
      </c>
      <c r="H26" s="436" t="s">
        <v>44</v>
      </c>
      <c r="I26" s="438">
        <v>42901</v>
      </c>
      <c r="J26" s="440">
        <v>5219.7299999999996</v>
      </c>
      <c r="K26" s="441"/>
    </row>
    <row r="27" spans="1:11">
      <c r="A27">
        <v>23</v>
      </c>
      <c r="B27" s="430" t="s">
        <v>1560</v>
      </c>
      <c r="C27" s="428">
        <v>386418</v>
      </c>
      <c r="D27" s="428">
        <v>966</v>
      </c>
      <c r="E27" s="293" t="s">
        <v>21</v>
      </c>
      <c r="F27" s="293" t="s">
        <v>1578</v>
      </c>
      <c r="G27" s="434" t="s">
        <v>1588</v>
      </c>
      <c r="H27" s="436" t="s">
        <v>44</v>
      </c>
      <c r="I27" s="438">
        <v>42901</v>
      </c>
      <c r="J27" s="440">
        <v>5219.7299999999996</v>
      </c>
      <c r="K27" s="441"/>
    </row>
    <row r="28" spans="1:11">
      <c r="A28">
        <v>24</v>
      </c>
      <c r="B28" s="430" t="s">
        <v>1560</v>
      </c>
      <c r="C28" s="428">
        <v>386419</v>
      </c>
      <c r="D28" s="428">
        <v>967</v>
      </c>
      <c r="E28" s="293" t="s">
        <v>21</v>
      </c>
      <c r="F28" s="293" t="s">
        <v>1578</v>
      </c>
      <c r="G28" s="434" t="s">
        <v>1589</v>
      </c>
      <c r="H28" s="436" t="s">
        <v>44</v>
      </c>
      <c r="I28" s="438">
        <v>42901</v>
      </c>
      <c r="J28" s="440">
        <v>5219.7299999999996</v>
      </c>
      <c r="K28" s="441"/>
    </row>
    <row r="29" spans="1:11">
      <c r="A29">
        <v>25</v>
      </c>
      <c r="B29" s="430" t="s">
        <v>1560</v>
      </c>
      <c r="C29" s="428">
        <v>386420</v>
      </c>
      <c r="D29" s="428">
        <v>968</v>
      </c>
      <c r="E29" s="293" t="s">
        <v>21</v>
      </c>
      <c r="F29" s="293" t="s">
        <v>1578</v>
      </c>
      <c r="G29" s="434" t="s">
        <v>1590</v>
      </c>
      <c r="H29" s="436" t="s">
        <v>44</v>
      </c>
      <c r="I29" s="438">
        <v>42901</v>
      </c>
      <c r="J29" s="440">
        <v>5219.7299999999996</v>
      </c>
      <c r="K29" s="441"/>
    </row>
    <row r="30" spans="1:11">
      <c r="A30">
        <v>26</v>
      </c>
      <c r="B30" s="430" t="s">
        <v>1560</v>
      </c>
      <c r="C30" s="428">
        <v>386421</v>
      </c>
      <c r="D30" s="428">
        <v>969</v>
      </c>
      <c r="E30" s="293" t="s">
        <v>21</v>
      </c>
      <c r="F30" s="293" t="s">
        <v>1578</v>
      </c>
      <c r="G30" s="434" t="s">
        <v>1591</v>
      </c>
      <c r="H30" s="436" t="s">
        <v>44</v>
      </c>
      <c r="I30" s="438">
        <v>42901</v>
      </c>
      <c r="J30" s="440">
        <v>5219.7299999999996</v>
      </c>
      <c r="K30" s="441"/>
    </row>
    <row r="31" spans="1:11">
      <c r="A31">
        <v>27</v>
      </c>
      <c r="B31" s="430" t="s">
        <v>1561</v>
      </c>
      <c r="C31" s="428">
        <v>386422</v>
      </c>
      <c r="D31" s="428">
        <v>970</v>
      </c>
      <c r="E31" s="293" t="s">
        <v>1569</v>
      </c>
      <c r="F31" s="293">
        <v>2016</v>
      </c>
      <c r="G31" s="434" t="s">
        <v>19</v>
      </c>
      <c r="H31" s="436" t="s">
        <v>19</v>
      </c>
      <c r="I31" s="438">
        <v>42816</v>
      </c>
      <c r="J31" s="440">
        <v>18531.900000000001</v>
      </c>
      <c r="K31" s="441"/>
    </row>
    <row r="32" spans="1:11">
      <c r="A32">
        <v>28</v>
      </c>
      <c r="B32" s="430" t="s">
        <v>1561</v>
      </c>
      <c r="C32" s="428">
        <v>386423</v>
      </c>
      <c r="D32" s="428">
        <v>971</v>
      </c>
      <c r="E32" s="293" t="s">
        <v>1569</v>
      </c>
      <c r="F32" s="293">
        <v>2016</v>
      </c>
      <c r="G32" s="434" t="s">
        <v>19</v>
      </c>
      <c r="H32" s="436" t="s">
        <v>19</v>
      </c>
      <c r="I32" s="438">
        <v>42816</v>
      </c>
      <c r="J32" s="440">
        <v>18531.900000000001</v>
      </c>
      <c r="K32" s="441"/>
    </row>
    <row r="33" spans="1:11">
      <c r="A33">
        <v>29</v>
      </c>
      <c r="B33" s="430" t="s">
        <v>1594</v>
      </c>
      <c r="C33" s="428">
        <v>386424</v>
      </c>
      <c r="D33" s="428">
        <v>972</v>
      </c>
      <c r="E33" s="293" t="s">
        <v>20</v>
      </c>
      <c r="F33" s="293" t="s">
        <v>1599</v>
      </c>
      <c r="G33" s="434" t="s">
        <v>1602</v>
      </c>
      <c r="H33" s="436" t="s">
        <v>23</v>
      </c>
      <c r="I33" s="438">
        <v>42871</v>
      </c>
      <c r="J33" s="440">
        <f>2877*1.18</f>
        <v>3394.8599999999997</v>
      </c>
      <c r="K33" s="441"/>
    </row>
    <row r="34" spans="1:11">
      <c r="A34">
        <v>30</v>
      </c>
      <c r="B34" s="430" t="s">
        <v>1594</v>
      </c>
      <c r="C34" s="428">
        <v>386425</v>
      </c>
      <c r="D34" s="428">
        <v>973</v>
      </c>
      <c r="E34" s="293" t="s">
        <v>20</v>
      </c>
      <c r="F34" s="293" t="s">
        <v>1599</v>
      </c>
      <c r="G34" s="434" t="s">
        <v>1603</v>
      </c>
      <c r="H34" s="436" t="s">
        <v>23</v>
      </c>
      <c r="I34" s="438">
        <v>42871</v>
      </c>
      <c r="J34" s="440">
        <f t="shared" ref="J34:J37" si="0">2877*1.18</f>
        <v>3394.8599999999997</v>
      </c>
      <c r="K34" s="441"/>
    </row>
    <row r="35" spans="1:11">
      <c r="A35">
        <v>31</v>
      </c>
      <c r="B35" s="430" t="s">
        <v>1594</v>
      </c>
      <c r="C35" s="428">
        <v>386426</v>
      </c>
      <c r="D35" s="428">
        <v>974</v>
      </c>
      <c r="E35" s="293" t="s">
        <v>20</v>
      </c>
      <c r="F35" s="293" t="s">
        <v>1599</v>
      </c>
      <c r="G35" s="434" t="s">
        <v>1604</v>
      </c>
      <c r="H35" s="436" t="s">
        <v>23</v>
      </c>
      <c r="I35" s="438">
        <v>42871</v>
      </c>
      <c r="J35" s="440">
        <f t="shared" si="0"/>
        <v>3394.8599999999997</v>
      </c>
      <c r="K35" s="441"/>
    </row>
    <row r="36" spans="1:11">
      <c r="A36">
        <v>32</v>
      </c>
      <c r="B36" s="430" t="s">
        <v>1594</v>
      </c>
      <c r="C36" s="428">
        <v>386427</v>
      </c>
      <c r="D36" s="428">
        <v>975</v>
      </c>
      <c r="E36" s="293" t="s">
        <v>20</v>
      </c>
      <c r="F36" s="293" t="s">
        <v>1599</v>
      </c>
      <c r="G36" s="434" t="s">
        <v>1605</v>
      </c>
      <c r="H36" s="436" t="s">
        <v>23</v>
      </c>
      <c r="I36" s="438">
        <v>42871</v>
      </c>
      <c r="J36" s="440">
        <f t="shared" si="0"/>
        <v>3394.8599999999997</v>
      </c>
      <c r="K36" s="441"/>
    </row>
    <row r="37" spans="1:11">
      <c r="A37">
        <v>33</v>
      </c>
      <c r="B37" s="430" t="s">
        <v>1594</v>
      </c>
      <c r="C37" s="428">
        <v>386428</v>
      </c>
      <c r="D37" s="428">
        <v>976</v>
      </c>
      <c r="E37" s="293" t="s">
        <v>20</v>
      </c>
      <c r="F37" s="293" t="s">
        <v>1599</v>
      </c>
      <c r="G37" s="434" t="s">
        <v>1606</v>
      </c>
      <c r="H37" s="436" t="s">
        <v>23</v>
      </c>
      <c r="I37" s="438">
        <v>42871</v>
      </c>
      <c r="J37" s="440">
        <f t="shared" si="0"/>
        <v>3394.8599999999997</v>
      </c>
      <c r="K37" s="441"/>
    </row>
    <row r="38" spans="1:11">
      <c r="A38">
        <v>34</v>
      </c>
      <c r="B38" s="430" t="s">
        <v>1595</v>
      </c>
      <c r="C38" s="428">
        <v>386429</v>
      </c>
      <c r="D38" s="428">
        <v>977</v>
      </c>
      <c r="E38" s="293" t="s">
        <v>1597</v>
      </c>
      <c r="F38" s="293" t="s">
        <v>1600</v>
      </c>
      <c r="G38" s="434">
        <v>73280295</v>
      </c>
      <c r="H38" s="436" t="s">
        <v>71</v>
      </c>
      <c r="I38" s="438">
        <v>43005</v>
      </c>
      <c r="J38" s="440">
        <f>4950*1.18</f>
        <v>5841</v>
      </c>
      <c r="K38" s="441"/>
    </row>
    <row r="39" spans="1:11">
      <c r="A39">
        <v>35</v>
      </c>
      <c r="B39" s="430" t="s">
        <v>1595</v>
      </c>
      <c r="C39" s="428">
        <v>386430</v>
      </c>
      <c r="D39" s="428">
        <v>978</v>
      </c>
      <c r="E39" s="293" t="s">
        <v>1597</v>
      </c>
      <c r="F39" s="293" t="s">
        <v>1600</v>
      </c>
      <c r="G39" s="434">
        <v>73280359</v>
      </c>
      <c r="H39" s="436" t="s">
        <v>71</v>
      </c>
      <c r="I39" s="438">
        <v>43005</v>
      </c>
      <c r="J39" s="440">
        <f>4950*1.18</f>
        <v>5841</v>
      </c>
      <c r="K39" s="441"/>
    </row>
    <row r="40" spans="1:11">
      <c r="A40">
        <v>36</v>
      </c>
      <c r="B40" s="430" t="s">
        <v>1653</v>
      </c>
      <c r="C40" s="428">
        <v>386431</v>
      </c>
      <c r="D40" s="428">
        <v>979</v>
      </c>
      <c r="E40" s="293" t="s">
        <v>1598</v>
      </c>
      <c r="F40" s="293" t="s">
        <v>1601</v>
      </c>
      <c r="G40" s="434" t="s">
        <v>1607</v>
      </c>
      <c r="H40" s="436" t="s">
        <v>24</v>
      </c>
      <c r="I40" s="438">
        <v>43005</v>
      </c>
      <c r="J40" s="440">
        <f>20380*1.18</f>
        <v>24048.399999999998</v>
      </c>
      <c r="K40" s="441"/>
    </row>
    <row r="41" spans="1:11">
      <c r="A41">
        <v>37</v>
      </c>
      <c r="B41" s="430" t="s">
        <v>1596</v>
      </c>
      <c r="C41" s="428">
        <v>386432</v>
      </c>
      <c r="D41" s="428">
        <v>980</v>
      </c>
      <c r="E41" s="293" t="s">
        <v>550</v>
      </c>
      <c r="F41" s="293" t="s">
        <v>19</v>
      </c>
      <c r="G41" s="434" t="s">
        <v>1608</v>
      </c>
      <c r="H41" s="436" t="s">
        <v>71</v>
      </c>
      <c r="I41" s="438">
        <v>43005</v>
      </c>
      <c r="J41" s="440">
        <f>47877*1.18</f>
        <v>56494.86</v>
      </c>
      <c r="K41" s="441"/>
    </row>
    <row r="42" spans="1:11">
      <c r="A42">
        <v>38</v>
      </c>
      <c r="B42" s="430" t="s">
        <v>1647</v>
      </c>
      <c r="C42" s="428">
        <v>386478</v>
      </c>
      <c r="D42" s="428">
        <v>1025</v>
      </c>
      <c r="E42" s="293" t="s">
        <v>1649</v>
      </c>
      <c r="F42" s="293" t="s">
        <v>865</v>
      </c>
      <c r="G42" s="434" t="s">
        <v>19</v>
      </c>
      <c r="H42" s="436" t="s">
        <v>23</v>
      </c>
      <c r="I42" s="438">
        <v>43028</v>
      </c>
      <c r="J42" s="440">
        <v>5799.7</v>
      </c>
      <c r="K42" s="441"/>
    </row>
    <row r="43" spans="1:11">
      <c r="A43">
        <v>39</v>
      </c>
      <c r="B43" s="430" t="s">
        <v>1647</v>
      </c>
      <c r="C43" s="428">
        <v>386479</v>
      </c>
      <c r="D43" s="428">
        <v>1026</v>
      </c>
      <c r="E43" s="293" t="s">
        <v>1649</v>
      </c>
      <c r="F43" s="293" t="s">
        <v>865</v>
      </c>
      <c r="G43" s="434" t="s">
        <v>19</v>
      </c>
      <c r="H43" s="436" t="s">
        <v>23</v>
      </c>
      <c r="I43" s="438">
        <v>43028</v>
      </c>
      <c r="J43" s="440">
        <v>5799.7</v>
      </c>
      <c r="K43" s="441"/>
    </row>
    <row r="44" spans="1:11">
      <c r="A44">
        <v>40</v>
      </c>
      <c r="B44" s="430" t="s">
        <v>1647</v>
      </c>
      <c r="C44" s="428">
        <v>386480</v>
      </c>
      <c r="D44" s="428">
        <v>1027</v>
      </c>
      <c r="E44" s="293" t="s">
        <v>1649</v>
      </c>
      <c r="F44" s="293" t="s">
        <v>865</v>
      </c>
      <c r="G44" s="434" t="s">
        <v>19</v>
      </c>
      <c r="H44" s="436" t="s">
        <v>23</v>
      </c>
      <c r="I44" s="438">
        <v>43028</v>
      </c>
      <c r="J44" s="440">
        <v>5799.7</v>
      </c>
      <c r="K44" s="441"/>
    </row>
    <row r="45" spans="1:11">
      <c r="A45">
        <v>41</v>
      </c>
      <c r="B45" s="430" t="s">
        <v>1647</v>
      </c>
      <c r="C45" s="428">
        <v>386481</v>
      </c>
      <c r="D45" s="428">
        <v>1028</v>
      </c>
      <c r="E45" s="293" t="s">
        <v>1649</v>
      </c>
      <c r="F45" s="293" t="s">
        <v>865</v>
      </c>
      <c r="G45" s="434" t="s">
        <v>19</v>
      </c>
      <c r="H45" s="436" t="s">
        <v>23</v>
      </c>
      <c r="I45" s="438">
        <v>43028</v>
      </c>
      <c r="J45" s="440">
        <v>5799.7</v>
      </c>
      <c r="K45" s="441"/>
    </row>
    <row r="46" spans="1:11">
      <c r="A46">
        <v>42</v>
      </c>
      <c r="B46" s="430" t="s">
        <v>1647</v>
      </c>
      <c r="C46" s="428">
        <v>386482</v>
      </c>
      <c r="D46" s="428">
        <v>1029</v>
      </c>
      <c r="E46" s="293" t="s">
        <v>1649</v>
      </c>
      <c r="F46" s="293" t="s">
        <v>865</v>
      </c>
      <c r="G46" s="434" t="s">
        <v>19</v>
      </c>
      <c r="H46" s="436" t="s">
        <v>23</v>
      </c>
      <c r="I46" s="438">
        <v>43028</v>
      </c>
      <c r="J46" s="440">
        <v>5799.7</v>
      </c>
      <c r="K46" s="441"/>
    </row>
    <row r="47" spans="1:11">
      <c r="A47">
        <v>43</v>
      </c>
      <c r="B47" s="430" t="s">
        <v>1647</v>
      </c>
      <c r="C47" s="428">
        <v>386483</v>
      </c>
      <c r="D47" s="428">
        <v>1030</v>
      </c>
      <c r="E47" s="293" t="s">
        <v>1649</v>
      </c>
      <c r="F47" s="293" t="s">
        <v>865</v>
      </c>
      <c r="G47" s="434" t="s">
        <v>19</v>
      </c>
      <c r="H47" s="436" t="s">
        <v>23</v>
      </c>
      <c r="I47" s="438">
        <v>43028</v>
      </c>
      <c r="J47" s="440">
        <v>5799.7</v>
      </c>
      <c r="K47" s="441"/>
    </row>
    <row r="48" spans="1:11">
      <c r="A48">
        <v>44</v>
      </c>
      <c r="B48" s="430" t="s">
        <v>1647</v>
      </c>
      <c r="C48" s="428">
        <v>386484</v>
      </c>
      <c r="D48" s="428">
        <v>1031</v>
      </c>
      <c r="E48" s="293" t="s">
        <v>1649</v>
      </c>
      <c r="F48" s="293" t="s">
        <v>865</v>
      </c>
      <c r="G48" s="434" t="s">
        <v>19</v>
      </c>
      <c r="H48" s="436" t="s">
        <v>23</v>
      </c>
      <c r="I48" s="438">
        <v>43028</v>
      </c>
      <c r="J48" s="440">
        <v>5799.7</v>
      </c>
      <c r="K48" s="441"/>
    </row>
    <row r="49" spans="1:11">
      <c r="A49">
        <v>45</v>
      </c>
      <c r="B49" s="430" t="s">
        <v>1647</v>
      </c>
      <c r="C49" s="428">
        <v>386485</v>
      </c>
      <c r="D49" s="428">
        <v>1032</v>
      </c>
      <c r="E49" s="293" t="s">
        <v>1649</v>
      </c>
      <c r="F49" s="293" t="s">
        <v>865</v>
      </c>
      <c r="G49" s="434" t="s">
        <v>19</v>
      </c>
      <c r="H49" s="436" t="s">
        <v>23</v>
      </c>
      <c r="I49" s="438">
        <v>43028</v>
      </c>
      <c r="J49" s="440">
        <v>5799.7</v>
      </c>
      <c r="K49" s="441"/>
    </row>
    <row r="50" spans="1:11" ht="36">
      <c r="A50">
        <v>46</v>
      </c>
      <c r="B50" s="430" t="s">
        <v>1648</v>
      </c>
      <c r="C50" s="428">
        <v>386486</v>
      </c>
      <c r="D50" s="428">
        <v>1033</v>
      </c>
      <c r="E50" s="293" t="s">
        <v>1650</v>
      </c>
      <c r="F50" s="293" t="s">
        <v>19</v>
      </c>
      <c r="G50" s="434" t="s">
        <v>19</v>
      </c>
      <c r="H50" s="436" t="s">
        <v>27</v>
      </c>
      <c r="I50" s="438">
        <v>43028</v>
      </c>
      <c r="J50" s="440">
        <v>12551.83</v>
      </c>
      <c r="K50" s="441"/>
    </row>
    <row r="51" spans="1:11" ht="36">
      <c r="A51">
        <v>47</v>
      </c>
      <c r="B51" s="430" t="s">
        <v>1648</v>
      </c>
      <c r="C51" s="428">
        <v>386487</v>
      </c>
      <c r="D51" s="428">
        <v>1034</v>
      </c>
      <c r="E51" s="293" t="s">
        <v>1650</v>
      </c>
      <c r="F51" s="293" t="s">
        <v>19</v>
      </c>
      <c r="G51" s="434" t="s">
        <v>19</v>
      </c>
      <c r="H51" s="436" t="s">
        <v>27</v>
      </c>
      <c r="I51" s="438">
        <v>43028</v>
      </c>
      <c r="J51" s="440">
        <v>12551.83</v>
      </c>
      <c r="K51" s="441"/>
    </row>
    <row r="52" spans="1:11" ht="36">
      <c r="A52">
        <v>48</v>
      </c>
      <c r="B52" s="430" t="s">
        <v>1648</v>
      </c>
      <c r="C52" s="428">
        <v>386488</v>
      </c>
      <c r="D52" s="428">
        <v>1035</v>
      </c>
      <c r="E52" s="293" t="s">
        <v>1650</v>
      </c>
      <c r="F52" s="293" t="s">
        <v>19</v>
      </c>
      <c r="G52" s="434" t="s">
        <v>19</v>
      </c>
      <c r="H52" s="436" t="s">
        <v>27</v>
      </c>
      <c r="I52" s="438">
        <v>43028</v>
      </c>
      <c r="J52" s="440">
        <v>12551.83</v>
      </c>
      <c r="K52" s="441"/>
    </row>
    <row r="53" spans="1:11" ht="36">
      <c r="A53">
        <v>49</v>
      </c>
      <c r="B53" s="430" t="s">
        <v>1648</v>
      </c>
      <c r="C53" s="428">
        <v>386489</v>
      </c>
      <c r="D53" s="428">
        <v>1036</v>
      </c>
      <c r="E53" s="293" t="s">
        <v>1650</v>
      </c>
      <c r="F53" s="293" t="s">
        <v>19</v>
      </c>
      <c r="G53" s="434" t="s">
        <v>19</v>
      </c>
      <c r="H53" s="436" t="s">
        <v>27</v>
      </c>
      <c r="I53" s="438">
        <v>43028</v>
      </c>
      <c r="J53" s="440">
        <v>12551.83</v>
      </c>
      <c r="K53" s="441"/>
    </row>
    <row r="54" spans="1:11" ht="36">
      <c r="A54">
        <v>50</v>
      </c>
      <c r="B54" s="430" t="s">
        <v>1648</v>
      </c>
      <c r="C54" s="428">
        <v>386490</v>
      </c>
      <c r="D54" s="428">
        <v>1037</v>
      </c>
      <c r="E54" s="293" t="s">
        <v>1650</v>
      </c>
      <c r="F54" s="293" t="s">
        <v>19</v>
      </c>
      <c r="G54" s="434" t="s">
        <v>19</v>
      </c>
      <c r="H54" s="436" t="s">
        <v>27</v>
      </c>
      <c r="I54" s="438">
        <v>43028</v>
      </c>
      <c r="J54" s="440">
        <v>12551.83</v>
      </c>
      <c r="K54" s="441"/>
    </row>
    <row r="55" spans="1:11" ht="36">
      <c r="A55">
        <v>51</v>
      </c>
      <c r="B55" s="449" t="s">
        <v>1648</v>
      </c>
      <c r="C55" s="428">
        <v>386491</v>
      </c>
      <c r="D55" s="428">
        <v>1038</v>
      </c>
      <c r="E55" s="293" t="s">
        <v>1650</v>
      </c>
      <c r="F55" s="293" t="s">
        <v>19</v>
      </c>
      <c r="G55" s="434" t="s">
        <v>19</v>
      </c>
      <c r="H55" s="436" t="s">
        <v>27</v>
      </c>
      <c r="I55" s="438">
        <v>43028</v>
      </c>
      <c r="J55" s="440">
        <v>12551.83</v>
      </c>
      <c r="K55" s="441"/>
    </row>
    <row r="56" spans="1:11" ht="36">
      <c r="A56">
        <v>52</v>
      </c>
      <c r="B56" s="449" t="s">
        <v>1648</v>
      </c>
      <c r="C56" s="428">
        <v>386492</v>
      </c>
      <c r="D56" s="428">
        <v>1039</v>
      </c>
      <c r="E56" s="293" t="s">
        <v>1650</v>
      </c>
      <c r="F56" s="293" t="s">
        <v>19</v>
      </c>
      <c r="G56" s="434" t="s">
        <v>19</v>
      </c>
      <c r="H56" s="436" t="s">
        <v>27</v>
      </c>
      <c r="I56" s="438">
        <v>43028</v>
      </c>
      <c r="J56" s="440">
        <v>12551.8</v>
      </c>
      <c r="K56" s="441"/>
    </row>
    <row r="57" spans="1:11">
      <c r="A57">
        <v>53</v>
      </c>
      <c r="B57" s="430" t="s">
        <v>1654</v>
      </c>
      <c r="C57" s="428">
        <v>386493</v>
      </c>
      <c r="D57" s="428">
        <v>1040</v>
      </c>
      <c r="E57" s="293" t="s">
        <v>558</v>
      </c>
      <c r="F57" s="293" t="s">
        <v>19</v>
      </c>
      <c r="G57" s="434" t="s">
        <v>19</v>
      </c>
      <c r="H57" s="436" t="s">
        <v>385</v>
      </c>
      <c r="I57" s="438">
        <v>43082</v>
      </c>
      <c r="J57" s="440">
        <v>29087</v>
      </c>
      <c r="K57" s="441"/>
    </row>
    <row r="58" spans="1:11" ht="21" customHeight="1">
      <c r="B58" s="474" t="s">
        <v>1658</v>
      </c>
      <c r="C58" s="474"/>
      <c r="D58" s="474"/>
      <c r="E58" s="474"/>
      <c r="F58" s="474"/>
      <c r="G58" s="474"/>
      <c r="H58" s="477"/>
      <c r="I58" s="478"/>
      <c r="J58" s="479">
        <f>SUM(J5:J57)</f>
        <v>622971.23999999987</v>
      </c>
      <c r="K58" s="33"/>
    </row>
    <row r="59" spans="1:11" s="33" customFormat="1">
      <c r="B59" s="469"/>
      <c r="C59" s="469"/>
      <c r="D59" s="469"/>
      <c r="E59" s="469"/>
      <c r="F59" s="469"/>
      <c r="G59" s="469"/>
      <c r="H59" s="470"/>
      <c r="I59" s="471"/>
      <c r="J59" s="472"/>
    </row>
    <row r="60" spans="1:11" ht="24.75" customHeight="1">
      <c r="B60" s="474" t="s">
        <v>1656</v>
      </c>
      <c r="C60" s="474"/>
      <c r="D60" s="474"/>
      <c r="E60" s="474"/>
      <c r="F60" s="474"/>
      <c r="G60" s="474"/>
      <c r="H60" s="475"/>
      <c r="I60" s="475"/>
      <c r="J60" s="476">
        <f>SUM(J5:J57)+DONADO!K50</f>
        <v>993773.7899999998</v>
      </c>
    </row>
  </sheetData>
  <mergeCells count="5">
    <mergeCell ref="B1:J1"/>
    <mergeCell ref="B2:J2"/>
    <mergeCell ref="B3:J3"/>
    <mergeCell ref="B60:G60"/>
    <mergeCell ref="B58:G58"/>
  </mergeCells>
  <pageMargins left="0.23622047244094491" right="0.27559055118110237" top="0.74803149606299213" bottom="0.74803149606299213" header="0.31496062992125984" footer="0.31496062992125984"/>
  <pageSetup scale="11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K50"/>
  <sheetViews>
    <sheetView topLeftCell="A40" workbookViewId="0">
      <selection activeCell="N6" sqref="N6"/>
    </sheetView>
  </sheetViews>
  <sheetFormatPr baseColWidth="10" defaultRowHeight="15"/>
  <cols>
    <col min="2" max="2" width="13.85546875" bestFit="1" customWidth="1"/>
    <col min="3" max="3" width="13.28515625" bestFit="1" customWidth="1"/>
    <col min="4" max="4" width="14.28515625" bestFit="1" customWidth="1"/>
    <col min="10" max="10" width="12.85546875" customWidth="1"/>
    <col min="11" max="11" width="13.28515625" customWidth="1"/>
  </cols>
  <sheetData>
    <row r="1" spans="2:11" ht="18.75">
      <c r="B1" s="454" t="s">
        <v>183</v>
      </c>
      <c r="C1" s="454"/>
      <c r="D1" s="454"/>
      <c r="E1" s="454"/>
      <c r="F1" s="454"/>
      <c r="G1" s="454"/>
      <c r="H1" s="454"/>
      <c r="I1" s="454"/>
      <c r="J1" s="454"/>
    </row>
    <row r="2" spans="2:11" ht="18.75">
      <c r="B2" s="454" t="s">
        <v>184</v>
      </c>
      <c r="C2" s="454"/>
      <c r="D2" s="454"/>
      <c r="E2" s="454"/>
      <c r="F2" s="454"/>
      <c r="G2" s="454"/>
      <c r="H2" s="454"/>
      <c r="I2" s="454"/>
      <c r="J2" s="454"/>
    </row>
    <row r="3" spans="2:11" ht="19.5" thickBot="1">
      <c r="B3" s="468"/>
      <c r="C3" s="468"/>
      <c r="D3" s="468"/>
      <c r="E3" s="468"/>
      <c r="F3" s="468"/>
      <c r="G3" s="468"/>
      <c r="H3" s="468"/>
      <c r="I3" s="468"/>
      <c r="J3" s="468"/>
    </row>
    <row r="4" spans="2:11" ht="16.5" thickBot="1">
      <c r="B4" s="442" t="s">
        <v>1</v>
      </c>
      <c r="C4" s="443" t="s">
        <v>2</v>
      </c>
      <c r="D4" s="444" t="s">
        <v>3</v>
      </c>
      <c r="E4" s="443" t="s">
        <v>4</v>
      </c>
      <c r="F4" s="444" t="s">
        <v>5</v>
      </c>
      <c r="G4" s="443" t="s">
        <v>6</v>
      </c>
      <c r="H4" s="444" t="s">
        <v>7</v>
      </c>
      <c r="I4" s="443" t="s">
        <v>37</v>
      </c>
      <c r="J4" s="445" t="s">
        <v>1655</v>
      </c>
      <c r="K4" s="443" t="s">
        <v>8</v>
      </c>
    </row>
    <row r="5" spans="2:11" ht="24">
      <c r="B5" s="430" t="s">
        <v>1609</v>
      </c>
      <c r="C5" s="428">
        <v>386433</v>
      </c>
      <c r="D5" s="428">
        <v>981</v>
      </c>
      <c r="E5" s="293" t="s">
        <v>1611</v>
      </c>
      <c r="F5" s="293" t="s">
        <v>1612</v>
      </c>
      <c r="G5" s="446" t="s">
        <v>1613</v>
      </c>
      <c r="H5" s="436" t="s">
        <v>23</v>
      </c>
      <c r="I5" s="438">
        <v>43019</v>
      </c>
      <c r="J5" s="447" t="s">
        <v>1646</v>
      </c>
      <c r="K5" s="484">
        <v>4777.47</v>
      </c>
    </row>
    <row r="6" spans="2:11" ht="24">
      <c r="B6" s="430" t="s">
        <v>1609</v>
      </c>
      <c r="C6" s="428">
        <v>386434</v>
      </c>
      <c r="D6" s="428">
        <v>982</v>
      </c>
      <c r="E6" s="293" t="s">
        <v>1611</v>
      </c>
      <c r="F6" s="446" t="s">
        <v>1612</v>
      </c>
      <c r="G6" s="446" t="s">
        <v>1614</v>
      </c>
      <c r="H6" s="436" t="s">
        <v>23</v>
      </c>
      <c r="I6" s="438">
        <v>43019</v>
      </c>
      <c r="J6" s="448" t="s">
        <v>1646</v>
      </c>
      <c r="K6" s="473">
        <v>4777.47</v>
      </c>
    </row>
    <row r="7" spans="2:11" ht="24">
      <c r="B7" s="430" t="s">
        <v>1609</v>
      </c>
      <c r="C7" s="428">
        <v>386435</v>
      </c>
      <c r="D7" s="428">
        <v>983</v>
      </c>
      <c r="E7" s="293" t="s">
        <v>1611</v>
      </c>
      <c r="F7" s="446" t="s">
        <v>1612</v>
      </c>
      <c r="G7" s="446" t="s">
        <v>1615</v>
      </c>
      <c r="H7" s="436" t="s">
        <v>23</v>
      </c>
      <c r="I7" s="438">
        <v>43019</v>
      </c>
      <c r="J7" s="448" t="s">
        <v>1646</v>
      </c>
      <c r="K7" s="473">
        <v>4777.47</v>
      </c>
    </row>
    <row r="8" spans="2:11" ht="24">
      <c r="B8" s="430" t="s">
        <v>1609</v>
      </c>
      <c r="C8" s="428">
        <v>386436</v>
      </c>
      <c r="D8" s="428">
        <v>984</v>
      </c>
      <c r="E8" s="293" t="s">
        <v>1611</v>
      </c>
      <c r="F8" s="293" t="s">
        <v>1612</v>
      </c>
      <c r="G8" s="434" t="s">
        <v>1616</v>
      </c>
      <c r="H8" s="436" t="s">
        <v>23</v>
      </c>
      <c r="I8" s="438">
        <v>43019</v>
      </c>
      <c r="J8" s="448" t="s">
        <v>1646</v>
      </c>
      <c r="K8" s="473">
        <v>4777.47</v>
      </c>
    </row>
    <row r="9" spans="2:11" ht="24">
      <c r="B9" s="430" t="s">
        <v>1609</v>
      </c>
      <c r="C9" s="428">
        <v>386437</v>
      </c>
      <c r="D9" s="428">
        <v>985</v>
      </c>
      <c r="E9" s="293" t="s">
        <v>1611</v>
      </c>
      <c r="F9" s="293" t="s">
        <v>1612</v>
      </c>
      <c r="G9" s="434" t="s">
        <v>1617</v>
      </c>
      <c r="H9" s="436" t="s">
        <v>23</v>
      </c>
      <c r="I9" s="438">
        <v>43019</v>
      </c>
      <c r="J9" s="448" t="s">
        <v>1646</v>
      </c>
      <c r="K9" s="473">
        <v>4777.47</v>
      </c>
    </row>
    <row r="10" spans="2:11" ht="24">
      <c r="B10" s="430" t="s">
        <v>1609</v>
      </c>
      <c r="C10" s="428">
        <v>386438</v>
      </c>
      <c r="D10" s="428">
        <v>986</v>
      </c>
      <c r="E10" s="293" t="s">
        <v>1611</v>
      </c>
      <c r="F10" s="293" t="s">
        <v>1612</v>
      </c>
      <c r="G10" s="434" t="s">
        <v>1618</v>
      </c>
      <c r="H10" s="436" t="s">
        <v>23</v>
      </c>
      <c r="I10" s="438">
        <v>43019</v>
      </c>
      <c r="J10" s="448" t="s">
        <v>1646</v>
      </c>
      <c r="K10" s="473">
        <v>4777.47</v>
      </c>
    </row>
    <row r="11" spans="2:11" ht="24">
      <c r="B11" s="430" t="s">
        <v>1609</v>
      </c>
      <c r="C11" s="428">
        <v>386439</v>
      </c>
      <c r="D11" s="428">
        <v>987</v>
      </c>
      <c r="E11" s="293" t="s">
        <v>1611</v>
      </c>
      <c r="F11" s="293" t="s">
        <v>1612</v>
      </c>
      <c r="G11" s="434" t="s">
        <v>1619</v>
      </c>
      <c r="H11" s="436" t="s">
        <v>23</v>
      </c>
      <c r="I11" s="438">
        <v>43019</v>
      </c>
      <c r="J11" s="448" t="s">
        <v>1646</v>
      </c>
      <c r="K11" s="473">
        <v>4777.47</v>
      </c>
    </row>
    <row r="12" spans="2:11" ht="24">
      <c r="B12" s="430" t="s">
        <v>1609</v>
      </c>
      <c r="C12" s="428">
        <v>386440</v>
      </c>
      <c r="D12" s="428">
        <v>988</v>
      </c>
      <c r="E12" s="293" t="s">
        <v>1611</v>
      </c>
      <c r="F12" s="293" t="s">
        <v>1612</v>
      </c>
      <c r="G12" s="434" t="s">
        <v>1620</v>
      </c>
      <c r="H12" s="436" t="s">
        <v>23</v>
      </c>
      <c r="I12" s="438">
        <v>43019</v>
      </c>
      <c r="J12" s="448" t="s">
        <v>1646</v>
      </c>
      <c r="K12" s="473">
        <v>4777.47</v>
      </c>
    </row>
    <row r="13" spans="2:11" ht="24">
      <c r="B13" s="430" t="s">
        <v>1609</v>
      </c>
      <c r="C13" s="428">
        <v>386441</v>
      </c>
      <c r="D13" s="428">
        <v>989</v>
      </c>
      <c r="E13" s="293" t="s">
        <v>1611</v>
      </c>
      <c r="F13" s="293" t="s">
        <v>1612</v>
      </c>
      <c r="G13" s="434" t="s">
        <v>1621</v>
      </c>
      <c r="H13" s="436" t="s">
        <v>23</v>
      </c>
      <c r="I13" s="438">
        <v>43019</v>
      </c>
      <c r="J13" s="448" t="s">
        <v>1646</v>
      </c>
      <c r="K13" s="473">
        <v>4777.47</v>
      </c>
    </row>
    <row r="14" spans="2:11" ht="24">
      <c r="B14" s="430" t="s">
        <v>1609</v>
      </c>
      <c r="C14" s="428">
        <v>386442</v>
      </c>
      <c r="D14" s="428">
        <v>990</v>
      </c>
      <c r="E14" s="293" t="s">
        <v>1611</v>
      </c>
      <c r="F14" s="293" t="s">
        <v>1612</v>
      </c>
      <c r="G14" s="434" t="s">
        <v>1622</v>
      </c>
      <c r="H14" s="436" t="s">
        <v>23</v>
      </c>
      <c r="I14" s="438">
        <v>43019</v>
      </c>
      <c r="J14" s="448" t="s">
        <v>1646</v>
      </c>
      <c r="K14" s="473">
        <v>4777.47</v>
      </c>
    </row>
    <row r="15" spans="2:11" ht="24">
      <c r="B15" s="430" t="s">
        <v>1609</v>
      </c>
      <c r="C15" s="428">
        <v>386443</v>
      </c>
      <c r="D15" s="428">
        <v>991</v>
      </c>
      <c r="E15" s="293" t="s">
        <v>1611</v>
      </c>
      <c r="F15" s="293" t="s">
        <v>1612</v>
      </c>
      <c r="G15" s="434" t="s">
        <v>1623</v>
      </c>
      <c r="H15" s="436" t="s">
        <v>23</v>
      </c>
      <c r="I15" s="438">
        <v>43019</v>
      </c>
      <c r="J15" s="448" t="s">
        <v>1646</v>
      </c>
      <c r="K15" s="473">
        <v>4777.47</v>
      </c>
    </row>
    <row r="16" spans="2:11" ht="24">
      <c r="B16" s="430" t="s">
        <v>1609</v>
      </c>
      <c r="C16" s="428">
        <v>386444</v>
      </c>
      <c r="D16" s="428">
        <v>992</v>
      </c>
      <c r="E16" s="293" t="s">
        <v>1611</v>
      </c>
      <c r="F16" s="293" t="s">
        <v>1612</v>
      </c>
      <c r="G16" s="434" t="s">
        <v>1624</v>
      </c>
      <c r="H16" s="436" t="s">
        <v>23</v>
      </c>
      <c r="I16" s="438">
        <v>43019</v>
      </c>
      <c r="J16" s="448" t="s">
        <v>1646</v>
      </c>
      <c r="K16" s="473">
        <v>4777.47</v>
      </c>
    </row>
    <row r="17" spans="2:11" ht="24">
      <c r="B17" s="430" t="s">
        <v>1609</v>
      </c>
      <c r="C17" s="428">
        <v>386445</v>
      </c>
      <c r="D17" s="428">
        <v>993</v>
      </c>
      <c r="E17" s="293" t="s">
        <v>1611</v>
      </c>
      <c r="F17" s="293" t="s">
        <v>1612</v>
      </c>
      <c r="G17" s="434" t="s">
        <v>1625</v>
      </c>
      <c r="H17" s="436" t="s">
        <v>23</v>
      </c>
      <c r="I17" s="438">
        <v>43019</v>
      </c>
      <c r="J17" s="448" t="s">
        <v>1646</v>
      </c>
      <c r="K17" s="473">
        <v>4777.47</v>
      </c>
    </row>
    <row r="18" spans="2:11" ht="24">
      <c r="B18" s="430" t="s">
        <v>1609</v>
      </c>
      <c r="C18" s="428">
        <v>386446</v>
      </c>
      <c r="D18" s="428">
        <v>994</v>
      </c>
      <c r="E18" s="293" t="s">
        <v>1611</v>
      </c>
      <c r="F18" s="293" t="s">
        <v>1612</v>
      </c>
      <c r="G18" s="434" t="s">
        <v>1626</v>
      </c>
      <c r="H18" s="436" t="s">
        <v>23</v>
      </c>
      <c r="I18" s="438">
        <v>43019</v>
      </c>
      <c r="J18" s="448" t="s">
        <v>1646</v>
      </c>
      <c r="K18" s="473">
        <v>4777.47</v>
      </c>
    </row>
    <row r="19" spans="2:11" ht="24">
      <c r="B19" s="430" t="s">
        <v>1609</v>
      </c>
      <c r="C19" s="428">
        <v>386447</v>
      </c>
      <c r="D19" s="428">
        <v>995</v>
      </c>
      <c r="E19" s="293" t="s">
        <v>1611</v>
      </c>
      <c r="F19" s="293" t="s">
        <v>1612</v>
      </c>
      <c r="G19" s="434" t="s">
        <v>1627</v>
      </c>
      <c r="H19" s="436" t="s">
        <v>23</v>
      </c>
      <c r="I19" s="438">
        <v>43019</v>
      </c>
      <c r="J19" s="448" t="s">
        <v>1646</v>
      </c>
      <c r="K19" s="473">
        <v>4777.47</v>
      </c>
    </row>
    <row r="20" spans="2:11" ht="60">
      <c r="B20" s="430" t="s">
        <v>1610</v>
      </c>
      <c r="C20" s="428">
        <v>386448</v>
      </c>
      <c r="D20" s="428">
        <v>996</v>
      </c>
      <c r="E20" s="293" t="s">
        <v>1611</v>
      </c>
      <c r="F20" s="293" t="s">
        <v>1628</v>
      </c>
      <c r="G20" s="434" t="s">
        <v>1629</v>
      </c>
      <c r="H20" s="436" t="s">
        <v>23</v>
      </c>
      <c r="I20" s="438">
        <v>43019</v>
      </c>
      <c r="J20" s="448" t="s">
        <v>1646</v>
      </c>
      <c r="K20" s="473">
        <v>17971.53</v>
      </c>
    </row>
    <row r="21" spans="2:11" ht="60">
      <c r="B21" s="430" t="s">
        <v>1610</v>
      </c>
      <c r="C21" s="428">
        <v>386449</v>
      </c>
      <c r="D21" s="428">
        <v>997</v>
      </c>
      <c r="E21" s="293" t="s">
        <v>1611</v>
      </c>
      <c r="F21" s="293" t="s">
        <v>1628</v>
      </c>
      <c r="G21" s="434" t="s">
        <v>1630</v>
      </c>
      <c r="H21" s="436" t="s">
        <v>23</v>
      </c>
      <c r="I21" s="438">
        <v>43019</v>
      </c>
      <c r="J21" s="448" t="s">
        <v>1646</v>
      </c>
      <c r="K21" s="473">
        <v>17971.53</v>
      </c>
    </row>
    <row r="22" spans="2:11" ht="60">
      <c r="B22" s="430" t="s">
        <v>1610</v>
      </c>
      <c r="C22" s="428">
        <v>386450</v>
      </c>
      <c r="D22" s="428">
        <v>998</v>
      </c>
      <c r="E22" s="293" t="s">
        <v>1611</v>
      </c>
      <c r="F22" s="293" t="s">
        <v>1628</v>
      </c>
      <c r="G22" s="434" t="s">
        <v>1631</v>
      </c>
      <c r="H22" s="436" t="s">
        <v>23</v>
      </c>
      <c r="I22" s="438">
        <v>43019</v>
      </c>
      <c r="J22" s="448" t="s">
        <v>1646</v>
      </c>
      <c r="K22" s="473">
        <v>17971.53</v>
      </c>
    </row>
    <row r="23" spans="2:11" ht="60">
      <c r="B23" s="430" t="s">
        <v>1610</v>
      </c>
      <c r="C23" s="428">
        <v>386451</v>
      </c>
      <c r="D23" s="428">
        <v>999</v>
      </c>
      <c r="E23" s="293" t="s">
        <v>1611</v>
      </c>
      <c r="F23" s="293" t="s">
        <v>1628</v>
      </c>
      <c r="G23" s="434" t="s">
        <v>1632</v>
      </c>
      <c r="H23" s="436" t="s">
        <v>23</v>
      </c>
      <c r="I23" s="438">
        <v>43019</v>
      </c>
      <c r="J23" s="448" t="s">
        <v>1646</v>
      </c>
      <c r="K23" s="473">
        <v>17971.53</v>
      </c>
    </row>
    <row r="24" spans="2:11" ht="60">
      <c r="B24" s="430" t="s">
        <v>1610</v>
      </c>
      <c r="C24" s="428">
        <v>386452</v>
      </c>
      <c r="D24" s="428">
        <v>1000</v>
      </c>
      <c r="E24" s="293" t="s">
        <v>1611</v>
      </c>
      <c r="F24" s="293" t="s">
        <v>1628</v>
      </c>
      <c r="G24" s="434" t="s">
        <v>1633</v>
      </c>
      <c r="H24" s="436" t="s">
        <v>23</v>
      </c>
      <c r="I24" s="438">
        <v>43019</v>
      </c>
      <c r="J24" s="448" t="s">
        <v>1646</v>
      </c>
      <c r="K24" s="473">
        <v>17971.53</v>
      </c>
    </row>
    <row r="25" spans="2:11" ht="60">
      <c r="B25" s="430" t="s">
        <v>1610</v>
      </c>
      <c r="C25" s="428">
        <v>386453</v>
      </c>
      <c r="D25" s="428">
        <v>1001</v>
      </c>
      <c r="E25" s="293" t="s">
        <v>1611</v>
      </c>
      <c r="F25" s="293" t="s">
        <v>1628</v>
      </c>
      <c r="G25" s="434" t="s">
        <v>1634</v>
      </c>
      <c r="H25" s="436" t="s">
        <v>23</v>
      </c>
      <c r="I25" s="438">
        <v>43019</v>
      </c>
      <c r="J25" s="448" t="s">
        <v>1646</v>
      </c>
      <c r="K25" s="473">
        <v>17971.53</v>
      </c>
    </row>
    <row r="26" spans="2:11" ht="60">
      <c r="B26" s="430" t="s">
        <v>1610</v>
      </c>
      <c r="C26" s="428">
        <v>386454</v>
      </c>
      <c r="D26" s="428">
        <v>1002</v>
      </c>
      <c r="E26" s="293" t="s">
        <v>1611</v>
      </c>
      <c r="F26" s="293" t="s">
        <v>1628</v>
      </c>
      <c r="G26" s="434" t="s">
        <v>1635</v>
      </c>
      <c r="H26" s="436" t="s">
        <v>23</v>
      </c>
      <c r="I26" s="438">
        <v>43019</v>
      </c>
      <c r="J26" s="448" t="s">
        <v>1646</v>
      </c>
      <c r="K26" s="473">
        <v>17971.53</v>
      </c>
    </row>
    <row r="27" spans="2:11" ht="60">
      <c r="B27" s="430" t="s">
        <v>1610</v>
      </c>
      <c r="C27" s="428">
        <v>386455</v>
      </c>
      <c r="D27" s="428">
        <v>1003</v>
      </c>
      <c r="E27" s="293" t="s">
        <v>1611</v>
      </c>
      <c r="F27" s="293" t="s">
        <v>1628</v>
      </c>
      <c r="G27" s="434" t="s">
        <v>1636</v>
      </c>
      <c r="H27" s="436" t="s">
        <v>23</v>
      </c>
      <c r="I27" s="438">
        <v>43019</v>
      </c>
      <c r="J27" s="448" t="s">
        <v>1646</v>
      </c>
      <c r="K27" s="473">
        <v>17971.53</v>
      </c>
    </row>
    <row r="28" spans="2:11" ht="60">
      <c r="B28" s="430" t="s">
        <v>1610</v>
      </c>
      <c r="C28" s="428">
        <v>386456</v>
      </c>
      <c r="D28" s="428">
        <v>1004</v>
      </c>
      <c r="E28" s="293" t="s">
        <v>1611</v>
      </c>
      <c r="F28" s="293" t="s">
        <v>1628</v>
      </c>
      <c r="G28" s="434" t="s">
        <v>1637</v>
      </c>
      <c r="H28" s="436" t="s">
        <v>23</v>
      </c>
      <c r="I28" s="438">
        <v>43019</v>
      </c>
      <c r="J28" s="448" t="s">
        <v>1646</v>
      </c>
      <c r="K28" s="473">
        <v>17971.53</v>
      </c>
    </row>
    <row r="29" spans="2:11" ht="60">
      <c r="B29" s="430" t="s">
        <v>1610</v>
      </c>
      <c r="C29" s="428">
        <v>386457</v>
      </c>
      <c r="D29" s="428">
        <v>1005</v>
      </c>
      <c r="E29" s="293" t="s">
        <v>1611</v>
      </c>
      <c r="F29" s="293" t="s">
        <v>1628</v>
      </c>
      <c r="G29" s="434" t="s">
        <v>1638</v>
      </c>
      <c r="H29" s="436" t="s">
        <v>23</v>
      </c>
      <c r="I29" s="438">
        <v>43019</v>
      </c>
      <c r="J29" s="448" t="s">
        <v>1646</v>
      </c>
      <c r="K29" s="473">
        <v>17971.53</v>
      </c>
    </row>
    <row r="30" spans="2:11" ht="60">
      <c r="B30" s="430" t="s">
        <v>1610</v>
      </c>
      <c r="C30" s="428">
        <v>386458</v>
      </c>
      <c r="D30" s="428">
        <v>1006</v>
      </c>
      <c r="E30" s="293" t="s">
        <v>1611</v>
      </c>
      <c r="F30" s="293" t="s">
        <v>1628</v>
      </c>
      <c r="G30" s="434" t="s">
        <v>1639</v>
      </c>
      <c r="H30" s="436" t="s">
        <v>23</v>
      </c>
      <c r="I30" s="438">
        <v>43019</v>
      </c>
      <c r="J30" s="448" t="s">
        <v>1646</v>
      </c>
      <c r="K30" s="473">
        <v>17971.53</v>
      </c>
    </row>
    <row r="31" spans="2:11" ht="60">
      <c r="B31" s="430" t="s">
        <v>1610</v>
      </c>
      <c r="C31" s="428">
        <v>386459</v>
      </c>
      <c r="D31" s="428">
        <v>1007</v>
      </c>
      <c r="E31" s="293" t="s">
        <v>1611</v>
      </c>
      <c r="F31" s="293" t="s">
        <v>1628</v>
      </c>
      <c r="G31" s="434" t="s">
        <v>1640</v>
      </c>
      <c r="H31" s="436" t="s">
        <v>23</v>
      </c>
      <c r="I31" s="438">
        <v>43019</v>
      </c>
      <c r="J31" s="448" t="s">
        <v>1646</v>
      </c>
      <c r="K31" s="473">
        <v>17971.53</v>
      </c>
    </row>
    <row r="32" spans="2:11" ht="60">
      <c r="B32" s="430" t="s">
        <v>1610</v>
      </c>
      <c r="C32" s="428">
        <v>386460</v>
      </c>
      <c r="D32" s="428">
        <v>1008</v>
      </c>
      <c r="E32" s="293" t="s">
        <v>1611</v>
      </c>
      <c r="F32" s="293" t="s">
        <v>1628</v>
      </c>
      <c r="G32" s="434" t="s">
        <v>1641</v>
      </c>
      <c r="H32" s="436" t="s">
        <v>23</v>
      </c>
      <c r="I32" s="438">
        <v>43019</v>
      </c>
      <c r="J32" s="448" t="s">
        <v>1646</v>
      </c>
      <c r="K32" s="473">
        <v>17971.53</v>
      </c>
    </row>
    <row r="33" spans="2:11" ht="60">
      <c r="B33" s="430" t="s">
        <v>1610</v>
      </c>
      <c r="C33" s="428">
        <v>386461</v>
      </c>
      <c r="D33" s="428">
        <v>1009</v>
      </c>
      <c r="E33" s="293" t="s">
        <v>1611</v>
      </c>
      <c r="F33" s="293" t="s">
        <v>1628</v>
      </c>
      <c r="G33" s="434" t="s">
        <v>1642</v>
      </c>
      <c r="H33" s="436" t="s">
        <v>23</v>
      </c>
      <c r="I33" s="438">
        <v>43019</v>
      </c>
      <c r="J33" s="448" t="s">
        <v>1646</v>
      </c>
      <c r="K33" s="473">
        <v>17971.53</v>
      </c>
    </row>
    <row r="34" spans="2:11" ht="60">
      <c r="B34" s="430" t="s">
        <v>1610</v>
      </c>
      <c r="C34" s="428">
        <v>386462</v>
      </c>
      <c r="D34" s="428">
        <v>1010</v>
      </c>
      <c r="E34" s="293" t="s">
        <v>1611</v>
      </c>
      <c r="F34" s="293" t="s">
        <v>1628</v>
      </c>
      <c r="G34" s="434" t="s">
        <v>1643</v>
      </c>
      <c r="H34" s="436" t="s">
        <v>23</v>
      </c>
      <c r="I34" s="438">
        <v>43019</v>
      </c>
      <c r="J34" s="448" t="s">
        <v>1646</v>
      </c>
      <c r="K34" s="473">
        <v>17971.53</v>
      </c>
    </row>
    <row r="35" spans="2:11" ht="24">
      <c r="B35" s="430" t="s">
        <v>502</v>
      </c>
      <c r="C35" s="428">
        <v>386463</v>
      </c>
      <c r="D35" s="428">
        <v>1011</v>
      </c>
      <c r="E35" s="293" t="s">
        <v>1644</v>
      </c>
      <c r="F35" s="293" t="s">
        <v>1645</v>
      </c>
      <c r="G35" s="434">
        <v>5919</v>
      </c>
      <c r="H35" s="436" t="s">
        <v>23</v>
      </c>
      <c r="I35" s="438">
        <v>43019</v>
      </c>
      <c r="J35" s="448" t="s">
        <v>1646</v>
      </c>
      <c r="K35" s="473">
        <v>1971.17</v>
      </c>
    </row>
    <row r="36" spans="2:11" ht="24">
      <c r="B36" s="430" t="s">
        <v>502</v>
      </c>
      <c r="C36" s="428">
        <v>386464</v>
      </c>
      <c r="D36" s="428">
        <v>1012</v>
      </c>
      <c r="E36" s="293" t="s">
        <v>1644</v>
      </c>
      <c r="F36" s="293" t="s">
        <v>1645</v>
      </c>
      <c r="G36" s="434">
        <v>5918</v>
      </c>
      <c r="H36" s="436" t="s">
        <v>23</v>
      </c>
      <c r="I36" s="438">
        <v>43019</v>
      </c>
      <c r="J36" s="448" t="s">
        <v>1646</v>
      </c>
      <c r="K36" s="473">
        <v>1971.17</v>
      </c>
    </row>
    <row r="37" spans="2:11" ht="24">
      <c r="B37" s="430" t="s">
        <v>502</v>
      </c>
      <c r="C37" s="428">
        <v>386465</v>
      </c>
      <c r="D37" s="428">
        <v>1013</v>
      </c>
      <c r="E37" s="293" t="s">
        <v>1644</v>
      </c>
      <c r="F37" s="293" t="s">
        <v>1645</v>
      </c>
      <c r="G37" s="434">
        <v>5917</v>
      </c>
      <c r="H37" s="436" t="s">
        <v>23</v>
      </c>
      <c r="I37" s="438">
        <v>43019</v>
      </c>
      <c r="J37" s="448" t="s">
        <v>1646</v>
      </c>
      <c r="K37" s="473">
        <v>1971.17</v>
      </c>
    </row>
    <row r="38" spans="2:11" ht="24">
      <c r="B38" s="430" t="s">
        <v>502</v>
      </c>
      <c r="C38" s="428">
        <v>386466</v>
      </c>
      <c r="D38" s="428">
        <v>1014</v>
      </c>
      <c r="E38" s="293" t="s">
        <v>1644</v>
      </c>
      <c r="F38" s="293" t="s">
        <v>1645</v>
      </c>
      <c r="G38" s="434">
        <v>9413</v>
      </c>
      <c r="H38" s="436" t="s">
        <v>23</v>
      </c>
      <c r="I38" s="438">
        <v>43019</v>
      </c>
      <c r="J38" s="448" t="s">
        <v>1646</v>
      </c>
      <c r="K38" s="473">
        <v>1971.17</v>
      </c>
    </row>
    <row r="39" spans="2:11" ht="24">
      <c r="B39" s="430" t="s">
        <v>502</v>
      </c>
      <c r="C39" s="428">
        <v>386467</v>
      </c>
      <c r="D39" s="428">
        <v>1015</v>
      </c>
      <c r="E39" s="293" t="s">
        <v>1644</v>
      </c>
      <c r="F39" s="293" t="s">
        <v>1645</v>
      </c>
      <c r="G39" s="434">
        <v>9414</v>
      </c>
      <c r="H39" s="436" t="s">
        <v>23</v>
      </c>
      <c r="I39" s="438">
        <v>43019</v>
      </c>
      <c r="J39" s="448" t="s">
        <v>1646</v>
      </c>
      <c r="K39" s="473">
        <v>1971.17</v>
      </c>
    </row>
    <row r="40" spans="2:11" ht="24">
      <c r="B40" s="430" t="s">
        <v>502</v>
      </c>
      <c r="C40" s="428">
        <v>386468</v>
      </c>
      <c r="D40" s="428">
        <v>1016</v>
      </c>
      <c r="E40" s="293" t="s">
        <v>1644</v>
      </c>
      <c r="F40" s="293" t="s">
        <v>1645</v>
      </c>
      <c r="G40" s="434">
        <v>9415</v>
      </c>
      <c r="H40" s="436" t="s">
        <v>23</v>
      </c>
      <c r="I40" s="438">
        <v>43019</v>
      </c>
      <c r="J40" s="448" t="s">
        <v>1646</v>
      </c>
      <c r="K40" s="473">
        <v>1971.17</v>
      </c>
    </row>
    <row r="41" spans="2:11" ht="24">
      <c r="B41" s="430" t="s">
        <v>502</v>
      </c>
      <c r="C41" s="428">
        <v>386469</v>
      </c>
      <c r="D41" s="428">
        <v>1017</v>
      </c>
      <c r="E41" s="293" t="s">
        <v>1644</v>
      </c>
      <c r="F41" s="293" t="s">
        <v>1645</v>
      </c>
      <c r="G41" s="434">
        <v>9416</v>
      </c>
      <c r="H41" s="436" t="s">
        <v>23</v>
      </c>
      <c r="I41" s="438">
        <v>43019</v>
      </c>
      <c r="J41" s="448" t="s">
        <v>1646</v>
      </c>
      <c r="K41" s="473">
        <v>1971.17</v>
      </c>
    </row>
    <row r="42" spans="2:11" ht="24">
      <c r="B42" s="430" t="s">
        <v>502</v>
      </c>
      <c r="C42" s="428">
        <v>386470</v>
      </c>
      <c r="D42" s="428">
        <v>1018</v>
      </c>
      <c r="E42" s="293" t="s">
        <v>1644</v>
      </c>
      <c r="F42" s="293" t="s">
        <v>1645</v>
      </c>
      <c r="G42" s="434">
        <v>5789</v>
      </c>
      <c r="H42" s="436" t="s">
        <v>23</v>
      </c>
      <c r="I42" s="438">
        <v>43019</v>
      </c>
      <c r="J42" s="448" t="s">
        <v>1646</v>
      </c>
      <c r="K42" s="473">
        <v>1971.17</v>
      </c>
    </row>
    <row r="43" spans="2:11" ht="24">
      <c r="B43" s="430" t="s">
        <v>502</v>
      </c>
      <c r="C43" s="428">
        <v>386471</v>
      </c>
      <c r="D43" s="428">
        <v>1019</v>
      </c>
      <c r="E43" s="293" t="s">
        <v>1644</v>
      </c>
      <c r="F43" s="293" t="s">
        <v>1645</v>
      </c>
      <c r="G43" s="434">
        <v>5790</v>
      </c>
      <c r="H43" s="436" t="s">
        <v>23</v>
      </c>
      <c r="I43" s="438">
        <v>43019</v>
      </c>
      <c r="J43" s="448" t="s">
        <v>1646</v>
      </c>
      <c r="K43" s="473">
        <v>1971.17</v>
      </c>
    </row>
    <row r="44" spans="2:11" ht="24">
      <c r="B44" s="430" t="s">
        <v>502</v>
      </c>
      <c r="C44" s="428">
        <v>386472</v>
      </c>
      <c r="D44" s="428">
        <v>1020</v>
      </c>
      <c r="E44" s="293" t="s">
        <v>1644</v>
      </c>
      <c r="F44" s="293" t="s">
        <v>1645</v>
      </c>
      <c r="G44" s="434">
        <v>5833</v>
      </c>
      <c r="H44" s="436" t="s">
        <v>23</v>
      </c>
      <c r="I44" s="438">
        <v>43019</v>
      </c>
      <c r="J44" s="448" t="s">
        <v>1646</v>
      </c>
      <c r="K44" s="473">
        <v>1971.17</v>
      </c>
    </row>
    <row r="45" spans="2:11" ht="24">
      <c r="B45" s="430" t="s">
        <v>502</v>
      </c>
      <c r="C45" s="428">
        <v>386473</v>
      </c>
      <c r="D45" s="428">
        <v>1021</v>
      </c>
      <c r="E45" s="293" t="s">
        <v>1644</v>
      </c>
      <c r="F45" s="293" t="s">
        <v>1645</v>
      </c>
      <c r="G45" s="434">
        <v>5834</v>
      </c>
      <c r="H45" s="436" t="s">
        <v>23</v>
      </c>
      <c r="I45" s="438">
        <v>43019</v>
      </c>
      <c r="J45" s="448" t="s">
        <v>1646</v>
      </c>
      <c r="K45" s="473">
        <v>1971.17</v>
      </c>
    </row>
    <row r="46" spans="2:11" ht="24">
      <c r="B46" s="430" t="s">
        <v>502</v>
      </c>
      <c r="C46" s="428">
        <v>386474</v>
      </c>
      <c r="D46" s="428">
        <v>1022</v>
      </c>
      <c r="E46" s="293" t="s">
        <v>1644</v>
      </c>
      <c r="F46" s="293" t="s">
        <v>1645</v>
      </c>
      <c r="G46" s="434">
        <v>5835</v>
      </c>
      <c r="H46" s="436" t="s">
        <v>23</v>
      </c>
      <c r="I46" s="438">
        <v>43019</v>
      </c>
      <c r="J46" s="448" t="s">
        <v>1646</v>
      </c>
      <c r="K46" s="473">
        <v>1971.17</v>
      </c>
    </row>
    <row r="47" spans="2:11" ht="24">
      <c r="B47" s="430" t="s">
        <v>502</v>
      </c>
      <c r="C47" s="428">
        <v>386475</v>
      </c>
      <c r="D47" s="428">
        <v>1023</v>
      </c>
      <c r="E47" s="293" t="s">
        <v>1644</v>
      </c>
      <c r="F47" s="293" t="s">
        <v>1645</v>
      </c>
      <c r="G47" s="434">
        <v>5836</v>
      </c>
      <c r="H47" s="436" t="s">
        <v>23</v>
      </c>
      <c r="I47" s="438">
        <v>43019</v>
      </c>
      <c r="J47" s="448" t="s">
        <v>1646</v>
      </c>
      <c r="K47" s="473">
        <v>1971.17</v>
      </c>
    </row>
    <row r="48" spans="2:11" ht="24">
      <c r="B48" s="430" t="s">
        <v>502</v>
      </c>
      <c r="C48" s="428">
        <v>386476</v>
      </c>
      <c r="D48" s="428">
        <v>1024</v>
      </c>
      <c r="E48" s="293" t="s">
        <v>1644</v>
      </c>
      <c r="F48" s="293" t="s">
        <v>1645</v>
      </c>
      <c r="G48" s="434">
        <v>5791</v>
      </c>
      <c r="H48" s="436" t="s">
        <v>23</v>
      </c>
      <c r="I48" s="438">
        <v>43019</v>
      </c>
      <c r="J48" s="448" t="s">
        <v>1646</v>
      </c>
      <c r="K48" s="473">
        <v>1971.17</v>
      </c>
    </row>
    <row r="49" spans="2:11" ht="24">
      <c r="B49" s="430" t="s">
        <v>502</v>
      </c>
      <c r="C49" s="428">
        <v>386477</v>
      </c>
      <c r="D49" s="428">
        <v>1025</v>
      </c>
      <c r="E49" s="293" t="s">
        <v>1644</v>
      </c>
      <c r="F49" s="293" t="s">
        <v>1645</v>
      </c>
      <c r="G49" s="434">
        <v>5792</v>
      </c>
      <c r="H49" s="436" t="s">
        <v>23</v>
      </c>
      <c r="I49" s="438">
        <v>43019</v>
      </c>
      <c r="J49" s="448" t="s">
        <v>1646</v>
      </c>
      <c r="K49" s="473">
        <v>1971.17</v>
      </c>
    </row>
    <row r="50" spans="2:11" ht="17.25" customHeight="1">
      <c r="B50" s="480" t="s">
        <v>1657</v>
      </c>
      <c r="C50" s="481"/>
      <c r="D50" s="481"/>
      <c r="E50" s="481"/>
      <c r="F50" s="481"/>
      <c r="G50" s="481"/>
      <c r="H50" s="482"/>
      <c r="I50" s="21"/>
      <c r="J50" s="21"/>
      <c r="K50" s="483">
        <f>SUM(K5:K49)</f>
        <v>370802.54999999987</v>
      </c>
    </row>
  </sheetData>
  <mergeCells count="4">
    <mergeCell ref="B1:J1"/>
    <mergeCell ref="B2:J2"/>
    <mergeCell ref="B3:J3"/>
    <mergeCell ref="B50:H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LOCAL 1</vt:lpstr>
      <vt:lpstr>LOCAL 2, 1ER PISO</vt:lpstr>
      <vt:lpstr>LOCAL 2, 2DO PISO</vt:lpstr>
      <vt:lpstr>SANTIAGO</vt:lpstr>
      <vt:lpstr>VEHICULOS</vt:lpstr>
      <vt:lpstr>ADQUISICION 2017</vt:lpstr>
      <vt:lpstr>DONADO</vt:lpstr>
      <vt:lpstr>'ADQUISICION 2017'!Área_de_impresión</vt:lpstr>
      <vt:lpstr>'LOCAL 1'!Área_de_impresión</vt:lpstr>
      <vt:lpstr>'LOCAL 2, 1ER PISO'!Área_de_impresión</vt:lpstr>
      <vt:lpstr>'LOCAL 2, 2DO PISO'!Área_de_impresión</vt:lpstr>
      <vt:lpstr>SANTIAGO!Área_de_impresión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Bartolina Serrano</dc:creator>
  <cp:lastModifiedBy>angel.lopez</cp:lastModifiedBy>
  <cp:lastPrinted>2017-10-23T18:17:58Z</cp:lastPrinted>
  <dcterms:created xsi:type="dcterms:W3CDTF">2015-05-18T14:43:01Z</dcterms:created>
  <dcterms:modified xsi:type="dcterms:W3CDTF">2018-01-10T14:55:05Z</dcterms:modified>
</cp:coreProperties>
</file>