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NOMINAS AGOSTO TENTATIVAS/"/>
    </mc:Choice>
  </mc:AlternateContent>
  <xr:revisionPtr revIDLastSave="46" documentId="8_{A028EA29-6CCF-42D8-82A2-CDF7824CC0BC}" xr6:coauthVersionLast="47" xr6:coauthVersionMax="47" xr10:uidLastSave="{109AB8D2-DA73-4C6E-BE28-27139F75473C}"/>
  <bookViews>
    <workbookView xWindow="-120" yWindow="-120" windowWidth="20730" windowHeight="11160" xr2:uid="{00000000-000D-0000-FFFF-FFFF00000000}"/>
  </bookViews>
  <sheets>
    <sheet name="Nomina Fijos Agosto " sheetId="19" r:id="rId1"/>
    <sheet name="Nomina Vigilancia Agosto " sheetId="11" r:id="rId2"/>
    <sheet name="Nomina Pension Agosto" sheetId="14" r:id="rId3"/>
    <sheet name="Nomina Interinato Agosto " sheetId="15" r:id="rId4"/>
    <sheet name="Nomina Temporales Agosto " sheetId="20" r:id="rId5"/>
    <sheet name="Base de Datos" sheetId="18" state="hidden" r:id="rId6"/>
  </sheets>
  <externalReferences>
    <externalReference r:id="rId7"/>
  </externalReferences>
  <definedNames>
    <definedName name="_xlnm._FilterDatabase" localSheetId="2" hidden="1">'Nomina Pension Agosto'!$B$18:$P$20</definedName>
    <definedName name="_xlnm._FilterDatabase" localSheetId="4" hidden="1">'Nomina Temporales Agosto '!$B$14:$R$77</definedName>
    <definedName name="_xlnm.Print_Area" localSheetId="0">'Nomina Fijos Agosto '!$A$1:$P$117</definedName>
    <definedName name="_xlnm.Print_Area" localSheetId="2">'Nomina Pension Agosto'!$A$1:$P$28</definedName>
    <definedName name="_xlnm.Print_Area" localSheetId="4">'Nomina Temporales Agosto '!$B$1:$R$83</definedName>
    <definedName name="_xlnm.Print_Area" localSheetId="1">'Nomina Vigilancia Agosto '!$B$1:$P$28</definedName>
    <definedName name="_xlnm.Database" localSheetId="4">[1]!Table1[#All]</definedName>
    <definedName name="_xlnm.Database">Table1[#All]</definedName>
    <definedName name="_xlnm.Print_Titles" localSheetId="0">'Nomina Fijos Agosto '!$1:$9</definedName>
    <definedName name="_xlnm.Print_Titles" localSheetId="4">'Nomina Temporales Agosto '!$1:$13</definedName>
    <definedName name="_xlnm.Print_Titles" localSheetId="1">'Nomina Vigilancia Agosto 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8" i="19" l="1"/>
  <c r="K108" i="19"/>
  <c r="M108" i="19"/>
  <c r="G108" i="19"/>
  <c r="J107" i="19"/>
  <c r="L107" i="19"/>
  <c r="N107" i="19"/>
  <c r="O107" i="19" s="1"/>
  <c r="J106" i="19"/>
  <c r="L106" i="19"/>
  <c r="N106" i="19"/>
  <c r="O106" i="19" s="1"/>
  <c r="L52" i="20"/>
  <c r="L77" i="20" s="1"/>
  <c r="Q52" i="20"/>
  <c r="Q70" i="20"/>
  <c r="M77" i="20"/>
  <c r="N77" i="20"/>
  <c r="O77" i="20"/>
  <c r="P77" i="20"/>
  <c r="Q41" i="20"/>
  <c r="R41" i="20" s="1"/>
  <c r="Q23" i="20"/>
  <c r="R23" i="20" s="1"/>
  <c r="Q20" i="20"/>
  <c r="R20" i="20" s="1"/>
  <c r="J52" i="19"/>
  <c r="L52" i="19"/>
  <c r="J105" i="19"/>
  <c r="L105" i="19"/>
  <c r="J104" i="19"/>
  <c r="L104" i="19"/>
  <c r="J103" i="19"/>
  <c r="L103" i="19"/>
  <c r="J22" i="19"/>
  <c r="L22" i="19"/>
  <c r="K77" i="20"/>
  <c r="J77" i="20"/>
  <c r="N105" i="19" l="1"/>
  <c r="O105" i="19" s="1"/>
  <c r="N104" i="19"/>
  <c r="O104" i="19" s="1"/>
  <c r="N52" i="19"/>
  <c r="O52" i="19" s="1"/>
  <c r="N103" i="19"/>
  <c r="O103" i="19" s="1"/>
  <c r="N22" i="19"/>
  <c r="O22" i="19" s="1"/>
  <c r="J42" i="19"/>
  <c r="L42" i="19"/>
  <c r="Q76" i="20"/>
  <c r="Q75" i="20"/>
  <c r="R75" i="20" s="1"/>
  <c r="Q74" i="20"/>
  <c r="R74" i="20" s="1"/>
  <c r="Q73" i="20"/>
  <c r="R73" i="20" s="1"/>
  <c r="Q72" i="20"/>
  <c r="R72" i="20" s="1"/>
  <c r="Q71" i="20"/>
  <c r="R71" i="20" s="1"/>
  <c r="R70" i="20"/>
  <c r="Q69" i="20"/>
  <c r="R69" i="20" s="1"/>
  <c r="Q68" i="20"/>
  <c r="R68" i="20" s="1"/>
  <c r="Q67" i="20"/>
  <c r="R67" i="20" s="1"/>
  <c r="Q66" i="20"/>
  <c r="R66" i="20" s="1"/>
  <c r="Q65" i="20"/>
  <c r="R65" i="20" s="1"/>
  <c r="Q64" i="20"/>
  <c r="R64" i="20" s="1"/>
  <c r="Q63" i="20"/>
  <c r="R63" i="20" s="1"/>
  <c r="Q62" i="20"/>
  <c r="R62" i="20" s="1"/>
  <c r="Q61" i="20"/>
  <c r="R61" i="20" s="1"/>
  <c r="Q60" i="20"/>
  <c r="R60" i="20" s="1"/>
  <c r="Q59" i="20"/>
  <c r="R59" i="20" s="1"/>
  <c r="Q58" i="20"/>
  <c r="R58" i="20" s="1"/>
  <c r="Q57" i="20"/>
  <c r="R57" i="20" s="1"/>
  <c r="Q56" i="20"/>
  <c r="R56" i="20" s="1"/>
  <c r="Q55" i="20"/>
  <c r="R55" i="20" s="1"/>
  <c r="Q54" i="20"/>
  <c r="R54" i="20" s="1"/>
  <c r="Q53" i="20"/>
  <c r="R53" i="20" s="1"/>
  <c r="R52" i="20"/>
  <c r="Q51" i="20"/>
  <c r="R51" i="20" s="1"/>
  <c r="Q50" i="20"/>
  <c r="R50" i="20" s="1"/>
  <c r="Q49" i="20"/>
  <c r="R49" i="20" s="1"/>
  <c r="Q48" i="20"/>
  <c r="R48" i="20" s="1"/>
  <c r="Q47" i="20"/>
  <c r="R47" i="20" s="1"/>
  <c r="Q46" i="20"/>
  <c r="R46" i="20" s="1"/>
  <c r="Q45" i="20"/>
  <c r="R45" i="20" s="1"/>
  <c r="Q44" i="20"/>
  <c r="R44" i="20" s="1"/>
  <c r="Q43" i="20"/>
  <c r="R43" i="20" s="1"/>
  <c r="Q42" i="20"/>
  <c r="R42" i="20" s="1"/>
  <c r="Q40" i="20"/>
  <c r="R40" i="20" s="1"/>
  <c r="Q39" i="20"/>
  <c r="R39" i="20" s="1"/>
  <c r="Q38" i="20"/>
  <c r="R38" i="20" s="1"/>
  <c r="Q37" i="20"/>
  <c r="R37" i="20" s="1"/>
  <c r="Q36" i="20"/>
  <c r="R36" i="20" s="1"/>
  <c r="Q35" i="20"/>
  <c r="R35" i="20" s="1"/>
  <c r="Q34" i="20"/>
  <c r="R34" i="20" s="1"/>
  <c r="Q33" i="20"/>
  <c r="R33" i="20" s="1"/>
  <c r="Q32" i="20"/>
  <c r="R32" i="20" s="1"/>
  <c r="Q31" i="20"/>
  <c r="R31" i="20" s="1"/>
  <c r="Q30" i="20"/>
  <c r="R30" i="20" s="1"/>
  <c r="Q29" i="20"/>
  <c r="R29" i="20" s="1"/>
  <c r="Q28" i="20"/>
  <c r="R28" i="20" s="1"/>
  <c r="Q27" i="20"/>
  <c r="R27" i="20" s="1"/>
  <c r="Q26" i="20"/>
  <c r="R26" i="20" s="1"/>
  <c r="Q25" i="20"/>
  <c r="R25" i="20" s="1"/>
  <c r="Q24" i="20"/>
  <c r="R24" i="20" s="1"/>
  <c r="Q22" i="20"/>
  <c r="R22" i="20" s="1"/>
  <c r="Q21" i="20"/>
  <c r="R21" i="20" s="1"/>
  <c r="Q19" i="20"/>
  <c r="R19" i="20" s="1"/>
  <c r="Q18" i="20"/>
  <c r="R18" i="20" s="1"/>
  <c r="Q17" i="20"/>
  <c r="R17" i="20" s="1"/>
  <c r="Q16" i="20"/>
  <c r="R16" i="20" s="1"/>
  <c r="Q15" i="20"/>
  <c r="L47" i="19"/>
  <c r="J47" i="19"/>
  <c r="L90" i="19"/>
  <c r="J90" i="19"/>
  <c r="L23" i="19"/>
  <c r="J23" i="19"/>
  <c r="L102" i="19"/>
  <c r="J102" i="19"/>
  <c r="L101" i="19"/>
  <c r="J101" i="19"/>
  <c r="L100" i="19"/>
  <c r="J100" i="19"/>
  <c r="L99" i="19"/>
  <c r="J99" i="19"/>
  <c r="L98" i="19"/>
  <c r="J98" i="19"/>
  <c r="L97" i="19"/>
  <c r="J97" i="19"/>
  <c r="L96" i="19"/>
  <c r="J96" i="19"/>
  <c r="L95" i="19"/>
  <c r="J95" i="19"/>
  <c r="J94" i="19"/>
  <c r="N94" i="19" s="1"/>
  <c r="O94" i="19" s="1"/>
  <c r="L93" i="19"/>
  <c r="J93" i="19"/>
  <c r="L92" i="19"/>
  <c r="J92" i="19"/>
  <c r="L91" i="19"/>
  <c r="J91" i="19"/>
  <c r="L89" i="19"/>
  <c r="J89" i="19"/>
  <c r="L88" i="19"/>
  <c r="J88" i="19"/>
  <c r="L87" i="19"/>
  <c r="J87" i="19"/>
  <c r="L86" i="19"/>
  <c r="J86" i="19"/>
  <c r="L85" i="19"/>
  <c r="J85" i="19"/>
  <c r="L84" i="19"/>
  <c r="J84" i="19"/>
  <c r="L83" i="19"/>
  <c r="J83" i="19"/>
  <c r="L82" i="19"/>
  <c r="J82" i="19"/>
  <c r="L81" i="19"/>
  <c r="J81" i="19"/>
  <c r="J80" i="19"/>
  <c r="N80" i="19" s="1"/>
  <c r="O80" i="19" s="1"/>
  <c r="L79" i="19"/>
  <c r="J79" i="19"/>
  <c r="L78" i="19"/>
  <c r="J78" i="19"/>
  <c r="L77" i="19"/>
  <c r="J77" i="19"/>
  <c r="L76" i="19"/>
  <c r="J76" i="19"/>
  <c r="L75" i="19"/>
  <c r="J75" i="19"/>
  <c r="L74" i="19"/>
  <c r="J74" i="19"/>
  <c r="L73" i="19"/>
  <c r="J73" i="19"/>
  <c r="L72" i="19"/>
  <c r="J72" i="19"/>
  <c r="L71" i="19"/>
  <c r="J71" i="19"/>
  <c r="L70" i="19"/>
  <c r="J70" i="19"/>
  <c r="L69" i="19"/>
  <c r="J69" i="19"/>
  <c r="L68" i="19"/>
  <c r="J68" i="19"/>
  <c r="L67" i="19"/>
  <c r="J67" i="19"/>
  <c r="L66" i="19"/>
  <c r="J66" i="19"/>
  <c r="L65" i="19"/>
  <c r="J65" i="19"/>
  <c r="L64" i="19"/>
  <c r="J64" i="19"/>
  <c r="L63" i="19"/>
  <c r="J63" i="19"/>
  <c r="L62" i="19"/>
  <c r="J62" i="19"/>
  <c r="L61" i="19"/>
  <c r="J61" i="19"/>
  <c r="L60" i="19"/>
  <c r="J60" i="19"/>
  <c r="L59" i="19"/>
  <c r="J59" i="19"/>
  <c r="L58" i="19"/>
  <c r="J58" i="19"/>
  <c r="L57" i="19"/>
  <c r="J57" i="19"/>
  <c r="L56" i="19"/>
  <c r="J56" i="19"/>
  <c r="L55" i="19"/>
  <c r="J55" i="19"/>
  <c r="L54" i="19"/>
  <c r="J54" i="19"/>
  <c r="L53" i="19"/>
  <c r="J53" i="19"/>
  <c r="L51" i="19"/>
  <c r="J51" i="19"/>
  <c r="L50" i="19"/>
  <c r="J50" i="19"/>
  <c r="L49" i="19"/>
  <c r="J49" i="19"/>
  <c r="L48" i="19"/>
  <c r="J48" i="19"/>
  <c r="L46" i="19"/>
  <c r="J46" i="19"/>
  <c r="L45" i="19"/>
  <c r="J45" i="19"/>
  <c r="L44" i="19"/>
  <c r="J44" i="19"/>
  <c r="L43" i="19"/>
  <c r="J43" i="19"/>
  <c r="L41" i="19"/>
  <c r="J41" i="19"/>
  <c r="L40" i="19"/>
  <c r="J40" i="19"/>
  <c r="L39" i="19"/>
  <c r="J39" i="19"/>
  <c r="L38" i="19"/>
  <c r="J38" i="19"/>
  <c r="L37" i="19"/>
  <c r="J37" i="19"/>
  <c r="L36" i="19"/>
  <c r="J36" i="19"/>
  <c r="L35" i="19"/>
  <c r="J35" i="19"/>
  <c r="L34" i="19"/>
  <c r="J34" i="19"/>
  <c r="L33" i="19"/>
  <c r="J33" i="19"/>
  <c r="L32" i="19"/>
  <c r="J32" i="19"/>
  <c r="L31" i="19"/>
  <c r="J31" i="19"/>
  <c r="L30" i="19"/>
  <c r="J30" i="19"/>
  <c r="L29" i="19"/>
  <c r="J29" i="19"/>
  <c r="L28" i="19"/>
  <c r="J28" i="19"/>
  <c r="L27" i="19"/>
  <c r="J27" i="19"/>
  <c r="L26" i="19"/>
  <c r="J26" i="19"/>
  <c r="L25" i="19"/>
  <c r="J25" i="19"/>
  <c r="L24" i="19"/>
  <c r="J24" i="19"/>
  <c r="L21" i="19"/>
  <c r="J21" i="19"/>
  <c r="L20" i="19"/>
  <c r="J20" i="19"/>
  <c r="L19" i="19"/>
  <c r="J19" i="19"/>
  <c r="J18" i="19"/>
  <c r="N18" i="19" s="1"/>
  <c r="O18" i="19" s="1"/>
  <c r="L17" i="19"/>
  <c r="J17" i="19"/>
  <c r="L16" i="19"/>
  <c r="J16" i="19"/>
  <c r="L15" i="19"/>
  <c r="J15" i="19"/>
  <c r="I14" i="19"/>
  <c r="J14" i="19" s="1"/>
  <c r="I13" i="19"/>
  <c r="I108" i="19" s="1"/>
  <c r="J12" i="19"/>
  <c r="N12" i="19" s="1"/>
  <c r="O12" i="19" s="1"/>
  <c r="L11" i="19"/>
  <c r="J11" i="19"/>
  <c r="J10" i="19"/>
  <c r="J108" i="19" l="1"/>
  <c r="N10" i="19"/>
  <c r="R15" i="20"/>
  <c r="Q77" i="20"/>
  <c r="R76" i="20"/>
  <c r="N42" i="19"/>
  <c r="O42" i="19" s="1"/>
  <c r="N23" i="19"/>
  <c r="O23" i="19" s="1"/>
  <c r="N47" i="19"/>
  <c r="O47" i="19" s="1"/>
  <c r="N16" i="19"/>
  <c r="O16" i="19" s="1"/>
  <c r="N73" i="19"/>
  <c r="O73" i="19" s="1"/>
  <c r="N76" i="19"/>
  <c r="O76" i="19" s="1"/>
  <c r="N79" i="19"/>
  <c r="O79" i="19" s="1"/>
  <c r="N95" i="19"/>
  <c r="O95" i="19" s="1"/>
  <c r="N98" i="19"/>
  <c r="O98" i="19" s="1"/>
  <c r="N90" i="19"/>
  <c r="O90" i="19" s="1"/>
  <c r="N36" i="19"/>
  <c r="O36" i="19" s="1"/>
  <c r="N46" i="19"/>
  <c r="O46" i="19" s="1"/>
  <c r="N56" i="19"/>
  <c r="O56" i="19" s="1"/>
  <c r="N59" i="19"/>
  <c r="O59" i="19" s="1"/>
  <c r="N68" i="19"/>
  <c r="O68" i="19" s="1"/>
  <c r="N71" i="19"/>
  <c r="O71" i="19" s="1"/>
  <c r="N77" i="19"/>
  <c r="O77" i="19" s="1"/>
  <c r="N29" i="19"/>
  <c r="O29" i="19" s="1"/>
  <c r="N54" i="19"/>
  <c r="O54" i="19" s="1"/>
  <c r="N57" i="19"/>
  <c r="O57" i="19" s="1"/>
  <c r="N60" i="19"/>
  <c r="N66" i="19"/>
  <c r="O66" i="19" s="1"/>
  <c r="N69" i="19"/>
  <c r="O69" i="19" s="1"/>
  <c r="N72" i="19"/>
  <c r="O72" i="19" s="1"/>
  <c r="N20" i="19"/>
  <c r="O20" i="19" s="1"/>
  <c r="N25" i="19"/>
  <c r="O25" i="19" s="1"/>
  <c r="N48" i="19"/>
  <c r="O48" i="19" s="1"/>
  <c r="N97" i="19"/>
  <c r="O97" i="19" s="1"/>
  <c r="N74" i="19"/>
  <c r="O74" i="19" s="1"/>
  <c r="N51" i="19"/>
  <c r="O51" i="19" s="1"/>
  <c r="N50" i="19"/>
  <c r="O50" i="19" s="1"/>
  <c r="N21" i="19"/>
  <c r="O21" i="19" s="1"/>
  <c r="N35" i="19"/>
  <c r="O35" i="19" s="1"/>
  <c r="N38" i="19"/>
  <c r="O38" i="19" s="1"/>
  <c r="N41" i="19"/>
  <c r="O41" i="19" s="1"/>
  <c r="N45" i="19"/>
  <c r="O45" i="19" s="1"/>
  <c r="N99" i="19"/>
  <c r="O99" i="19" s="1"/>
  <c r="N102" i="19"/>
  <c r="O102" i="19" s="1"/>
  <c r="N11" i="19"/>
  <c r="O11" i="19" s="1"/>
  <c r="N24" i="19"/>
  <c r="O24" i="19" s="1"/>
  <c r="N27" i="19"/>
  <c r="O27" i="19" s="1"/>
  <c r="N30" i="19"/>
  <c r="O30" i="19" s="1"/>
  <c r="N33" i="19"/>
  <c r="O33" i="19" s="1"/>
  <c r="N39" i="19"/>
  <c r="O39" i="19" s="1"/>
  <c r="N43" i="19"/>
  <c r="O43" i="19" s="1"/>
  <c r="N53" i="19"/>
  <c r="O53" i="19" s="1"/>
  <c r="N65" i="19"/>
  <c r="O65" i="19" s="1"/>
  <c r="N96" i="19"/>
  <c r="O96" i="19" s="1"/>
  <c r="N63" i="19"/>
  <c r="O63" i="19" s="1"/>
  <c r="N19" i="19"/>
  <c r="O19" i="19" s="1"/>
  <c r="N32" i="19"/>
  <c r="O32" i="19" s="1"/>
  <c r="N34" i="19"/>
  <c r="O34" i="19" s="1"/>
  <c r="N62" i="19"/>
  <c r="O62" i="19" s="1"/>
  <c r="N75" i="19"/>
  <c r="O75" i="19" s="1"/>
  <c r="N81" i="19"/>
  <c r="O81" i="19" s="1"/>
  <c r="N84" i="19"/>
  <c r="O84" i="19" s="1"/>
  <c r="N92" i="19"/>
  <c r="O92" i="19" s="1"/>
  <c r="N101" i="19"/>
  <c r="O101" i="19" s="1"/>
  <c r="J13" i="19"/>
  <c r="N82" i="19"/>
  <c r="O82" i="19" s="1"/>
  <c r="N85" i="19"/>
  <c r="O85" i="19" s="1"/>
  <c r="N87" i="19"/>
  <c r="O87" i="19" s="1"/>
  <c r="N89" i="19"/>
  <c r="O89" i="19" s="1"/>
  <c r="N93" i="19"/>
  <c r="O93" i="19" s="1"/>
  <c r="N49" i="19"/>
  <c r="O49" i="19" s="1"/>
  <c r="N61" i="19"/>
  <c r="O61" i="19" s="1"/>
  <c r="N64" i="19"/>
  <c r="O64" i="19" s="1"/>
  <c r="N83" i="19"/>
  <c r="O83" i="19" s="1"/>
  <c r="N86" i="19"/>
  <c r="O86" i="19" s="1"/>
  <c r="O88" i="19"/>
  <c r="N91" i="19"/>
  <c r="O91" i="19" s="1"/>
  <c r="N100" i="19"/>
  <c r="O100" i="19" s="1"/>
  <c r="L14" i="19"/>
  <c r="N15" i="19"/>
  <c r="O15" i="19" s="1"/>
  <c r="N17" i="19"/>
  <c r="O17" i="19" s="1"/>
  <c r="N26" i="19"/>
  <c r="O26" i="19" s="1"/>
  <c r="N40" i="19"/>
  <c r="O40" i="19" s="1"/>
  <c r="N55" i="19"/>
  <c r="O55" i="19" s="1"/>
  <c r="N67" i="19"/>
  <c r="O67" i="19" s="1"/>
  <c r="N78" i="19"/>
  <c r="O78" i="19" s="1"/>
  <c r="N31" i="19"/>
  <c r="O31" i="19" s="1"/>
  <c r="N44" i="19"/>
  <c r="O44" i="19" s="1"/>
  <c r="N58" i="19"/>
  <c r="O58" i="19" s="1"/>
  <c r="N70" i="19"/>
  <c r="O70" i="19" s="1"/>
  <c r="L13" i="19"/>
  <c r="L108" i="19" s="1"/>
  <c r="N28" i="19"/>
  <c r="O28" i="19" s="1"/>
  <c r="N37" i="19"/>
  <c r="O10" i="19" l="1"/>
  <c r="R77" i="20"/>
  <c r="O60" i="19"/>
  <c r="O37" i="19"/>
  <c r="N13" i="19"/>
  <c r="O13" i="19" s="1"/>
  <c r="N14" i="19"/>
  <c r="O14" i="19" s="1"/>
  <c r="O108" i="19" l="1"/>
  <c r="N108" i="19"/>
  <c r="O17" i="15"/>
  <c r="P17" i="15" s="1"/>
  <c r="O18" i="15"/>
  <c r="O19" i="15"/>
  <c r="P19" i="15" s="1"/>
  <c r="O20" i="15"/>
  <c r="P20" i="15" s="1"/>
  <c r="O21" i="15"/>
  <c r="P21" i="15" s="1"/>
  <c r="O22" i="15"/>
  <c r="P22" i="15" s="1"/>
  <c r="O23" i="15"/>
  <c r="P23" i="15" s="1"/>
  <c r="O24" i="15"/>
  <c r="P24" i="15" s="1"/>
  <c r="O25" i="15"/>
  <c r="P25" i="15" s="1"/>
  <c r="O26" i="15"/>
  <c r="P26" i="15" s="1"/>
  <c r="O27" i="15"/>
  <c r="P27" i="15" s="1"/>
  <c r="O16" i="15"/>
  <c r="P16" i="15" s="1"/>
  <c r="N28" i="15"/>
  <c r="K28" i="15"/>
  <c r="J28" i="15"/>
  <c r="I28" i="15"/>
  <c r="H28" i="15"/>
  <c r="M28" i="15"/>
  <c r="L28" i="15"/>
  <c r="O28" i="15" l="1"/>
  <c r="P18" i="15"/>
  <c r="P28" i="15" s="1"/>
  <c r="I21" i="11" l="1"/>
  <c r="J21" i="11"/>
  <c r="K21" i="11"/>
  <c r="L21" i="11"/>
  <c r="M21" i="11"/>
  <c r="N21" i="11"/>
  <c r="O21" i="11"/>
  <c r="P21" i="11"/>
  <c r="H21" i="11"/>
  <c r="M95" i="18" l="1"/>
  <c r="K95" i="18"/>
  <c r="O95" i="18" s="1"/>
  <c r="P95" i="18" s="1"/>
  <c r="M94" i="18"/>
  <c r="O94" i="18" s="1"/>
  <c r="P94" i="18" s="1"/>
  <c r="K94" i="18"/>
  <c r="M93" i="18"/>
  <c r="O93" i="18" s="1"/>
  <c r="P93" i="18" s="1"/>
  <c r="K93" i="18"/>
  <c r="M92" i="18"/>
  <c r="O92" i="18" s="1"/>
  <c r="P92" i="18" s="1"/>
  <c r="K92" i="18"/>
  <c r="M91" i="18"/>
  <c r="O91" i="18" s="1"/>
  <c r="P91" i="18" s="1"/>
  <c r="K91" i="18"/>
  <c r="M90" i="18"/>
  <c r="O90" i="18" s="1"/>
  <c r="P90" i="18" s="1"/>
  <c r="K90" i="18"/>
  <c r="M89" i="18"/>
  <c r="O89" i="18" s="1"/>
  <c r="P89" i="18" s="1"/>
  <c r="K89" i="18"/>
  <c r="M88" i="18"/>
  <c r="O88" i="18" s="1"/>
  <c r="P88" i="18" s="1"/>
  <c r="K88" i="18"/>
  <c r="M87" i="18"/>
  <c r="O87" i="18" s="1"/>
  <c r="P87" i="18" s="1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O83" i="18" s="1"/>
  <c r="P83" i="18" s="1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O79" i="18" s="1"/>
  <c r="P79" i="18" s="1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O75" i="18" s="1"/>
  <c r="P75" i="18" s="1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O71" i="18" s="1"/>
  <c r="P71" i="18" s="1"/>
  <c r="K70" i="18"/>
  <c r="O70" i="18" s="1"/>
  <c r="P70" i="18" s="1"/>
  <c r="M69" i="18"/>
  <c r="K69" i="18"/>
  <c r="O69" i="18" s="1"/>
  <c r="P69" i="18" s="1"/>
  <c r="M68" i="18"/>
  <c r="K68" i="18"/>
  <c r="O68" i="18" s="1"/>
  <c r="P68" i="18" s="1"/>
  <c r="M67" i="18"/>
  <c r="K67" i="18"/>
  <c r="O67" i="18" s="1"/>
  <c r="P67" i="18" s="1"/>
  <c r="M66" i="18"/>
  <c r="K66" i="18"/>
  <c r="O66" i="18" s="1"/>
  <c r="P66" i="18" s="1"/>
  <c r="M65" i="18"/>
  <c r="K65" i="18"/>
  <c r="O65" i="18" s="1"/>
  <c r="P65" i="18" s="1"/>
  <c r="M64" i="18"/>
  <c r="K64" i="18"/>
  <c r="O64" i="18" s="1"/>
  <c r="P64" i="18" s="1"/>
  <c r="M63" i="18"/>
  <c r="K63" i="18"/>
  <c r="O63" i="18" s="1"/>
  <c r="P63" i="18" s="1"/>
  <c r="M62" i="18"/>
  <c r="K62" i="18"/>
  <c r="O62" i="18" s="1"/>
  <c r="P62" i="18" s="1"/>
  <c r="M61" i="18"/>
  <c r="K61" i="18"/>
  <c r="O61" i="18" s="1"/>
  <c r="P61" i="18" s="1"/>
  <c r="M60" i="18"/>
  <c r="K60" i="18"/>
  <c r="O60" i="18" s="1"/>
  <c r="P60" i="18" s="1"/>
  <c r="M59" i="18"/>
  <c r="K59" i="18"/>
  <c r="O59" i="18" s="1"/>
  <c r="P59" i="18" s="1"/>
  <c r="M58" i="18"/>
  <c r="K58" i="18"/>
  <c r="O58" i="18" s="1"/>
  <c r="P58" i="18" s="1"/>
  <c r="M57" i="18"/>
  <c r="K57" i="18"/>
  <c r="O57" i="18" s="1"/>
  <c r="P57" i="18" s="1"/>
  <c r="M56" i="18"/>
  <c r="K56" i="18"/>
  <c r="O56" i="18" s="1"/>
  <c r="P56" i="18" s="1"/>
  <c r="M55" i="18"/>
  <c r="K55" i="18"/>
  <c r="O55" i="18" s="1"/>
  <c r="P55" i="18" s="1"/>
  <c r="M54" i="18"/>
  <c r="K54" i="18"/>
  <c r="O54" i="18" s="1"/>
  <c r="P54" i="18" s="1"/>
  <c r="M53" i="18"/>
  <c r="K53" i="18"/>
  <c r="O53" i="18" s="1"/>
  <c r="P53" i="18" s="1"/>
  <c r="M52" i="18"/>
  <c r="K52" i="18"/>
  <c r="O52" i="18" s="1"/>
  <c r="P52" i="18" s="1"/>
  <c r="M51" i="18"/>
  <c r="K51" i="18"/>
  <c r="O51" i="18" s="1"/>
  <c r="P51" i="18" s="1"/>
  <c r="M50" i="18"/>
  <c r="K50" i="18"/>
  <c r="O50" i="18" s="1"/>
  <c r="P50" i="18" s="1"/>
  <c r="M49" i="18"/>
  <c r="K49" i="18"/>
  <c r="O49" i="18" s="1"/>
  <c r="P49" i="18" s="1"/>
  <c r="M48" i="18"/>
  <c r="K48" i="18"/>
  <c r="O48" i="18" s="1"/>
  <c r="P48" i="18" s="1"/>
  <c r="M47" i="18"/>
  <c r="K47" i="18"/>
  <c r="O47" i="18" s="1"/>
  <c r="P47" i="18" s="1"/>
  <c r="M46" i="18"/>
  <c r="K46" i="18"/>
  <c r="O46" i="18" s="1"/>
  <c r="P46" i="18" s="1"/>
  <c r="M45" i="18"/>
  <c r="K45" i="18"/>
  <c r="O45" i="18" s="1"/>
  <c r="P45" i="18" s="1"/>
  <c r="M44" i="18"/>
  <c r="K44" i="18"/>
  <c r="O44" i="18" s="1"/>
  <c r="P44" i="18" s="1"/>
  <c r="M43" i="18"/>
  <c r="K43" i="18"/>
  <c r="O43" i="18" s="1"/>
  <c r="P43" i="18" s="1"/>
  <c r="M42" i="18"/>
  <c r="K42" i="18"/>
  <c r="O42" i="18" s="1"/>
  <c r="P42" i="18" s="1"/>
  <c r="M41" i="18"/>
  <c r="K41" i="18"/>
  <c r="O41" i="18" s="1"/>
  <c r="P41" i="18" s="1"/>
  <c r="M40" i="18"/>
  <c r="K40" i="18"/>
  <c r="O40" i="18" s="1"/>
  <c r="P40" i="18" s="1"/>
  <c r="M39" i="18"/>
  <c r="K39" i="18"/>
  <c r="O39" i="18" s="1"/>
  <c r="P39" i="18" s="1"/>
  <c r="M38" i="18"/>
  <c r="K38" i="18"/>
  <c r="O38" i="18" s="1"/>
  <c r="P38" i="18" s="1"/>
  <c r="M37" i="18"/>
  <c r="K37" i="18"/>
  <c r="O37" i="18" s="1"/>
  <c r="P37" i="18" s="1"/>
  <c r="M36" i="18"/>
  <c r="K36" i="18"/>
  <c r="O36" i="18" s="1"/>
  <c r="P36" i="18" s="1"/>
  <c r="M35" i="18"/>
  <c r="K35" i="18"/>
  <c r="O35" i="18" s="1"/>
  <c r="P35" i="18" s="1"/>
  <c r="M34" i="18"/>
  <c r="K34" i="18"/>
  <c r="O34" i="18" s="1"/>
  <c r="P34" i="18" s="1"/>
  <c r="M33" i="18"/>
  <c r="K33" i="18"/>
  <c r="O33" i="18" s="1"/>
  <c r="P33" i="18" s="1"/>
  <c r="M32" i="18"/>
  <c r="K32" i="18"/>
  <c r="O32" i="18" s="1"/>
  <c r="P32" i="18" s="1"/>
  <c r="M31" i="18"/>
  <c r="K31" i="18"/>
  <c r="O31" i="18" s="1"/>
  <c r="P31" i="18" s="1"/>
  <c r="M30" i="18"/>
  <c r="K30" i="18"/>
  <c r="O30" i="18" s="1"/>
  <c r="P30" i="18" s="1"/>
  <c r="M29" i="18"/>
  <c r="K29" i="18"/>
  <c r="O29" i="18" s="1"/>
  <c r="P29" i="18" s="1"/>
  <c r="M28" i="18"/>
  <c r="K28" i="18"/>
  <c r="O28" i="18" s="1"/>
  <c r="P28" i="18" s="1"/>
  <c r="M27" i="18"/>
  <c r="K27" i="18"/>
  <c r="O27" i="18" s="1"/>
  <c r="P27" i="18" s="1"/>
  <c r="M26" i="18"/>
  <c r="K26" i="18"/>
  <c r="O26" i="18" s="1"/>
  <c r="P26" i="18" s="1"/>
  <c r="M25" i="18"/>
  <c r="K25" i="18"/>
  <c r="O25" i="18" s="1"/>
  <c r="P25" i="18" s="1"/>
  <c r="M24" i="18"/>
  <c r="K24" i="18"/>
  <c r="O24" i="18" s="1"/>
  <c r="P24" i="18" s="1"/>
  <c r="M23" i="18"/>
  <c r="K23" i="18"/>
  <c r="O23" i="18" s="1"/>
  <c r="P23" i="18" s="1"/>
  <c r="M22" i="18"/>
  <c r="K22" i="18"/>
  <c r="O22" i="18" s="1"/>
  <c r="P22" i="18" s="1"/>
  <c r="M21" i="18"/>
  <c r="K21" i="18"/>
  <c r="O21" i="18" s="1"/>
  <c r="P21" i="18" s="1"/>
  <c r="M20" i="18"/>
  <c r="K20" i="18"/>
  <c r="O20" i="18" s="1"/>
  <c r="P20" i="18" s="1"/>
  <c r="M19" i="18"/>
  <c r="K19" i="18"/>
  <c r="O19" i="18" s="1"/>
  <c r="P19" i="18" s="1"/>
  <c r="M18" i="18"/>
  <c r="K18" i="18"/>
  <c r="O18" i="18" s="1"/>
  <c r="P18" i="18" s="1"/>
  <c r="M17" i="18"/>
  <c r="K17" i="18"/>
  <c r="O17" i="18" s="1"/>
  <c r="P17" i="18" s="1"/>
  <c r="M16" i="18"/>
  <c r="K16" i="18"/>
  <c r="O16" i="18" s="1"/>
  <c r="P16" i="18" s="1"/>
  <c r="M15" i="18"/>
  <c r="K15" i="18"/>
  <c r="O15" i="18" s="1"/>
  <c r="P15" i="18" s="1"/>
  <c r="M14" i="18"/>
  <c r="K14" i="18"/>
  <c r="O14" i="18" s="1"/>
  <c r="P14" i="18" s="1"/>
  <c r="M13" i="18"/>
  <c r="K13" i="18"/>
  <c r="O13" i="18" s="1"/>
  <c r="P13" i="18" s="1"/>
  <c r="M12" i="18"/>
  <c r="K12" i="18"/>
  <c r="O12" i="18" s="1"/>
  <c r="P12" i="18" s="1"/>
  <c r="M11" i="18"/>
  <c r="K11" i="18"/>
  <c r="O11" i="18" s="1"/>
  <c r="P11" i="18" s="1"/>
  <c r="K10" i="18"/>
  <c r="O10" i="18" s="1"/>
  <c r="P10" i="18" s="1"/>
  <c r="O9" i="18"/>
  <c r="P9" i="18" s="1"/>
  <c r="M9" i="18"/>
  <c r="K9" i="18"/>
  <c r="O8" i="18"/>
  <c r="P8" i="18" s="1"/>
  <c r="M8" i="18"/>
  <c r="K8" i="18"/>
  <c r="O7" i="18"/>
  <c r="P7" i="18" s="1"/>
  <c r="M7" i="18"/>
  <c r="K7" i="18"/>
  <c r="O6" i="18"/>
  <c r="P6" i="18" s="1"/>
  <c r="M6" i="18"/>
  <c r="K6" i="18"/>
  <c r="O5" i="18"/>
  <c r="P5" i="18" s="1"/>
  <c r="K5" i="18"/>
  <c r="M4" i="18"/>
  <c r="O4" i="18" s="1"/>
  <c r="P4" i="18" s="1"/>
  <c r="K4" i="18"/>
  <c r="M3" i="18"/>
  <c r="O3" i="18" s="1"/>
  <c r="P3" i="18" s="1"/>
  <c r="K3" i="18"/>
  <c r="K2" i="18"/>
  <c r="O2" i="18" s="1"/>
  <c r="P2" i="18" s="1"/>
  <c r="N20" i="14" l="1"/>
  <c r="L20" i="14"/>
  <c r="J20" i="14"/>
  <c r="I20" i="14"/>
  <c r="H20" i="14"/>
  <c r="K19" i="14"/>
  <c r="O19" i="14" s="1"/>
  <c r="P19" i="14" s="1"/>
  <c r="M20" i="14"/>
  <c r="K20" i="14" l="1"/>
  <c r="P20" i="14" l="1"/>
  <c r="O20" i="14"/>
</calcChain>
</file>

<file path=xl/sharedStrings.xml><?xml version="1.0" encoding="utf-8"?>
<sst xmlns="http://schemas.openxmlformats.org/spreadsheetml/2006/main" count="2018" uniqueCount="416">
  <si>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</si>
  <si>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</si>
  <si>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</si>
  <si>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</si>
  <si>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</si>
  <si>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</si>
  <si>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</si>
  <si>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</si>
  <si>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</si>
  <si>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</si>
  <si>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</si>
  <si>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</si>
  <si>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</si>
  <si>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</si>
  <si>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</si>
  <si>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</si>
  <si>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</si>
  <si>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</si>
  <si>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</si>
  <si>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</si>
  <si>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</si>
  <si>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</si>
  <si>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</si>
  <si>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</si>
  <si>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MARIA ALTAGRACIA MONTERO PAULINO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</si>
  <si>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</si>
  <si>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</si>
  <si>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</si>
  <si>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</si>
  <si>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</si>
  <si>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LEONDY VICENTE ENCARNACION</t>
  </si>
  <si>
    <t>NARDA VASQUEZ SOLANO</t>
  </si>
  <si>
    <t>ASESOR</t>
  </si>
  <si>
    <t>MIGUEL BOLIVAR SOSA DUARTE</t>
  </si>
  <si>
    <t>ROLANDO JOSE HERNANDEZ TAVERAS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</si>
  <si>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</si>
  <si>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</si>
  <si>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</si>
  <si>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</si>
  <si>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</si>
  <si>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</si>
  <si>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</si>
  <si>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</si>
  <si>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</si>
  <si>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</si>
  <si>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</si>
  <si>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</si>
  <si>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</si>
  <si>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</si>
  <si>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</si>
  <si>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</si>
  <si>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</si>
  <si>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</si>
  <si>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</si>
  <si>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</si>
  <si>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</si>
  <si>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</si>
  <si>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</si>
  <si>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ANALISTA DESARROLLO ORGANIZACIONAL</t>
  </si>
  <si>
    <t>CARGO DE CONFIANZA</t>
  </si>
  <si>
    <t>VICTOR SALVADOR PICHARDO DE LOS SANTOS</t>
  </si>
  <si>
    <t>MARTIN CRUZ REYES</t>
  </si>
  <si>
    <t>CHOFER I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</si>
  <si>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</si>
  <si>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</si>
  <si>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</si>
  <si>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</si>
  <si>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</si>
  <si>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</si>
  <si>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</si>
  <si>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</si>
  <si>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</si>
  <si>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</si>
  <si>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</si>
  <si>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</si>
  <si>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 xml:space="preserve">MELISSA CAROLINA CANTO SANTANA </t>
  </si>
  <si>
    <t xml:space="preserve">NANCY ESTHER MERCEDES CONTRERAS </t>
  </si>
  <si>
    <t>SENYACE ORTIZ ANGELES</t>
  </si>
  <si>
    <t>WENDY RAFAELINA LOPEZ TAPIA</t>
  </si>
  <si>
    <t>SUELDO BRUTO (RD$)</t>
  </si>
  <si>
    <t>ANA LUISA FELIX FELIPE</t>
  </si>
  <si>
    <t>SEGURIDAD MILITAR</t>
  </si>
  <si>
    <t xml:space="preserve">SEGURIDAD 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</si>
  <si>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</si>
  <si>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</si>
  <si>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</si>
  <si>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</si>
  <si>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</si>
  <si>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BRUNILDA BRITO VILLA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</si>
  <si>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</si>
  <si>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</si>
  <si>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</si>
  <si>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</si>
  <si>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</si>
  <si>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AYUDANTE DE MANTENIMIENTO</t>
  </si>
  <si>
    <t>PARQUEADOR</t>
  </si>
  <si>
    <t>ISAEL ALBERTO VALDEZ LARA</t>
  </si>
  <si>
    <t>WEBMASTER</t>
  </si>
  <si>
    <t>ASESORA</t>
  </si>
  <si>
    <t>TEODORA CASTRO DE LA ROSA</t>
  </si>
  <si>
    <t>TECNICO DE RECURSOS HUMANOS</t>
  </si>
  <si>
    <t>KRISHNA RAFAEL GUZMAN</t>
  </si>
  <si>
    <t>JOVANNY MARCELO PEREZ TAVAREZ</t>
  </si>
  <si>
    <t>SANTIAGO DRULLARD DEOGRACIA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</si>
  <si>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</si>
  <si>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</si>
  <si>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</si>
  <si>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</si>
  <si>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</si>
  <si>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</si>
  <si>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</si>
  <si>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</si>
  <si>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</si>
  <si>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</si>
  <si>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</si>
  <si>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</si>
  <si>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</si>
  <si>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</si>
  <si>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WILLY JOEL GARCIA REYNOSO</t>
  </si>
  <si>
    <t>TEMPORAL CARGO DE CARRERA</t>
  </si>
  <si>
    <t>IVAN CRUZ DARDENNE</t>
  </si>
  <si>
    <t>JOSE SIME CANDELARIO</t>
  </si>
  <si>
    <t>GLENNY ROSANNA VILLANUEVA CARTY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</si>
  <si>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</si>
  <si>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</si>
  <si>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</si>
  <si>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</si>
  <si>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</si>
  <si>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</si>
  <si>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</si>
  <si>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</si>
  <si>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</si>
  <si>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</si>
  <si>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JOSE ANTONIO ALMONTE RAMIREZ</t>
  </si>
  <si>
    <t>DAVIANA JOSEFINA BELLO YAPORT</t>
  </si>
  <si>
    <t>ENC. DIVISION INVESTIGACION</t>
  </si>
  <si>
    <t>HASLIN NICOLE SANTANA SANTANA</t>
  </si>
  <si>
    <t>JEISSI MARIA DIAZ ALCANTARA</t>
  </si>
  <si>
    <t>MIOSOTIS ALTAGRACIA COSTE REYES</t>
  </si>
  <si>
    <t>Neto</t>
  </si>
  <si>
    <t>Sueldo Bruto (RD$)</t>
  </si>
  <si>
    <t>SULEIDIZ REYNOSO MENDEZ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</si>
  <si>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</si>
  <si>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</si>
  <si>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</si>
  <si>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</si>
  <si>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</si>
  <si>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</si>
  <si>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</si>
  <si>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</si>
  <si>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</si>
  <si>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</si>
  <si>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</si>
  <si>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</si>
  <si>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</si>
  <si>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</si>
  <si>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</si>
  <si>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</si>
  <si>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</si>
  <si>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</si>
  <si>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</si>
  <si>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</si>
  <si>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</si>
  <si>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</si>
  <si>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</si>
  <si>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</si>
  <si>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</si>
  <si>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</si>
  <si>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</si>
  <si>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</si>
  <si>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</si>
  <si>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</si>
  <si>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</si>
  <si>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</si>
  <si>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</si>
  <si>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</si>
  <si>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</si>
  <si>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</si>
  <si>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</si>
  <si>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</si>
  <si>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</si>
  <si>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</si>
  <si>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</si>
  <si>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</si>
  <si>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</si>
  <si>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</si>
  <si>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DIRECTORA DE  DESPACHO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</si>
  <si>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</si>
  <si>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</si>
  <si>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</si>
  <si>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</si>
  <si>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</si>
  <si>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</si>
  <si>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</si>
  <si>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</si>
  <si>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</si>
  <si>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</si>
  <si>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</si>
  <si>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</si>
  <si>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</si>
  <si>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</si>
  <si>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</si>
  <si>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</si>
  <si>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</si>
  <si>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</si>
  <si>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</si>
  <si>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GERARDO DE LOS SANTOS RODRIGUEZ</t>
  </si>
  <si>
    <t>DIOMEDES ALEJO GOMEZ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</si>
  <si>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</si>
  <si>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</si>
  <si>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</si>
  <si>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</si>
  <si>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</si>
  <si>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</si>
  <si>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</si>
  <si>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</si>
  <si>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</si>
  <si>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</si>
  <si>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</si>
  <si>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</si>
  <si>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</si>
  <si>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</si>
  <si>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</si>
  <si>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</si>
  <si>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</si>
  <si>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</si>
  <si>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</si>
  <si>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</si>
  <si>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</si>
  <si>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</si>
  <si>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</si>
  <si>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</si>
  <si>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</si>
  <si>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</si>
  <si>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</si>
  <si>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</si>
  <si>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</si>
  <si>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</si>
  <si>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</si>
  <si>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</si>
  <si>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</si>
  <si>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</si>
  <si>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</si>
  <si>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</si>
  <si>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</si>
  <si>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</si>
  <si>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</si>
  <si>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</si>
  <si>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</si>
  <si>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</si>
  <si>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ALTAGRACIA PERALTA PIRON</t>
  </si>
  <si>
    <t>ABOGADO DE INVESTIGACION DE DENUNCIAS</t>
  </si>
  <si>
    <t>MELINDA MIGUELINA BELLO FLORES</t>
  </si>
  <si>
    <t>JHONATAN LARA CESPEDES</t>
  </si>
  <si>
    <t>CONTADOR</t>
  </si>
  <si>
    <t>TECNICO DE CONTROL DE BIENES</t>
  </si>
  <si>
    <t>EDELINA MASSIEL ROBLES BATISTA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</si>
  <si>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</si>
  <si>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</si>
  <si>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</si>
  <si>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</si>
  <si>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</si>
  <si>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</si>
  <si>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</si>
  <si>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</si>
  <si>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</si>
  <si>
    <t>ENCARGADA DEPARTAMENTO SERVICIOS GENERALES</t>
  </si>
  <si>
    <t>MOISES ELIAS TAVERAS BICHARA</t>
  </si>
  <si>
    <t>ENCARGADO DEPARTAMENTO DE COMPRAS Y CONTRATACIONES</t>
  </si>
  <si>
    <t>ANALISTA DE CAPACITACION Y DESRROLLO</t>
  </si>
  <si>
    <t>CAPITULO:  0201     SUBCAPTULO: 06     DAF:01     UE:008     PROGRAMA: 16     SUBPROGRAMA: 02     PROYECTO: 0     ACTIVIDAD:001     CUENTA: 2.1.1.2.11     FONDO:0100</t>
  </si>
  <si>
    <t>Preparado por:</t>
  </si>
  <si>
    <t>Responsable de nómina</t>
  </si>
  <si>
    <t>Aprobado por:</t>
  </si>
  <si>
    <t>Responsable de la Institución</t>
  </si>
  <si>
    <t>Responsable Financiero</t>
  </si>
  <si>
    <t>JUAN EVANGELISTA REYES PEREZ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</si>
  <si>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</si>
  <si>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</si>
  <si>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</si>
  <si>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</si>
  <si>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</si>
  <si>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</si>
  <si>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</si>
  <si>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YOHANDY YUDELKA PERALTA TAPIA</t>
  </si>
  <si>
    <t>TECNICO MONITOREO OAI Y PORTALES DE TRANSPARENCIA</t>
  </si>
  <si>
    <t>PEDRO MIGUEL FIGUEROA DOMINGUEZ</t>
  </si>
  <si>
    <t>GILKA YVELISSE MELENDEZ FERNANDEZ</t>
  </si>
  <si>
    <t>ASESOR TECNICO DIR. GRAL</t>
  </si>
  <si>
    <t>LESBIA CAMILA CHAVEZ FERNANDEZ</t>
  </si>
  <si>
    <t>OFICINA REGIONAL ESTE- DIGEIG</t>
  </si>
  <si>
    <t>EMMANUEL LORA GRACIANO</t>
  </si>
  <si>
    <t>ENC.DPTO.PROTOC.Y EVENTOS</t>
  </si>
  <si>
    <t>YSLEN AMAISA SILVERIO CASTILLO</t>
  </si>
  <si>
    <t>DELTA CORKIDIS DEL SOCORRO PANIAGUA</t>
  </si>
  <si>
    <t>CARMEN ROSSINA GUERRERO HEREDIA</t>
  </si>
  <si>
    <t>YESSENIA SALAZAR</t>
  </si>
  <si>
    <t>DANIELA JIMENEZ ZALA</t>
  </si>
  <si>
    <t>LILIAM ELIZABETH BAEZ HERNANDEZ</t>
  </si>
  <si>
    <t>ANA MERIDA CASTILLO QUEVEDO</t>
  </si>
  <si>
    <t>AUXILIAR COMUNICACIONES</t>
  </si>
  <si>
    <t>DISEÑADOR GRAFICO</t>
  </si>
  <si>
    <t>ADMINISTRADOR (A) DE COMUNIDA</t>
  </si>
  <si>
    <t>ANALISTA SISTEMAS INFORMATICO</t>
  </si>
  <si>
    <t>JOHN ALBERT MOLINEAUX MARTE</t>
  </si>
  <si>
    <t>ADMINISTRADOR BASE DE DATOS</t>
  </si>
  <si>
    <t xml:space="preserve">JOSE SIME CANDELARIO                                          </t>
  </si>
  <si>
    <t xml:space="preserve">WANDER JOSUE PEÑA NAVARRO                          </t>
  </si>
  <si>
    <t xml:space="preserve"> CONTADOR</t>
  </si>
  <si>
    <t xml:space="preserve">FLAVIA CAROLINA ABREU PEÑA                             </t>
  </si>
  <si>
    <t>DIRECTOR ADMINISTRATIVO</t>
  </si>
  <si>
    <t>ENCARGADO DEPTO. SERVICIOS GE</t>
  </si>
  <si>
    <t>TECNICO EN COMPRAS Y CONTRATA</t>
  </si>
  <si>
    <t>ENC. DEPTO. DE COMPRAS Y CONT</t>
  </si>
  <si>
    <t>COORDINADOR (A)</t>
  </si>
  <si>
    <t>ANALISTA DE TRANSPARENCIA GUB</t>
  </si>
  <si>
    <t>TECNICO MONITOREO OAI Y PORTA</t>
  </si>
  <si>
    <t>BRAULIO ANTONIO POLANCO</t>
  </si>
  <si>
    <t>ENCARGADO (A) DIVISION COMISI</t>
  </si>
  <si>
    <t>ANALISTA DE COMISIONES DE ÉTI</t>
  </si>
  <si>
    <t>MELIDA MARIA YNMACULADA PICHARDO DE</t>
  </si>
  <si>
    <t>ENC. DPTO. DE SISTEMAS DE INT</t>
  </si>
  <si>
    <t>ABOGADO DE INVESTIGACION DE D</t>
  </si>
  <si>
    <t>ENC. DIVISION DE INVESTIGACIO</t>
  </si>
  <si>
    <t>YASMIN DE LOS ANGELES PEGUERO PEGUE</t>
  </si>
  <si>
    <t>ANALISTA DE CONFLICTOS DE INT</t>
  </si>
  <si>
    <t>Nomina</t>
  </si>
  <si>
    <t>Nomina Fijos</t>
  </si>
  <si>
    <t xml:space="preserve"> </t>
  </si>
  <si>
    <t xml:space="preserve">Nomina Personal de Vigilancia </t>
  </si>
  <si>
    <t xml:space="preserve">Nomina Temporal Cargos de carrera </t>
  </si>
  <si>
    <t>Nomina Tramite de Pension</t>
  </si>
  <si>
    <t>Nomina Interinato</t>
  </si>
  <si>
    <t>ENC. DPTO. ETICA PÚBLICA</t>
  </si>
  <si>
    <t>ENC. OFICINA REGIONAL ESTE</t>
  </si>
  <si>
    <t>MILITAR 001</t>
  </si>
  <si>
    <t>MILITAR 002</t>
  </si>
  <si>
    <t>MILITAR 003</t>
  </si>
  <si>
    <t>MILITAR 004</t>
  </si>
  <si>
    <t>MILITAR 005</t>
  </si>
  <si>
    <t>MILITAR 006</t>
  </si>
  <si>
    <t>MILITAR 007</t>
  </si>
  <si>
    <t>MILITAR 008</t>
  </si>
  <si>
    <t>MILITAR 009</t>
  </si>
  <si>
    <t>DESDE</t>
  </si>
  <si>
    <t>HASTA</t>
  </si>
  <si>
    <t>EDRA YUNAT GUTIERREZ GUZMAN</t>
  </si>
  <si>
    <t>PAMELA PAOLA PEREZ TAVERA</t>
  </si>
  <si>
    <t>KELVIN JONATHAN SORIA</t>
  </si>
  <si>
    <t>SOPORTE TECNICO INFORMATICO</t>
  </si>
  <si>
    <t>JUAN CARLOS GONZALEZ REYES</t>
  </si>
  <si>
    <t>TECNICO CONTABILIDAD</t>
  </si>
  <si>
    <t>ANEUDI ADID ECHAVARRIA PETTER</t>
  </si>
  <si>
    <t>JOSE LUIS BELTRE POLANCO</t>
  </si>
  <si>
    <t>MARIA JOSEFINA ESPOSITO GONZALEZ</t>
  </si>
  <si>
    <t>RAFAEL ALBERTO SIERRA RODRIGUEZ</t>
  </si>
  <si>
    <t>ASESOR(A) EN RELACIONES INTERNACIONALES</t>
  </si>
  <si>
    <t>COMISION DE SERVICIO</t>
  </si>
  <si>
    <t>RECEPCIONISTA</t>
  </si>
  <si>
    <t>ROSMERY ANTONIA HILARIO LORA</t>
  </si>
  <si>
    <t>DIRECCION JURIDICA</t>
  </si>
  <si>
    <t>DEPARTAMENTO DE REGISTRO, CONTROL Y NOMINA</t>
  </si>
  <si>
    <t>DEPARTAMENTO DE EVALUACION DEL DESEMPEÑO Y CAPACITACION</t>
  </si>
  <si>
    <t xml:space="preserve">DEPARTAMENTO DE ORGANIZACION DEL TRABAJO Y COMPENSACIONES </t>
  </si>
  <si>
    <t xml:space="preserve">DIRECCION DE COMUNICACIONES </t>
  </si>
  <si>
    <t xml:space="preserve">DIRECCION DE TECNOLOGIAS DE LA INFORMACION Y COMUNICACIÓN </t>
  </si>
  <si>
    <t xml:space="preserve">DIRECCION FINANCIERA </t>
  </si>
  <si>
    <t>ENCARGADA DE CAPACITACION</t>
  </si>
  <si>
    <t>DIRECCION DE PROMOCION Y CAPACITACION EN ETICA Y TRANSPARENCIA</t>
  </si>
  <si>
    <t xml:space="preserve">DIRECCION DE ETICA E INTEGRIDAD GUBERNAMENTAL </t>
  </si>
  <si>
    <t>ANALISTA DE COMISIONES DE ÉTICA</t>
  </si>
  <si>
    <t>DIRECCION DE INVESTIGACIÓN Y SEGUIMIENTO DE DENUNCIAS</t>
  </si>
  <si>
    <t>DIRECTOR DE PLANIFICACION Y DESARROLLO</t>
  </si>
  <si>
    <t>ENC. DPTO.  FORMULACION, MONITOREO Y EVALUACION DE PLANES, PROGRAMAS Y PROYECTOS</t>
  </si>
  <si>
    <t>ANALISTA DE GESTION DE CALIDAD</t>
  </si>
  <si>
    <t>ENC. DEPARTAMENTO DE CALIDAD EN LA GESTION</t>
  </si>
  <si>
    <t xml:space="preserve">TECNICO DE PLANIFICACION </t>
  </si>
  <si>
    <t>DIRECTOR JURIDICO</t>
  </si>
  <si>
    <t>ENC. DPTO. DE ELABORACION DE  DOCUMENTOS LEGALES</t>
  </si>
  <si>
    <t>ENC. DE REGISTRO,CONTROL Y NÓMINA</t>
  </si>
  <si>
    <t>DIRECTOR DE RECURSOS HUMANOS</t>
  </si>
  <si>
    <t>ENC. DPTO. ORGANIZACION DEL TRABAJO Y COMPENSACIONES</t>
  </si>
  <si>
    <t xml:space="preserve">ENCARGADO DE EVALUACION DEL DESEMPEÑO Y CAPACITACION </t>
  </si>
  <si>
    <t>DIRECTOR COMUNICACIONES</t>
  </si>
  <si>
    <t>DIRECTOR DE TECNOLOGIAS DE LA INFORMACION Y COMUNICACIONES</t>
  </si>
  <si>
    <t>ENCARGADO DE DEPARTAMENTO DE SERVICIOS TIC</t>
  </si>
  <si>
    <t>ENCARGADO DEPARTAMENTO OPERACIONES TIC</t>
  </si>
  <si>
    <t>ENCARGADA DPTO. PRESUPUESTO</t>
  </si>
  <si>
    <t>Responsable de Nómina</t>
  </si>
  <si>
    <t xml:space="preserve">                               Responsable Financiero</t>
  </si>
  <si>
    <t xml:space="preserve">                  Responsable De la Institución</t>
  </si>
  <si>
    <t>DEPARTAMENTE DESARROLLO INSTITUCIONAL</t>
  </si>
  <si>
    <t>ANYARA MABELIZA CUEVAS PEREZ</t>
  </si>
  <si>
    <t>AUXILIAR ADMINISTRATIVA II</t>
  </si>
  <si>
    <t>CONCEPTO PAGO SUELDO 000007 - PERSONAL DE VIGILANCIA CORRESPONDIENTE AL  MES AGOSTO  2022</t>
  </si>
  <si>
    <t>CONCEPTO PAGO SUELDO 000001 - FIJOS CORRESPONDIENTE AL MES AGOSTO 2022</t>
  </si>
  <si>
    <t>CONCEPTO PAGO SUELDO 000005 - TRAMITE DE PENSION CORRESPONDIENTE AL MES AGOSTO  2022</t>
  </si>
  <si>
    <t>CONCEPTO PAGO SUELDO 150-18 - INTERINATO CORRESPONDIENTE AL MES AGOSTO  2022</t>
  </si>
  <si>
    <t>CONCEPTO PAGO SUELDO 000034 - EMPLEADOS TEMPORALES CORRESPONDIENTE AL MES AGOSTO  2022</t>
  </si>
  <si>
    <t>YONATHAN SEGURA RUIZ</t>
  </si>
  <si>
    <t xml:space="preserve">MARIA INES PEREZ MENDEZ DE LEON </t>
  </si>
  <si>
    <t>GLADYS ALTAGRACIAS ULERIO CRUZ</t>
  </si>
  <si>
    <t>ESTATUS SIMPLIFICADO</t>
  </si>
  <si>
    <t>FEMENINA</t>
  </si>
  <si>
    <t>MICHEL MARLENY JAVIER</t>
  </si>
  <si>
    <t>DIRECCION GNERAL</t>
  </si>
  <si>
    <t>WILMER TERRERO SEPULVEDA</t>
  </si>
  <si>
    <t>1/22022</t>
  </si>
  <si>
    <t>ISABELLE MARGARITA SERRA GERALDINO</t>
  </si>
  <si>
    <t xml:space="preserve">ABOGADA </t>
  </si>
  <si>
    <t>ONEIEL VALDEZ ALEJO</t>
  </si>
  <si>
    <t>SOPORTE DE MESA DE YUDA</t>
  </si>
  <si>
    <t>17/0/2022</t>
  </si>
  <si>
    <t>ANALISTA DE  COMISION DE ETICA PUBLICA</t>
  </si>
  <si>
    <t>ENCARGADA DEPARTAMENTO PROTOCOLO Y EVENTOS</t>
  </si>
  <si>
    <t>ENYOSELINE HERNANDEZ 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</si>
</sst>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/>
    <xf numFmtId="4" fontId="5" fillId="0" borderId="1" xfId="0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0" fillId="0" borderId="1" xfId="0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16" xfId="0" applyFont="1" applyFill="1" applyBorder="1"/>
    <xf numFmtId="0" fontId="12" fillId="3" borderId="16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center" vertical="center" wrapText="1"/>
    </xf>
    <xf numFmtId="4" fontId="13" fillId="4" borderId="15" xfId="0" applyNumberFormat="1" applyFont="1" applyFill="1" applyBorder="1" applyAlignment="1">
      <alignment horizontal="center" vertical="center" wrapText="1"/>
    </xf>
    <xf numFmtId="2" fontId="13" fillId="4" borderId="15" xfId="0" applyNumberFormat="1" applyFont="1" applyFill="1" applyBorder="1" applyAlignment="1">
      <alignment horizontal="center" vertical="center" wrapText="1"/>
    </xf>
    <xf numFmtId="4" fontId="13" fillId="4" borderId="19" xfId="0" applyNumberFormat="1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4" fontId="13" fillId="4" borderId="2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4" fontId="13" fillId="4" borderId="23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25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26" xfId="0" applyNumberFormat="1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" fontId="11" fillId="2" borderId="30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4" fontId="5" fillId="3" borderId="3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3" borderId="23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18" fillId="3" borderId="0" xfId="0" applyFont="1" applyFill="1"/>
    <xf numFmtId="0" fontId="19" fillId="3" borderId="0" xfId="0" applyFont="1" applyFill="1"/>
    <xf numFmtId="14" fontId="13" fillId="6" borderId="1" xfId="0" applyNumberFormat="1" applyFont="1" applyFill="1" applyBorder="1" applyAlignment="1">
      <alignment horizontal="center" vertical="center" wrapText="1"/>
    </xf>
    <xf numFmtId="4" fontId="16" fillId="3" borderId="21" xfId="0" applyNumberFormat="1" applyFont="1" applyFill="1" applyBorder="1" applyAlignment="1">
      <alignment horizontal="center" vertical="center" wrapText="1"/>
    </xf>
    <xf numFmtId="4" fontId="16" fillId="3" borderId="2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16" fillId="3" borderId="10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center" vertical="center" wrapText="1"/>
    </xf>
    <xf numFmtId="4" fontId="16" fillId="8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vertical="center" wrapText="1"/>
    </xf>
    <xf numFmtId="2" fontId="16" fillId="8" borderId="1" xfId="0" applyNumberFormat="1" applyFont="1" applyFill="1" applyBorder="1" applyAlignment="1">
      <alignment horizontal="center" vertical="center" wrapText="1"/>
    </xf>
    <xf numFmtId="2" fontId="20" fillId="7" borderId="1" xfId="0" applyNumberFormat="1" applyFont="1" applyFill="1" applyBorder="1" applyAlignment="1">
      <alignment horizontal="center" vertical="center" wrapText="1"/>
    </xf>
    <xf numFmtId="0" fontId="21" fillId="7" borderId="20" xfId="0" applyFont="1" applyFill="1" applyBorder="1" applyAlignment="1">
      <alignment horizontal="center" vertical="center" wrapText="1"/>
    </xf>
    <xf numFmtId="2" fontId="16" fillId="3" borderId="10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0" fillId="3" borderId="0" xfId="0" applyFont="1" applyFill="1"/>
    <xf numFmtId="0" fontId="16" fillId="8" borderId="10" xfId="0" applyFont="1" applyFill="1" applyBorder="1" applyAlignment="1">
      <alignment horizontal="left" vertical="center" wrapText="1"/>
    </xf>
    <xf numFmtId="0" fontId="16" fillId="8" borderId="10" xfId="0" applyFont="1" applyFill="1" applyBorder="1" applyAlignment="1">
      <alignment horizontal="center" vertical="center" wrapText="1"/>
    </xf>
    <xf numFmtId="4" fontId="16" fillId="8" borderId="10" xfId="0" applyNumberFormat="1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left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4" fontId="0" fillId="2" borderId="14" xfId="0" applyNumberForma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32" xfId="0" applyFont="1" applyFill="1" applyBorder="1" applyAlignment="1">
      <alignment horizontal="center" wrapText="1"/>
    </xf>
    <xf numFmtId="0" fontId="7" fillId="2" borderId="33" xfId="0" applyFont="1" applyFill="1" applyBorder="1" applyAlignment="1">
      <alignment horizontal="center" wrapText="1"/>
    </xf>
    <xf numFmtId="0" fontId="7" fillId="2" borderId="30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5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32823</xdr:colOff>
      <xdr:row>0</xdr:row>
      <xdr:rowOff>418546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7E68069F-FB4A-4202-A61A-128BA47BE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5156" y="41854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1653617</xdr:colOff>
      <xdr:row>1</xdr:row>
      <xdr:rowOff>36274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5680" y="510004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360230</xdr:colOff>
      <xdr:row>1</xdr:row>
      <xdr:rowOff>159330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BFE39CC-A5F5-4651-9DE2-4DC56E1D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4005" y="321255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1587676</xdr:colOff>
      <xdr:row>1</xdr:row>
      <xdr:rowOff>43745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7287" y="206023"/>
          <a:ext cx="9539749" cy="1393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712107</xdr:colOff>
      <xdr:row>0</xdr:row>
      <xdr:rowOff>88899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8750" y="88899"/>
          <a:ext cx="9309102" cy="13593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D91C592-7DE8-4DB2-85C1-188061D9B3A2}" name="Tabla5" displayName="Tabla5" ref="A9:O107" totalsRowShown="0" headerRowDxfId="57" dataDxfId="56" tableBorderDxfId="55">
  <tableColumns count="15">
    <tableColumn id="1" xr3:uid="{B506343D-2ABC-4906-9856-104C6F29C398}" name="NO" dataDxfId="54"/>
    <tableColumn id="2" xr3:uid="{8739EF60-7D4C-435D-A2D4-FACD78DDD24E}" name="NOMBRE" dataDxfId="53"/>
    <tableColumn id="3" xr3:uid="{7CA67773-9F0D-4C6C-98CC-435734DFD51C}" name="DIRECCION" dataDxfId="52"/>
    <tableColumn id="4" xr3:uid="{799978F7-3B4D-491E-BABE-E66CF373117F}" name="FUNCION " dataDxfId="51"/>
    <tableColumn id="5" xr3:uid="{23846D15-835A-4C51-B462-E8F96ED89490}" name="ESTATUS" dataDxfId="50"/>
    <tableColumn id="6" xr3:uid="{89F29D95-15A6-4BF4-832F-B3F804060D04}" name="GENERO" dataDxfId="49"/>
    <tableColumn id="7" xr3:uid="{3B8D432F-A5E4-4566-9D58-B0C16B8280B8}" name="Sueldo Bruto (RD$)" dataDxfId="48"/>
    <tableColumn id="8" xr3:uid="{E8EB0B0D-7AF0-42D4-B73B-6D58F21111D9}" name="Otros Ing." dataDxfId="47"/>
    <tableColumn id="9" xr3:uid="{0685ACB9-2F9A-471D-BA27-B0937380C6FD}" name="Total Ing." dataDxfId="46"/>
    <tableColumn id="10" xr3:uid="{EF6F8281-9BDC-4252-B2D5-6DB96B600287}" name="AFP" dataDxfId="45">
      <calculatedColumnFormula>G10*0.0287</calculatedColumnFormula>
    </tableColumn>
    <tableColumn id="11" xr3:uid="{BAE70F7A-4C32-49E1-90EF-70B364FAD0B6}" name="ISR" dataDxfId="44"/>
    <tableColumn id="12" xr3:uid="{226073C1-38CC-46B4-8C9B-155D1BBC6DAF}" name="SFS" dataDxfId="43">
      <calculatedColumnFormula>G10*0.0304</calculatedColumnFormula>
    </tableColumn>
    <tableColumn id="13" xr3:uid="{9B87D8DC-4E3E-49B7-8568-4FC176A34AF6}" name="Otros Desc." dataDxfId="42"/>
    <tableColumn id="14" xr3:uid="{385572D2-E5C9-47D5-BAF6-9685AEB3C043}" name="Total Desc." dataDxfId="41">
      <calculatedColumnFormula>J10+K10+L10+M10</calculatedColumnFormula>
    </tableColumn>
    <tableColumn id="15" xr3:uid="{665AF637-60D9-4E91-9F82-E80C7A5BE36D}" name="Neto" dataDxfId="40">
      <calculatedColumnFormula>I10-N10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4:R76" totalsRowShown="0" headerRowDxfId="39" dataDxfId="38" tableBorderDxfId="37">
  <autoFilter ref="B14:R76" xr:uid="{C5EB12EF-ACB4-4671-A868-D47EEC5D222F}"/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O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E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SUM(M15:P15)</calculatedColumnFormula>
    </tableColumn>
    <tableColumn id="17" xr3:uid="{9937AB38-AA83-47DE-9B70-AFB3AA8B1604}" name="NETO" dataDxfId="20">
      <calculatedColumnFormula>(L15-Q15)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58200-2CA1-4792-A635-60C114C7D221}">
  <sheetPr>
    <pageSetUpPr fitToPage="1"/>
  </sheetPr>
  <dimension ref="A1:R179"/>
  <sheetViews>
    <sheetView tabSelected="1" topLeftCell="A2" zoomScale="77" zoomScaleNormal="77" zoomScaleSheetLayoutView="52" workbookViewId="0">
      <selection activeCell="B105" sqref="B105"/>
    </sheetView>
  </sheetViews>
  <sheetFormatPr baseColWidth="10" defaultColWidth="9.140625" defaultRowHeight="12.75" x14ac:dyDescent="0.2"/>
  <cols>
    <col min="1" max="1" width="13.5703125" style="22" bestFit="1" customWidth="1"/>
    <col min="2" max="2" width="30.7109375" style="17" customWidth="1"/>
    <col min="3" max="3" width="29" style="17" bestFit="1" customWidth="1"/>
    <col min="4" max="4" width="29.5703125" style="17" bestFit="1" customWidth="1"/>
    <col min="5" max="5" width="24.7109375" style="23" bestFit="1" customWidth="1"/>
    <col min="6" max="6" width="15.28515625" style="23" bestFit="1" customWidth="1"/>
    <col min="7" max="7" width="20.5703125" style="22" customWidth="1"/>
    <col min="8" max="8" width="16.5703125" style="22" bestFit="1" customWidth="1"/>
    <col min="9" max="9" width="15.85546875" style="22" bestFit="1" customWidth="1"/>
    <col min="10" max="10" width="16" style="22" customWidth="1"/>
    <col min="11" max="12" width="13.28515625" style="22" customWidth="1"/>
    <col min="13" max="13" width="14.140625" style="22" customWidth="1"/>
    <col min="14" max="14" width="14.5703125" style="22" customWidth="1"/>
    <col min="15" max="15" width="15.140625" style="22" customWidth="1"/>
    <col min="16" max="16" width="9.140625" style="17"/>
    <col min="17" max="17" width="9.140625" style="17" customWidth="1"/>
    <col min="18" max="19" width="9.140625" style="17"/>
    <col min="20" max="20" width="1.28515625" style="17" customWidth="1"/>
    <col min="21" max="21" width="9.140625" style="17"/>
    <col min="22" max="22" width="9.42578125" style="17" customWidth="1"/>
    <col min="23" max="16384" width="9.140625" style="17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</row>
    <row r="5" spans="1:17" ht="27" customHeight="1" x14ac:dyDescent="0.25">
      <c r="A5" s="163" t="s">
        <v>56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</row>
    <row r="6" spans="1:17" ht="20.25" customHeight="1" x14ac:dyDescent="0.25">
      <c r="A6" s="164" t="s">
        <v>395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</row>
    <row r="7" spans="1:17" s="24" customFormat="1" ht="18" customHeight="1" x14ac:dyDescent="0.2">
      <c r="A7" s="165" t="s">
        <v>91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</row>
    <row r="8" spans="1:17" s="24" customFormat="1" ht="18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7" s="20" customFormat="1" ht="29.25" customHeight="1" x14ac:dyDescent="0.2">
      <c r="A9" s="148" t="s">
        <v>149</v>
      </c>
      <c r="B9" s="149" t="s">
        <v>44</v>
      </c>
      <c r="C9" s="149" t="s">
        <v>166</v>
      </c>
      <c r="D9" s="149" t="s">
        <v>45</v>
      </c>
      <c r="E9" s="149" t="s">
        <v>46</v>
      </c>
      <c r="F9" s="149" t="s">
        <v>222</v>
      </c>
      <c r="G9" s="150" t="s">
        <v>140</v>
      </c>
      <c r="H9" s="150" t="s">
        <v>0</v>
      </c>
      <c r="I9" s="150" t="s">
        <v>1</v>
      </c>
      <c r="J9" s="150" t="s">
        <v>2</v>
      </c>
      <c r="K9" s="150" t="s">
        <v>3</v>
      </c>
      <c r="L9" s="150" t="s">
        <v>4</v>
      </c>
      <c r="M9" s="150" t="s">
        <v>5</v>
      </c>
      <c r="N9" s="150" t="s">
        <v>6</v>
      </c>
      <c r="O9" s="150" t="s">
        <v>139</v>
      </c>
    </row>
    <row r="10" spans="1:17" s="15" customFormat="1" ht="36.75" customHeight="1" x14ac:dyDescent="0.2">
      <c r="A10" s="145">
        <v>1</v>
      </c>
      <c r="B10" s="100" t="s">
        <v>111</v>
      </c>
      <c r="C10" s="135" t="s">
        <v>53</v>
      </c>
      <c r="D10" s="135" t="s">
        <v>186</v>
      </c>
      <c r="E10" s="135" t="s">
        <v>59</v>
      </c>
      <c r="F10" s="136" t="s">
        <v>223</v>
      </c>
      <c r="G10" s="137">
        <v>150000</v>
      </c>
      <c r="H10" s="138">
        <v>0</v>
      </c>
      <c r="I10" s="102">
        <v>150000</v>
      </c>
      <c r="J10" s="102">
        <f>G10*0.0287</f>
        <v>4305</v>
      </c>
      <c r="K10" s="102">
        <v>23529.09</v>
      </c>
      <c r="L10" s="102">
        <v>4560</v>
      </c>
      <c r="M10" s="102">
        <v>1375.12</v>
      </c>
      <c r="N10" s="102">
        <f>J10+K10+L10+M10</f>
        <v>33769.21</v>
      </c>
      <c r="O10" s="126">
        <f>I10-N10</f>
        <v>116230.79000000001</v>
      </c>
      <c r="Q10" s="24"/>
    </row>
    <row r="11" spans="1:17" s="15" customFormat="1" ht="36.75" customHeight="1" x14ac:dyDescent="0.2">
      <c r="A11" s="145">
        <v>2</v>
      </c>
      <c r="B11" s="100" t="s">
        <v>114</v>
      </c>
      <c r="C11" s="139" t="s">
        <v>53</v>
      </c>
      <c r="D11" s="139" t="s">
        <v>264</v>
      </c>
      <c r="E11" s="139" t="s">
        <v>59</v>
      </c>
      <c r="F11" s="140" t="s">
        <v>223</v>
      </c>
      <c r="G11" s="141">
        <v>85000</v>
      </c>
      <c r="H11" s="138">
        <v>0</v>
      </c>
      <c r="I11" s="102">
        <v>85000</v>
      </c>
      <c r="J11" s="102">
        <f>G11*0.0287</f>
        <v>2439.5</v>
      </c>
      <c r="K11" s="102">
        <v>8576.99</v>
      </c>
      <c r="L11" s="102">
        <f>G11*0.0304</f>
        <v>2584</v>
      </c>
      <c r="M11" s="102">
        <v>25</v>
      </c>
      <c r="N11" s="102">
        <f>J11+K11+L11+M11</f>
        <v>13625.49</v>
      </c>
      <c r="O11" s="126">
        <f>I11-N11</f>
        <v>71374.509999999995</v>
      </c>
    </row>
    <row r="12" spans="1:17" s="15" customFormat="1" ht="36.75" customHeight="1" x14ac:dyDescent="0.2">
      <c r="A12" s="145">
        <v>3</v>
      </c>
      <c r="B12" s="100" t="s">
        <v>179</v>
      </c>
      <c r="C12" s="135" t="s">
        <v>53</v>
      </c>
      <c r="D12" s="135" t="s">
        <v>199</v>
      </c>
      <c r="E12" s="135" t="s">
        <v>59</v>
      </c>
      <c r="F12" s="136" t="s">
        <v>224</v>
      </c>
      <c r="G12" s="137">
        <v>165000</v>
      </c>
      <c r="H12" s="138">
        <v>0</v>
      </c>
      <c r="I12" s="102">
        <v>165000</v>
      </c>
      <c r="J12" s="102">
        <f>G12*0.0287</f>
        <v>4735.5</v>
      </c>
      <c r="K12" s="102">
        <v>27413.040000000001</v>
      </c>
      <c r="L12" s="102">
        <v>4943.8</v>
      </c>
      <c r="M12" s="138">
        <v>25</v>
      </c>
      <c r="N12" s="102">
        <f>J12+K12+L12+M12</f>
        <v>37117.340000000004</v>
      </c>
      <c r="O12" s="126">
        <f>I12-N12</f>
        <v>127882.66</v>
      </c>
    </row>
    <row r="13" spans="1:17" s="15" customFormat="1" ht="36.75" customHeight="1" x14ac:dyDescent="0.2">
      <c r="A13" s="145">
        <v>4</v>
      </c>
      <c r="B13" s="100" t="s">
        <v>287</v>
      </c>
      <c r="C13" s="139" t="s">
        <v>53</v>
      </c>
      <c r="D13" s="139" t="s">
        <v>288</v>
      </c>
      <c r="E13" s="139" t="s">
        <v>59</v>
      </c>
      <c r="F13" s="140" t="s">
        <v>223</v>
      </c>
      <c r="G13" s="141">
        <v>150000</v>
      </c>
      <c r="H13" s="138">
        <v>0</v>
      </c>
      <c r="I13" s="102">
        <f>(G13)</f>
        <v>150000</v>
      </c>
      <c r="J13" s="102">
        <f>(I13*2.87%)</f>
        <v>4305</v>
      </c>
      <c r="K13" s="102">
        <v>23866.62</v>
      </c>
      <c r="L13" s="102">
        <f>(I13*3.04%)</f>
        <v>4560</v>
      </c>
      <c r="M13" s="102">
        <v>25</v>
      </c>
      <c r="N13" s="102">
        <f>(J13+K13+L13+M13)</f>
        <v>32756.62</v>
      </c>
      <c r="O13" s="126">
        <f>(I13-N13)</f>
        <v>117243.38</v>
      </c>
    </row>
    <row r="14" spans="1:17" s="15" customFormat="1" ht="36.75" customHeight="1" x14ac:dyDescent="0.2">
      <c r="A14" s="145">
        <v>5</v>
      </c>
      <c r="B14" s="100" t="s">
        <v>289</v>
      </c>
      <c r="C14" s="135" t="s">
        <v>53</v>
      </c>
      <c r="D14" s="135" t="s">
        <v>356</v>
      </c>
      <c r="E14" s="135" t="s">
        <v>59</v>
      </c>
      <c r="F14" s="136" t="s">
        <v>223</v>
      </c>
      <c r="G14" s="137">
        <v>30000</v>
      </c>
      <c r="H14" s="138">
        <v>0</v>
      </c>
      <c r="I14" s="102">
        <f>(G14)</f>
        <v>30000</v>
      </c>
      <c r="J14" s="102">
        <f>(I14*2.87%)</f>
        <v>861</v>
      </c>
      <c r="K14" s="102">
        <v>0</v>
      </c>
      <c r="L14" s="102">
        <f>(I14*3.04%)</f>
        <v>912</v>
      </c>
      <c r="M14" s="102">
        <v>25</v>
      </c>
      <c r="N14" s="102">
        <f>(J14+K14+L14+M14)</f>
        <v>1798</v>
      </c>
      <c r="O14" s="126">
        <f>(I14-N14)</f>
        <v>28202</v>
      </c>
    </row>
    <row r="15" spans="1:17" s="15" customFormat="1" ht="36.75" customHeight="1" x14ac:dyDescent="0.2">
      <c r="A15" s="145">
        <v>6</v>
      </c>
      <c r="B15" s="100" t="s">
        <v>40</v>
      </c>
      <c r="C15" s="139" t="s">
        <v>53</v>
      </c>
      <c r="D15" s="139" t="s">
        <v>84</v>
      </c>
      <c r="E15" s="139" t="s">
        <v>48</v>
      </c>
      <c r="F15" s="140" t="s">
        <v>223</v>
      </c>
      <c r="G15" s="141">
        <v>110000</v>
      </c>
      <c r="H15" s="138">
        <v>0</v>
      </c>
      <c r="I15" s="102">
        <v>110000</v>
      </c>
      <c r="J15" s="102">
        <f t="shared" ref="J15:J46" si="0">G15*0.0287</f>
        <v>3157</v>
      </c>
      <c r="K15" s="102">
        <v>13782.56</v>
      </c>
      <c r="L15" s="102">
        <f>G15*0.0304</f>
        <v>3344</v>
      </c>
      <c r="M15" s="102">
        <v>7825.24</v>
      </c>
      <c r="N15" s="102">
        <f t="shared" ref="N15:N46" si="1">J15+K15+L15+M15</f>
        <v>28108.799999999996</v>
      </c>
      <c r="O15" s="126">
        <f t="shared" ref="O15:O42" si="2">I15-N15</f>
        <v>81891.200000000012</v>
      </c>
    </row>
    <row r="16" spans="1:17" s="15" customFormat="1" ht="36.75" customHeight="1" x14ac:dyDescent="0.2">
      <c r="A16" s="145">
        <v>7</v>
      </c>
      <c r="B16" s="100" t="s">
        <v>92</v>
      </c>
      <c r="C16" s="135" t="s">
        <v>53</v>
      </c>
      <c r="D16" s="135" t="s">
        <v>265</v>
      </c>
      <c r="E16" s="135" t="s">
        <v>49</v>
      </c>
      <c r="F16" s="136" t="s">
        <v>223</v>
      </c>
      <c r="G16" s="137">
        <v>26000</v>
      </c>
      <c r="H16" s="138">
        <v>0</v>
      </c>
      <c r="I16" s="102">
        <v>26000</v>
      </c>
      <c r="J16" s="102">
        <f t="shared" si="0"/>
        <v>746.2</v>
      </c>
      <c r="K16" s="102">
        <v>0</v>
      </c>
      <c r="L16" s="102">
        <f>G16*0.0304</f>
        <v>790.4</v>
      </c>
      <c r="M16" s="102">
        <v>125</v>
      </c>
      <c r="N16" s="102">
        <f t="shared" si="1"/>
        <v>1661.6</v>
      </c>
      <c r="O16" s="126">
        <f t="shared" si="2"/>
        <v>24338.400000000001</v>
      </c>
    </row>
    <row r="17" spans="1:15" s="15" customFormat="1" ht="36.75" customHeight="1" x14ac:dyDescent="0.2">
      <c r="A17" s="145">
        <v>8</v>
      </c>
      <c r="B17" s="100" t="s">
        <v>146</v>
      </c>
      <c r="C17" s="139" t="s">
        <v>405</v>
      </c>
      <c r="D17" s="139" t="s">
        <v>17</v>
      </c>
      <c r="E17" s="139" t="s">
        <v>51</v>
      </c>
      <c r="F17" s="140" t="s">
        <v>223</v>
      </c>
      <c r="G17" s="141">
        <v>25000</v>
      </c>
      <c r="H17" s="138">
        <v>0</v>
      </c>
      <c r="I17" s="102">
        <v>25000</v>
      </c>
      <c r="J17" s="102">
        <f t="shared" si="0"/>
        <v>717.5</v>
      </c>
      <c r="K17" s="102">
        <v>0</v>
      </c>
      <c r="L17" s="102">
        <f>G17*0.0304</f>
        <v>760</v>
      </c>
      <c r="M17" s="102">
        <v>1375.12</v>
      </c>
      <c r="N17" s="102">
        <f t="shared" si="1"/>
        <v>2852.62</v>
      </c>
      <c r="O17" s="126">
        <f t="shared" si="2"/>
        <v>22147.38</v>
      </c>
    </row>
    <row r="18" spans="1:15" s="15" customFormat="1" ht="36.75" customHeight="1" x14ac:dyDescent="0.2">
      <c r="A18" s="145">
        <v>9</v>
      </c>
      <c r="B18" s="100" t="s">
        <v>107</v>
      </c>
      <c r="C18" s="135" t="s">
        <v>52</v>
      </c>
      <c r="D18" s="135" t="s">
        <v>108</v>
      </c>
      <c r="E18" s="135" t="s">
        <v>55</v>
      </c>
      <c r="F18" s="136" t="s">
        <v>223</v>
      </c>
      <c r="G18" s="137">
        <v>185000</v>
      </c>
      <c r="H18" s="138">
        <v>0</v>
      </c>
      <c r="I18" s="102">
        <v>185000</v>
      </c>
      <c r="J18" s="102">
        <f t="shared" si="0"/>
        <v>5309.5</v>
      </c>
      <c r="K18" s="102">
        <v>32269.54</v>
      </c>
      <c r="L18" s="102">
        <v>4943.8</v>
      </c>
      <c r="M18" s="102">
        <v>25</v>
      </c>
      <c r="N18" s="102">
        <f t="shared" si="1"/>
        <v>42547.840000000004</v>
      </c>
      <c r="O18" s="126">
        <f t="shared" si="2"/>
        <v>142452.16</v>
      </c>
    </row>
    <row r="19" spans="1:15" s="15" customFormat="1" ht="36.75" customHeight="1" x14ac:dyDescent="0.2">
      <c r="A19" s="145">
        <v>10</v>
      </c>
      <c r="B19" s="100" t="s">
        <v>116</v>
      </c>
      <c r="C19" s="139" t="s">
        <v>52</v>
      </c>
      <c r="D19" s="139" t="s">
        <v>264</v>
      </c>
      <c r="E19" s="139" t="s">
        <v>59</v>
      </c>
      <c r="F19" s="140" t="s">
        <v>223</v>
      </c>
      <c r="G19" s="141">
        <v>75000</v>
      </c>
      <c r="H19" s="138">
        <v>0</v>
      </c>
      <c r="I19" s="102">
        <v>75000</v>
      </c>
      <c r="J19" s="102">
        <f t="shared" si="0"/>
        <v>2152.5</v>
      </c>
      <c r="K19" s="102">
        <v>6039.35</v>
      </c>
      <c r="L19" s="102">
        <f t="shared" ref="L19:L46" si="3">G19*0.0304</f>
        <v>2280</v>
      </c>
      <c r="M19" s="102">
        <v>1475.12</v>
      </c>
      <c r="N19" s="102">
        <f t="shared" si="1"/>
        <v>11946.970000000001</v>
      </c>
      <c r="O19" s="126">
        <f t="shared" si="2"/>
        <v>63053.03</v>
      </c>
    </row>
    <row r="20" spans="1:15" s="15" customFormat="1" ht="36.75" customHeight="1" x14ac:dyDescent="0.2">
      <c r="A20" s="145">
        <v>11</v>
      </c>
      <c r="B20" s="100" t="s">
        <v>137</v>
      </c>
      <c r="C20" s="135" t="s">
        <v>52</v>
      </c>
      <c r="D20" s="135" t="s">
        <v>16</v>
      </c>
      <c r="E20" s="135" t="s">
        <v>59</v>
      </c>
      <c r="F20" s="136" t="s">
        <v>223</v>
      </c>
      <c r="G20" s="137">
        <v>45000</v>
      </c>
      <c r="H20" s="138">
        <v>0</v>
      </c>
      <c r="I20" s="102">
        <v>45000</v>
      </c>
      <c r="J20" s="102">
        <f t="shared" si="0"/>
        <v>1291.5</v>
      </c>
      <c r="K20" s="102">
        <v>1148.33</v>
      </c>
      <c r="L20" s="102">
        <f t="shared" si="3"/>
        <v>1368</v>
      </c>
      <c r="M20" s="102">
        <v>4024.03</v>
      </c>
      <c r="N20" s="102">
        <f t="shared" si="1"/>
        <v>7831.8600000000006</v>
      </c>
      <c r="O20" s="126">
        <f t="shared" si="2"/>
        <v>37168.14</v>
      </c>
    </row>
    <row r="21" spans="1:15" s="15" customFormat="1" ht="36.75" customHeight="1" x14ac:dyDescent="0.2">
      <c r="A21" s="145">
        <v>12</v>
      </c>
      <c r="B21" s="100" t="s">
        <v>14</v>
      </c>
      <c r="C21" s="139" t="s">
        <v>52</v>
      </c>
      <c r="D21" s="139" t="s">
        <v>10</v>
      </c>
      <c r="E21" s="139" t="s">
        <v>51</v>
      </c>
      <c r="F21" s="140" t="s">
        <v>224</v>
      </c>
      <c r="G21" s="141">
        <v>30000</v>
      </c>
      <c r="H21" s="138">
        <v>0</v>
      </c>
      <c r="I21" s="102">
        <v>30000</v>
      </c>
      <c r="J21" s="102">
        <f t="shared" si="0"/>
        <v>861</v>
      </c>
      <c r="K21" s="102">
        <v>0</v>
      </c>
      <c r="L21" s="102">
        <f t="shared" si="3"/>
        <v>912</v>
      </c>
      <c r="M21" s="102">
        <v>25</v>
      </c>
      <c r="N21" s="102">
        <f t="shared" si="1"/>
        <v>1798</v>
      </c>
      <c r="O21" s="126">
        <f t="shared" si="2"/>
        <v>28202</v>
      </c>
    </row>
    <row r="22" spans="1:15" s="15" customFormat="1" ht="36.75" customHeight="1" x14ac:dyDescent="0.2">
      <c r="A22" s="145">
        <v>13</v>
      </c>
      <c r="B22" s="100" t="s">
        <v>399</v>
      </c>
      <c r="C22" s="139" t="s">
        <v>52</v>
      </c>
      <c r="D22" s="139" t="s">
        <v>10</v>
      </c>
      <c r="E22" s="139" t="s">
        <v>51</v>
      </c>
      <c r="F22" s="140" t="s">
        <v>224</v>
      </c>
      <c r="G22" s="141">
        <v>22000</v>
      </c>
      <c r="H22" s="138">
        <v>0</v>
      </c>
      <c r="I22" s="102">
        <v>22000</v>
      </c>
      <c r="J22" s="102">
        <f>G22*0.0287</f>
        <v>631.4</v>
      </c>
      <c r="K22" s="102">
        <v>0</v>
      </c>
      <c r="L22" s="102">
        <f>G22*0.0304</f>
        <v>668.8</v>
      </c>
      <c r="M22" s="102">
        <v>25</v>
      </c>
      <c r="N22" s="102">
        <f>J22+K22+L22+M22</f>
        <v>1325.1999999999998</v>
      </c>
      <c r="O22" s="126">
        <f>I22-N22</f>
        <v>20674.8</v>
      </c>
    </row>
    <row r="23" spans="1:15" s="15" customFormat="1" ht="36.75" customHeight="1" x14ac:dyDescent="0.2">
      <c r="A23" s="145">
        <v>14</v>
      </c>
      <c r="B23" s="100" t="s">
        <v>291</v>
      </c>
      <c r="C23" s="135" t="s">
        <v>391</v>
      </c>
      <c r="D23" s="135" t="s">
        <v>27</v>
      </c>
      <c r="E23" s="135" t="s">
        <v>49</v>
      </c>
      <c r="F23" s="136" t="s">
        <v>224</v>
      </c>
      <c r="G23" s="137">
        <v>45000</v>
      </c>
      <c r="H23" s="138">
        <v>0</v>
      </c>
      <c r="I23" s="102">
        <v>45000</v>
      </c>
      <c r="J23" s="102">
        <f t="shared" si="0"/>
        <v>1291.5</v>
      </c>
      <c r="K23" s="102">
        <v>1148.33</v>
      </c>
      <c r="L23" s="102">
        <f t="shared" si="3"/>
        <v>1368</v>
      </c>
      <c r="M23" s="102">
        <v>125</v>
      </c>
      <c r="N23" s="102">
        <f t="shared" si="1"/>
        <v>3932.83</v>
      </c>
      <c r="O23" s="126">
        <f t="shared" si="2"/>
        <v>41067.17</v>
      </c>
    </row>
    <row r="24" spans="1:15" s="15" customFormat="1" ht="36.75" customHeight="1" x14ac:dyDescent="0.2">
      <c r="A24" s="145">
        <v>15</v>
      </c>
      <c r="B24" s="100" t="s">
        <v>26</v>
      </c>
      <c r="C24" s="139" t="s">
        <v>176</v>
      </c>
      <c r="D24" s="139" t="s">
        <v>27</v>
      </c>
      <c r="E24" s="139" t="s">
        <v>49</v>
      </c>
      <c r="F24" s="140" t="s">
        <v>223</v>
      </c>
      <c r="G24" s="141">
        <v>70000</v>
      </c>
      <c r="H24" s="138">
        <v>0</v>
      </c>
      <c r="I24" s="102">
        <v>70000</v>
      </c>
      <c r="J24" s="102">
        <f t="shared" si="0"/>
        <v>2009</v>
      </c>
      <c r="K24" s="102">
        <v>5368.48</v>
      </c>
      <c r="L24" s="102">
        <f t="shared" si="3"/>
        <v>2128</v>
      </c>
      <c r="M24" s="138">
        <v>125</v>
      </c>
      <c r="N24" s="102">
        <f t="shared" si="1"/>
        <v>9630.48</v>
      </c>
      <c r="O24" s="126">
        <f t="shared" si="2"/>
        <v>60369.520000000004</v>
      </c>
    </row>
    <row r="25" spans="1:15" s="15" customFormat="1" ht="36.75" customHeight="1" x14ac:dyDescent="0.2">
      <c r="A25" s="145">
        <v>16</v>
      </c>
      <c r="B25" s="100" t="s">
        <v>24</v>
      </c>
      <c r="C25" s="135" t="s">
        <v>176</v>
      </c>
      <c r="D25" s="135" t="s">
        <v>13</v>
      </c>
      <c r="E25" s="135" t="s">
        <v>49</v>
      </c>
      <c r="F25" s="136" t="s">
        <v>223</v>
      </c>
      <c r="G25" s="137">
        <v>35000</v>
      </c>
      <c r="H25" s="138">
        <v>0</v>
      </c>
      <c r="I25" s="102">
        <v>35000</v>
      </c>
      <c r="J25" s="102">
        <f t="shared" si="0"/>
        <v>1004.5</v>
      </c>
      <c r="K25" s="102">
        <v>0</v>
      </c>
      <c r="L25" s="102">
        <f t="shared" si="3"/>
        <v>1064</v>
      </c>
      <c r="M25" s="102">
        <v>1825</v>
      </c>
      <c r="N25" s="102">
        <f t="shared" si="1"/>
        <v>3893.5</v>
      </c>
      <c r="O25" s="126">
        <f t="shared" si="2"/>
        <v>31106.5</v>
      </c>
    </row>
    <row r="26" spans="1:15" s="15" customFormat="1" ht="36.75" customHeight="1" x14ac:dyDescent="0.2">
      <c r="A26" s="145">
        <v>17</v>
      </c>
      <c r="B26" s="100" t="s">
        <v>9</v>
      </c>
      <c r="C26" s="139" t="s">
        <v>178</v>
      </c>
      <c r="D26" s="139" t="s">
        <v>8</v>
      </c>
      <c r="E26" s="139" t="s">
        <v>48</v>
      </c>
      <c r="F26" s="140" t="s">
        <v>223</v>
      </c>
      <c r="G26" s="141">
        <v>45000</v>
      </c>
      <c r="H26" s="138">
        <v>0</v>
      </c>
      <c r="I26" s="102">
        <v>45000</v>
      </c>
      <c r="J26" s="102">
        <f t="shared" si="0"/>
        <v>1291.5</v>
      </c>
      <c r="K26" s="102">
        <v>743.29</v>
      </c>
      <c r="L26" s="102">
        <f t="shared" si="3"/>
        <v>1368</v>
      </c>
      <c r="M26" s="102">
        <v>2825.24</v>
      </c>
      <c r="N26" s="102">
        <f t="shared" si="1"/>
        <v>6228.03</v>
      </c>
      <c r="O26" s="126">
        <f t="shared" si="2"/>
        <v>38771.97</v>
      </c>
    </row>
    <row r="27" spans="1:15" s="15" customFormat="1" ht="36.75" customHeight="1" x14ac:dyDescent="0.2">
      <c r="A27" s="145">
        <v>18</v>
      </c>
      <c r="B27" s="100" t="s">
        <v>54</v>
      </c>
      <c r="C27" s="135" t="s">
        <v>178</v>
      </c>
      <c r="D27" s="135" t="s">
        <v>8</v>
      </c>
      <c r="E27" s="135" t="s">
        <v>49</v>
      </c>
      <c r="F27" s="136" t="s">
        <v>223</v>
      </c>
      <c r="G27" s="137">
        <v>45000</v>
      </c>
      <c r="H27" s="138">
        <v>0</v>
      </c>
      <c r="I27" s="102">
        <v>45000</v>
      </c>
      <c r="J27" s="102">
        <f t="shared" si="0"/>
        <v>1291.5</v>
      </c>
      <c r="K27" s="102">
        <v>945.81</v>
      </c>
      <c r="L27" s="102">
        <f t="shared" si="3"/>
        <v>1368</v>
      </c>
      <c r="M27" s="102">
        <v>1475.12</v>
      </c>
      <c r="N27" s="102">
        <f t="shared" si="1"/>
        <v>5080.43</v>
      </c>
      <c r="O27" s="126">
        <f t="shared" si="2"/>
        <v>39919.57</v>
      </c>
    </row>
    <row r="28" spans="1:15" s="15" customFormat="1" ht="36.75" customHeight="1" x14ac:dyDescent="0.2">
      <c r="A28" s="145">
        <v>19</v>
      </c>
      <c r="B28" s="100" t="s">
        <v>118</v>
      </c>
      <c r="C28" s="139" t="s">
        <v>178</v>
      </c>
      <c r="D28" s="139" t="s">
        <v>100</v>
      </c>
      <c r="E28" s="139" t="s">
        <v>49</v>
      </c>
      <c r="F28" s="140" t="s">
        <v>224</v>
      </c>
      <c r="G28" s="141">
        <v>35000</v>
      </c>
      <c r="H28" s="138">
        <v>0</v>
      </c>
      <c r="I28" s="102">
        <v>35000</v>
      </c>
      <c r="J28" s="102">
        <f t="shared" si="0"/>
        <v>1004.5</v>
      </c>
      <c r="K28" s="102">
        <v>0</v>
      </c>
      <c r="L28" s="102">
        <f t="shared" si="3"/>
        <v>1064</v>
      </c>
      <c r="M28" s="102">
        <v>25</v>
      </c>
      <c r="N28" s="102">
        <f t="shared" si="1"/>
        <v>2093.5</v>
      </c>
      <c r="O28" s="126">
        <f t="shared" si="2"/>
        <v>32906.5</v>
      </c>
    </row>
    <row r="29" spans="1:15" s="15" customFormat="1" ht="36.75" customHeight="1" x14ac:dyDescent="0.2">
      <c r="A29" s="145">
        <v>20</v>
      </c>
      <c r="B29" s="100" t="s">
        <v>235</v>
      </c>
      <c r="C29" s="135" t="s">
        <v>178</v>
      </c>
      <c r="D29" s="135" t="s">
        <v>236</v>
      </c>
      <c r="E29" s="135" t="s">
        <v>49</v>
      </c>
      <c r="F29" s="136" t="s">
        <v>223</v>
      </c>
      <c r="G29" s="137">
        <v>35000</v>
      </c>
      <c r="H29" s="138">
        <v>0</v>
      </c>
      <c r="I29" s="102">
        <v>35000</v>
      </c>
      <c r="J29" s="102">
        <f t="shared" si="0"/>
        <v>1004.5</v>
      </c>
      <c r="K29" s="102">
        <v>0</v>
      </c>
      <c r="L29" s="102">
        <f t="shared" si="3"/>
        <v>1064</v>
      </c>
      <c r="M29" s="102">
        <v>25</v>
      </c>
      <c r="N29" s="102">
        <f t="shared" si="1"/>
        <v>2093.5</v>
      </c>
      <c r="O29" s="126">
        <f t="shared" si="2"/>
        <v>32906.5</v>
      </c>
    </row>
    <row r="30" spans="1:15" s="15" customFormat="1" ht="36.75" customHeight="1" x14ac:dyDescent="0.2">
      <c r="A30" s="145">
        <v>21</v>
      </c>
      <c r="B30" s="100" t="s">
        <v>113</v>
      </c>
      <c r="C30" s="139" t="s">
        <v>177</v>
      </c>
      <c r="D30" s="139" t="s">
        <v>414</v>
      </c>
      <c r="E30" s="139" t="s">
        <v>59</v>
      </c>
      <c r="F30" s="140" t="s">
        <v>223</v>
      </c>
      <c r="G30" s="141">
        <v>75000</v>
      </c>
      <c r="H30" s="138">
        <v>0</v>
      </c>
      <c r="I30" s="102">
        <v>75000</v>
      </c>
      <c r="J30" s="102">
        <f t="shared" si="0"/>
        <v>2152.5</v>
      </c>
      <c r="K30" s="102">
        <v>6309.38</v>
      </c>
      <c r="L30" s="102">
        <f t="shared" si="3"/>
        <v>2280</v>
      </c>
      <c r="M30" s="102">
        <v>25</v>
      </c>
      <c r="N30" s="102">
        <f t="shared" si="1"/>
        <v>10766.880000000001</v>
      </c>
      <c r="O30" s="126">
        <f t="shared" si="2"/>
        <v>64233.119999999995</v>
      </c>
    </row>
    <row r="31" spans="1:15" s="15" customFormat="1" ht="36.75" customHeight="1" x14ac:dyDescent="0.2">
      <c r="A31" s="145">
        <v>22</v>
      </c>
      <c r="B31" s="100" t="s">
        <v>20</v>
      </c>
      <c r="C31" s="135" t="s">
        <v>177</v>
      </c>
      <c r="D31" s="135" t="s">
        <v>67</v>
      </c>
      <c r="E31" s="135" t="s">
        <v>48</v>
      </c>
      <c r="F31" s="136" t="s">
        <v>223</v>
      </c>
      <c r="G31" s="137">
        <v>60000</v>
      </c>
      <c r="H31" s="138">
        <v>0</v>
      </c>
      <c r="I31" s="102">
        <v>60000</v>
      </c>
      <c r="J31" s="102">
        <f t="shared" si="0"/>
        <v>1722</v>
      </c>
      <c r="K31" s="102">
        <v>3486.68</v>
      </c>
      <c r="L31" s="102">
        <f t="shared" si="3"/>
        <v>1824</v>
      </c>
      <c r="M31" s="102">
        <v>2279</v>
      </c>
      <c r="N31" s="102">
        <f t="shared" si="1"/>
        <v>9311.68</v>
      </c>
      <c r="O31" s="126">
        <f t="shared" si="2"/>
        <v>50688.32</v>
      </c>
    </row>
    <row r="32" spans="1:15" s="15" customFormat="1" ht="36.75" customHeight="1" x14ac:dyDescent="0.2">
      <c r="A32" s="145">
        <v>23</v>
      </c>
      <c r="B32" s="100" t="s">
        <v>69</v>
      </c>
      <c r="C32" s="139" t="s">
        <v>177</v>
      </c>
      <c r="D32" s="139" t="s">
        <v>70</v>
      </c>
      <c r="E32" s="139" t="s">
        <v>49</v>
      </c>
      <c r="F32" s="140" t="s">
        <v>224</v>
      </c>
      <c r="G32" s="141">
        <v>55000</v>
      </c>
      <c r="H32" s="138">
        <v>0</v>
      </c>
      <c r="I32" s="102">
        <v>55000</v>
      </c>
      <c r="J32" s="102">
        <f t="shared" si="0"/>
        <v>1578.5</v>
      </c>
      <c r="K32" s="102">
        <v>2559.6799999999998</v>
      </c>
      <c r="L32" s="102">
        <f t="shared" si="3"/>
        <v>1672</v>
      </c>
      <c r="M32" s="102">
        <v>125</v>
      </c>
      <c r="N32" s="102">
        <f t="shared" si="1"/>
        <v>5935.18</v>
      </c>
      <c r="O32" s="126">
        <f t="shared" si="2"/>
        <v>49064.82</v>
      </c>
    </row>
    <row r="33" spans="1:15" s="15" customFormat="1" ht="36.75" customHeight="1" x14ac:dyDescent="0.2">
      <c r="A33" s="145">
        <v>24</v>
      </c>
      <c r="B33" s="100" t="s">
        <v>86</v>
      </c>
      <c r="C33" s="135" t="s">
        <v>177</v>
      </c>
      <c r="D33" s="135" t="s">
        <v>89</v>
      </c>
      <c r="E33" s="135" t="s">
        <v>48</v>
      </c>
      <c r="F33" s="136" t="s">
        <v>224</v>
      </c>
      <c r="G33" s="137">
        <v>45000</v>
      </c>
      <c r="H33" s="138">
        <v>0</v>
      </c>
      <c r="I33" s="102">
        <v>45000</v>
      </c>
      <c r="J33" s="102">
        <f t="shared" si="0"/>
        <v>1291.5</v>
      </c>
      <c r="K33" s="102">
        <v>1148.33</v>
      </c>
      <c r="L33" s="102">
        <f t="shared" si="3"/>
        <v>1368</v>
      </c>
      <c r="M33" s="102">
        <v>125</v>
      </c>
      <c r="N33" s="102">
        <f t="shared" si="1"/>
        <v>3932.83</v>
      </c>
      <c r="O33" s="126">
        <f t="shared" si="2"/>
        <v>41067.17</v>
      </c>
    </row>
    <row r="34" spans="1:15" s="15" customFormat="1" ht="36.75" customHeight="1" x14ac:dyDescent="0.2">
      <c r="A34" s="145">
        <v>25</v>
      </c>
      <c r="B34" s="100" t="s">
        <v>96</v>
      </c>
      <c r="C34" s="139" t="s">
        <v>177</v>
      </c>
      <c r="D34" s="139" t="s">
        <v>97</v>
      </c>
      <c r="E34" s="139" t="s">
        <v>49</v>
      </c>
      <c r="F34" s="140" t="s">
        <v>224</v>
      </c>
      <c r="G34" s="141">
        <v>36000</v>
      </c>
      <c r="H34" s="138">
        <v>0</v>
      </c>
      <c r="I34" s="102">
        <v>36000</v>
      </c>
      <c r="J34" s="102">
        <f t="shared" si="0"/>
        <v>1033.2</v>
      </c>
      <c r="K34" s="102">
        <v>0</v>
      </c>
      <c r="L34" s="102">
        <f t="shared" si="3"/>
        <v>1094.4000000000001</v>
      </c>
      <c r="M34" s="102">
        <v>125</v>
      </c>
      <c r="N34" s="102">
        <f t="shared" si="1"/>
        <v>2252.6000000000004</v>
      </c>
      <c r="O34" s="126">
        <f t="shared" si="2"/>
        <v>33747.4</v>
      </c>
    </row>
    <row r="35" spans="1:15" s="15" customFormat="1" ht="36.75" customHeight="1" x14ac:dyDescent="0.2">
      <c r="A35" s="145">
        <v>26</v>
      </c>
      <c r="B35" s="100" t="s">
        <v>103</v>
      </c>
      <c r="C35" s="135" t="s">
        <v>177</v>
      </c>
      <c r="D35" s="135" t="s">
        <v>13</v>
      </c>
      <c r="E35" s="135" t="s">
        <v>49</v>
      </c>
      <c r="F35" s="136" t="s">
        <v>224</v>
      </c>
      <c r="G35" s="137">
        <v>35000</v>
      </c>
      <c r="H35" s="138">
        <v>0</v>
      </c>
      <c r="I35" s="102">
        <v>35000</v>
      </c>
      <c r="J35" s="102">
        <f t="shared" si="0"/>
        <v>1004.5</v>
      </c>
      <c r="K35" s="102">
        <v>0</v>
      </c>
      <c r="L35" s="102">
        <f t="shared" si="3"/>
        <v>1064</v>
      </c>
      <c r="M35" s="102">
        <v>25</v>
      </c>
      <c r="N35" s="102">
        <f t="shared" si="1"/>
        <v>2093.5</v>
      </c>
      <c r="O35" s="126">
        <f t="shared" si="2"/>
        <v>32906.5</v>
      </c>
    </row>
    <row r="36" spans="1:15" s="15" customFormat="1" ht="36.75" customHeight="1" x14ac:dyDescent="0.2">
      <c r="A36" s="145">
        <v>27</v>
      </c>
      <c r="B36" s="100" t="s">
        <v>262</v>
      </c>
      <c r="C36" s="139" t="s">
        <v>177</v>
      </c>
      <c r="D36" s="139" t="s">
        <v>263</v>
      </c>
      <c r="E36" s="139" t="s">
        <v>49</v>
      </c>
      <c r="F36" s="140" t="s">
        <v>223</v>
      </c>
      <c r="G36" s="141">
        <v>45000</v>
      </c>
      <c r="H36" s="138">
        <v>0</v>
      </c>
      <c r="I36" s="102">
        <v>45000</v>
      </c>
      <c r="J36" s="102">
        <f t="shared" si="0"/>
        <v>1291.5</v>
      </c>
      <c r="K36" s="102">
        <v>1148.33</v>
      </c>
      <c r="L36" s="102">
        <f t="shared" si="3"/>
        <v>1368</v>
      </c>
      <c r="M36" s="102">
        <v>125</v>
      </c>
      <c r="N36" s="102">
        <f t="shared" si="1"/>
        <v>3932.83</v>
      </c>
      <c r="O36" s="126">
        <f t="shared" si="2"/>
        <v>41067.17</v>
      </c>
    </row>
    <row r="37" spans="1:15" s="15" customFormat="1" ht="36.75" customHeight="1" x14ac:dyDescent="0.2">
      <c r="A37" s="145">
        <v>28</v>
      </c>
      <c r="B37" s="100" t="s">
        <v>171</v>
      </c>
      <c r="C37" s="135" t="s">
        <v>226</v>
      </c>
      <c r="D37" s="135" t="s">
        <v>32</v>
      </c>
      <c r="E37" s="135" t="s">
        <v>59</v>
      </c>
      <c r="F37" s="136" t="s">
        <v>224</v>
      </c>
      <c r="G37" s="137">
        <v>100000</v>
      </c>
      <c r="H37" s="138">
        <v>0</v>
      </c>
      <c r="I37" s="102">
        <v>100000</v>
      </c>
      <c r="J37" s="102">
        <f t="shared" si="0"/>
        <v>2870</v>
      </c>
      <c r="K37" s="102">
        <v>12105.37</v>
      </c>
      <c r="L37" s="102">
        <f t="shared" si="3"/>
        <v>3040</v>
      </c>
      <c r="M37" s="102">
        <v>1461</v>
      </c>
      <c r="N37" s="102">
        <f t="shared" si="1"/>
        <v>19476.370000000003</v>
      </c>
      <c r="O37" s="126">
        <f>I37-N37</f>
        <v>80523.63</v>
      </c>
    </row>
    <row r="38" spans="1:15" s="15" customFormat="1" ht="36.75" customHeight="1" x14ac:dyDescent="0.2">
      <c r="A38" s="145">
        <v>29</v>
      </c>
      <c r="B38" s="100" t="s">
        <v>169</v>
      </c>
      <c r="C38" s="139" t="s">
        <v>226</v>
      </c>
      <c r="D38" s="139" t="s">
        <v>98</v>
      </c>
      <c r="E38" s="139" t="s">
        <v>59</v>
      </c>
      <c r="F38" s="140" t="s">
        <v>223</v>
      </c>
      <c r="G38" s="141">
        <v>40000</v>
      </c>
      <c r="H38" s="138">
        <v>0</v>
      </c>
      <c r="I38" s="102">
        <v>40000</v>
      </c>
      <c r="J38" s="102">
        <f t="shared" si="0"/>
        <v>1148</v>
      </c>
      <c r="K38" s="102">
        <v>442.65</v>
      </c>
      <c r="L38" s="102">
        <f t="shared" si="3"/>
        <v>1216</v>
      </c>
      <c r="M38" s="102">
        <v>125</v>
      </c>
      <c r="N38" s="102">
        <f t="shared" si="1"/>
        <v>2931.65</v>
      </c>
      <c r="O38" s="126">
        <f t="shared" si="2"/>
        <v>37068.35</v>
      </c>
    </row>
    <row r="39" spans="1:15" s="15" customFormat="1" ht="36.75" customHeight="1" x14ac:dyDescent="0.2">
      <c r="A39" s="145">
        <v>30</v>
      </c>
      <c r="B39" s="100" t="s">
        <v>168</v>
      </c>
      <c r="C39" s="135" t="s">
        <v>226</v>
      </c>
      <c r="D39" s="135" t="s">
        <v>32</v>
      </c>
      <c r="E39" s="135" t="s">
        <v>59</v>
      </c>
      <c r="F39" s="136" t="s">
        <v>224</v>
      </c>
      <c r="G39" s="137">
        <v>100000</v>
      </c>
      <c r="H39" s="138">
        <v>0</v>
      </c>
      <c r="I39" s="102">
        <v>100000</v>
      </c>
      <c r="J39" s="102">
        <f t="shared" si="0"/>
        <v>2870</v>
      </c>
      <c r="K39" s="102">
        <v>12105.37</v>
      </c>
      <c r="L39" s="102">
        <f t="shared" si="3"/>
        <v>3040</v>
      </c>
      <c r="M39" s="102">
        <v>125</v>
      </c>
      <c r="N39" s="102">
        <f t="shared" si="1"/>
        <v>18140.370000000003</v>
      </c>
      <c r="O39" s="126">
        <f t="shared" si="2"/>
        <v>81859.63</v>
      </c>
    </row>
    <row r="40" spans="1:15" s="15" customFormat="1" ht="36.75" customHeight="1" x14ac:dyDescent="0.2">
      <c r="A40" s="145">
        <v>31</v>
      </c>
      <c r="B40" s="100" t="s">
        <v>237</v>
      </c>
      <c r="C40" s="139" t="s">
        <v>226</v>
      </c>
      <c r="D40" s="139" t="s">
        <v>238</v>
      </c>
      <c r="E40" s="139" t="s">
        <v>49</v>
      </c>
      <c r="F40" s="140" t="s">
        <v>223</v>
      </c>
      <c r="G40" s="141">
        <v>35000</v>
      </c>
      <c r="H40" s="138">
        <v>0</v>
      </c>
      <c r="I40" s="102">
        <v>35000</v>
      </c>
      <c r="J40" s="102">
        <f t="shared" si="0"/>
        <v>1004.5</v>
      </c>
      <c r="K40" s="102">
        <v>0</v>
      </c>
      <c r="L40" s="102">
        <f t="shared" si="3"/>
        <v>1064</v>
      </c>
      <c r="M40" s="102">
        <v>125</v>
      </c>
      <c r="N40" s="102">
        <f t="shared" si="1"/>
        <v>2193.5</v>
      </c>
      <c r="O40" s="126">
        <f t="shared" si="2"/>
        <v>32806.5</v>
      </c>
    </row>
    <row r="41" spans="1:15" s="15" customFormat="1" ht="36.75" customHeight="1" x14ac:dyDescent="0.2">
      <c r="A41" s="145">
        <v>32</v>
      </c>
      <c r="B41" s="100" t="s">
        <v>12</v>
      </c>
      <c r="C41" s="135" t="s">
        <v>165</v>
      </c>
      <c r="D41" s="135" t="s">
        <v>239</v>
      </c>
      <c r="E41" s="135" t="s">
        <v>48</v>
      </c>
      <c r="F41" s="136" t="s">
        <v>223</v>
      </c>
      <c r="G41" s="137">
        <v>80000</v>
      </c>
      <c r="H41" s="138">
        <v>0</v>
      </c>
      <c r="I41" s="102">
        <v>80000</v>
      </c>
      <c r="J41" s="102">
        <f t="shared" si="0"/>
        <v>2296</v>
      </c>
      <c r="K41" s="102">
        <v>7063.34</v>
      </c>
      <c r="L41" s="102">
        <f t="shared" si="3"/>
        <v>2432</v>
      </c>
      <c r="M41" s="102">
        <v>2193.12</v>
      </c>
      <c r="N41" s="102">
        <f t="shared" si="1"/>
        <v>13984.46</v>
      </c>
      <c r="O41" s="126">
        <f t="shared" si="2"/>
        <v>66015.540000000008</v>
      </c>
    </row>
    <row r="42" spans="1:15" s="15" customFormat="1" ht="36.75" customHeight="1" x14ac:dyDescent="0.2">
      <c r="A42" s="145">
        <v>33</v>
      </c>
      <c r="B42" s="100" t="s">
        <v>392</v>
      </c>
      <c r="C42" s="139" t="s">
        <v>165</v>
      </c>
      <c r="D42" s="139" t="s">
        <v>393</v>
      </c>
      <c r="E42" s="139" t="s">
        <v>49</v>
      </c>
      <c r="F42" s="140" t="s">
        <v>223</v>
      </c>
      <c r="G42" s="141">
        <v>35000</v>
      </c>
      <c r="H42" s="138">
        <v>0</v>
      </c>
      <c r="I42" s="102">
        <v>35000</v>
      </c>
      <c r="J42" s="102">
        <f t="shared" si="0"/>
        <v>1004.5</v>
      </c>
      <c r="K42" s="102">
        <v>0</v>
      </c>
      <c r="L42" s="102">
        <f t="shared" si="3"/>
        <v>1064</v>
      </c>
      <c r="M42" s="102">
        <v>125</v>
      </c>
      <c r="N42" s="102">
        <f t="shared" si="1"/>
        <v>2193.5</v>
      </c>
      <c r="O42" s="126">
        <f t="shared" si="2"/>
        <v>32806.5</v>
      </c>
    </row>
    <row r="43" spans="1:15" s="15" customFormat="1" ht="36.75" customHeight="1" x14ac:dyDescent="0.2">
      <c r="A43" s="145">
        <v>34</v>
      </c>
      <c r="B43" s="135" t="s">
        <v>71</v>
      </c>
      <c r="C43" s="135" t="s">
        <v>164</v>
      </c>
      <c r="D43" s="135" t="s">
        <v>209</v>
      </c>
      <c r="E43" s="135" t="s">
        <v>49</v>
      </c>
      <c r="F43" s="136" t="s">
        <v>224</v>
      </c>
      <c r="G43" s="137">
        <v>36000</v>
      </c>
      <c r="H43" s="138">
        <v>0</v>
      </c>
      <c r="I43" s="102">
        <v>36000</v>
      </c>
      <c r="J43" s="102">
        <f t="shared" si="0"/>
        <v>1033.2</v>
      </c>
      <c r="K43" s="102">
        <v>0</v>
      </c>
      <c r="L43" s="102">
        <f t="shared" si="3"/>
        <v>1094.4000000000001</v>
      </c>
      <c r="M43" s="138">
        <v>125</v>
      </c>
      <c r="N43" s="102">
        <f t="shared" si="1"/>
        <v>2252.6000000000004</v>
      </c>
      <c r="O43" s="126">
        <f>G43-N43</f>
        <v>33747.4</v>
      </c>
    </row>
    <row r="44" spans="1:15" s="15" customFormat="1" ht="36.75" customHeight="1" x14ac:dyDescent="0.2">
      <c r="A44" s="145">
        <v>35</v>
      </c>
      <c r="B44" s="139" t="s">
        <v>85</v>
      </c>
      <c r="C44" s="139" t="s">
        <v>164</v>
      </c>
      <c r="D44" s="139" t="s">
        <v>255</v>
      </c>
      <c r="E44" s="139" t="s">
        <v>49</v>
      </c>
      <c r="F44" s="140" t="s">
        <v>223</v>
      </c>
      <c r="G44" s="141">
        <v>35000</v>
      </c>
      <c r="H44" s="138">
        <v>0</v>
      </c>
      <c r="I44" s="102">
        <v>35000</v>
      </c>
      <c r="J44" s="102">
        <f t="shared" si="0"/>
        <v>1004.5</v>
      </c>
      <c r="K44" s="102">
        <v>0</v>
      </c>
      <c r="L44" s="102">
        <f t="shared" si="3"/>
        <v>1064</v>
      </c>
      <c r="M44" s="138">
        <v>25</v>
      </c>
      <c r="N44" s="102">
        <f t="shared" si="1"/>
        <v>2093.5</v>
      </c>
      <c r="O44" s="126">
        <f>G44-N44</f>
        <v>32906.5</v>
      </c>
    </row>
    <row r="45" spans="1:15" s="15" customFormat="1" ht="36.75" customHeight="1" x14ac:dyDescent="0.2">
      <c r="A45" s="145">
        <v>36</v>
      </c>
      <c r="B45" s="135" t="s">
        <v>148</v>
      </c>
      <c r="C45" s="135" t="s">
        <v>164</v>
      </c>
      <c r="D45" s="135" t="s">
        <v>13</v>
      </c>
      <c r="E45" s="135" t="s">
        <v>49</v>
      </c>
      <c r="F45" s="136" t="s">
        <v>224</v>
      </c>
      <c r="G45" s="137">
        <v>35000</v>
      </c>
      <c r="H45" s="138">
        <v>0</v>
      </c>
      <c r="I45" s="102">
        <v>35000</v>
      </c>
      <c r="J45" s="102">
        <f t="shared" si="0"/>
        <v>1004.5</v>
      </c>
      <c r="K45" s="102">
        <v>0</v>
      </c>
      <c r="L45" s="102">
        <f t="shared" si="3"/>
        <v>1064</v>
      </c>
      <c r="M45" s="102">
        <v>3663.75</v>
      </c>
      <c r="N45" s="102">
        <f t="shared" si="1"/>
        <v>5732.25</v>
      </c>
      <c r="O45" s="126">
        <f>I45-N45</f>
        <v>29267.75</v>
      </c>
    </row>
    <row r="46" spans="1:15" s="15" customFormat="1" ht="36.75" customHeight="1" x14ac:dyDescent="0.2">
      <c r="A46" s="145">
        <v>37</v>
      </c>
      <c r="B46" s="139" t="s">
        <v>57</v>
      </c>
      <c r="C46" s="139" t="s">
        <v>164</v>
      </c>
      <c r="D46" s="139" t="s">
        <v>13</v>
      </c>
      <c r="E46" s="139" t="s">
        <v>48</v>
      </c>
      <c r="F46" s="140" t="s">
        <v>223</v>
      </c>
      <c r="G46" s="141">
        <v>35000</v>
      </c>
      <c r="H46" s="138">
        <v>0</v>
      </c>
      <c r="I46" s="102">
        <v>35000</v>
      </c>
      <c r="J46" s="102">
        <f t="shared" si="0"/>
        <v>1004.5</v>
      </c>
      <c r="K46" s="102">
        <v>0</v>
      </c>
      <c r="L46" s="102">
        <f t="shared" si="3"/>
        <v>1064</v>
      </c>
      <c r="M46" s="102">
        <v>125</v>
      </c>
      <c r="N46" s="102">
        <f t="shared" si="1"/>
        <v>2193.5</v>
      </c>
      <c r="O46" s="126">
        <f>I46-N46</f>
        <v>32806.5</v>
      </c>
    </row>
    <row r="47" spans="1:15" s="15" customFormat="1" ht="36.75" customHeight="1" x14ac:dyDescent="0.2">
      <c r="A47" s="145">
        <v>38</v>
      </c>
      <c r="B47" s="142" t="s">
        <v>347</v>
      </c>
      <c r="C47" s="103" t="s">
        <v>164</v>
      </c>
      <c r="D47" s="103" t="s">
        <v>13</v>
      </c>
      <c r="E47" s="100" t="s">
        <v>49</v>
      </c>
      <c r="F47" s="101" t="s">
        <v>223</v>
      </c>
      <c r="G47" s="102">
        <v>35000</v>
      </c>
      <c r="H47" s="102">
        <v>0</v>
      </c>
      <c r="I47" s="102">
        <v>35000</v>
      </c>
      <c r="J47" s="102">
        <f>(I47*2.87%)</f>
        <v>1004.5</v>
      </c>
      <c r="K47" s="102">
        <v>0</v>
      </c>
      <c r="L47" s="102">
        <f>(I47*3.04%)</f>
        <v>1064</v>
      </c>
      <c r="M47" s="102">
        <v>125</v>
      </c>
      <c r="N47" s="102">
        <f>SUM(J47:M47)</f>
        <v>2193.5</v>
      </c>
      <c r="O47" s="126">
        <f>(I47-N47)</f>
        <v>32806.5</v>
      </c>
    </row>
    <row r="48" spans="1:15" s="15" customFormat="1" ht="36.75" customHeight="1" x14ac:dyDescent="0.2">
      <c r="A48" s="145">
        <v>39</v>
      </c>
      <c r="B48" s="139" t="s">
        <v>181</v>
      </c>
      <c r="C48" s="139" t="s">
        <v>164</v>
      </c>
      <c r="D48" s="139" t="s">
        <v>215</v>
      </c>
      <c r="E48" s="139" t="s">
        <v>51</v>
      </c>
      <c r="F48" s="140" t="s">
        <v>224</v>
      </c>
      <c r="G48" s="141">
        <v>26000</v>
      </c>
      <c r="H48" s="143">
        <v>0</v>
      </c>
      <c r="I48" s="102">
        <v>26000</v>
      </c>
      <c r="J48" s="102">
        <f t="shared" ref="J48:J89" si="4">G48*0.0287</f>
        <v>746.2</v>
      </c>
      <c r="K48" s="102">
        <v>0</v>
      </c>
      <c r="L48" s="102">
        <f t="shared" ref="L48:L79" si="5">G48*0.0304</f>
        <v>790.4</v>
      </c>
      <c r="M48" s="102">
        <v>125</v>
      </c>
      <c r="N48" s="102">
        <f t="shared" ref="N48:N89" si="6">J48+K48+L48+M48</f>
        <v>1661.6</v>
      </c>
      <c r="O48" s="126">
        <f t="shared" ref="O48:O89" si="7">I48-N48</f>
        <v>24338.400000000001</v>
      </c>
    </row>
    <row r="49" spans="1:15" s="15" customFormat="1" ht="36.75" customHeight="1" x14ac:dyDescent="0.2">
      <c r="A49" s="145">
        <v>40</v>
      </c>
      <c r="B49" s="135" t="s">
        <v>60</v>
      </c>
      <c r="C49" s="135" t="s">
        <v>164</v>
      </c>
      <c r="D49" s="135" t="s">
        <v>240</v>
      </c>
      <c r="E49" s="135" t="s">
        <v>49</v>
      </c>
      <c r="F49" s="136" t="s">
        <v>224</v>
      </c>
      <c r="G49" s="137">
        <v>27000</v>
      </c>
      <c r="H49" s="138">
        <v>0</v>
      </c>
      <c r="I49" s="102">
        <v>27000</v>
      </c>
      <c r="J49" s="102">
        <f t="shared" si="4"/>
        <v>774.9</v>
      </c>
      <c r="K49" s="102">
        <v>0</v>
      </c>
      <c r="L49" s="102">
        <f t="shared" si="5"/>
        <v>820.8</v>
      </c>
      <c r="M49" s="102">
        <v>25</v>
      </c>
      <c r="N49" s="102">
        <f t="shared" si="6"/>
        <v>1620.6999999999998</v>
      </c>
      <c r="O49" s="126">
        <f t="shared" si="7"/>
        <v>25379.3</v>
      </c>
    </row>
    <row r="50" spans="1:15" s="15" customFormat="1" ht="36.75" customHeight="1" x14ac:dyDescent="0.2">
      <c r="A50" s="145">
        <v>41</v>
      </c>
      <c r="B50" s="139" t="s">
        <v>147</v>
      </c>
      <c r="C50" s="139" t="s">
        <v>164</v>
      </c>
      <c r="D50" s="139" t="s">
        <v>94</v>
      </c>
      <c r="E50" s="139" t="s">
        <v>51</v>
      </c>
      <c r="F50" s="140" t="s">
        <v>224</v>
      </c>
      <c r="G50" s="141">
        <v>20500</v>
      </c>
      <c r="H50" s="138">
        <v>0</v>
      </c>
      <c r="I50" s="102">
        <v>20500</v>
      </c>
      <c r="J50" s="102">
        <f t="shared" si="4"/>
        <v>588.35</v>
      </c>
      <c r="K50" s="102">
        <v>0</v>
      </c>
      <c r="L50" s="102">
        <f t="shared" si="5"/>
        <v>623.20000000000005</v>
      </c>
      <c r="M50" s="102">
        <v>25</v>
      </c>
      <c r="N50" s="102">
        <f t="shared" si="6"/>
        <v>1236.5500000000002</v>
      </c>
      <c r="O50" s="126">
        <f t="shared" si="7"/>
        <v>19263.45</v>
      </c>
    </row>
    <row r="51" spans="1:15" s="15" customFormat="1" ht="36.75" customHeight="1" x14ac:dyDescent="0.2">
      <c r="A51" s="145">
        <v>42</v>
      </c>
      <c r="B51" s="135" t="s">
        <v>187</v>
      </c>
      <c r="C51" s="135" t="s">
        <v>164</v>
      </c>
      <c r="D51" s="135" t="s">
        <v>358</v>
      </c>
      <c r="E51" s="135" t="s">
        <v>49</v>
      </c>
      <c r="F51" s="136" t="s">
        <v>223</v>
      </c>
      <c r="G51" s="137">
        <v>26000</v>
      </c>
      <c r="H51" s="138">
        <v>0</v>
      </c>
      <c r="I51" s="102">
        <v>26000</v>
      </c>
      <c r="J51" s="102">
        <f t="shared" si="4"/>
        <v>746.2</v>
      </c>
      <c r="K51" s="102">
        <v>0</v>
      </c>
      <c r="L51" s="102">
        <f t="shared" si="5"/>
        <v>790.4</v>
      </c>
      <c r="M51" s="102">
        <v>125</v>
      </c>
      <c r="N51" s="102">
        <f t="shared" si="6"/>
        <v>1661.6</v>
      </c>
      <c r="O51" s="126">
        <f t="shared" si="7"/>
        <v>24338.400000000001</v>
      </c>
    </row>
    <row r="52" spans="1:15" s="15" customFormat="1" ht="36.75" customHeight="1" x14ac:dyDescent="0.2">
      <c r="A52" s="145">
        <v>43</v>
      </c>
      <c r="B52" s="100" t="s">
        <v>404</v>
      </c>
      <c r="C52" s="139" t="s">
        <v>164</v>
      </c>
      <c r="D52" s="139" t="s">
        <v>358</v>
      </c>
      <c r="E52" s="139" t="s">
        <v>49</v>
      </c>
      <c r="F52" s="140" t="s">
        <v>223</v>
      </c>
      <c r="G52" s="141">
        <v>25133.33</v>
      </c>
      <c r="H52" s="138">
        <v>0</v>
      </c>
      <c r="I52" s="102">
        <v>25133.33</v>
      </c>
      <c r="J52" s="102">
        <f>G52*0.0287</f>
        <v>721.32657100000006</v>
      </c>
      <c r="K52" s="102">
        <v>0</v>
      </c>
      <c r="L52" s="102">
        <f>G52*0.0304</f>
        <v>764.05323200000009</v>
      </c>
      <c r="M52" s="102">
        <v>25</v>
      </c>
      <c r="N52" s="102">
        <f>J52+K52+L52+M52</f>
        <v>1510.3798030000003</v>
      </c>
      <c r="O52" s="126">
        <f>I52-N52</f>
        <v>23622.950197000002</v>
      </c>
    </row>
    <row r="53" spans="1:15" s="15" customFormat="1" ht="36.75" customHeight="1" x14ac:dyDescent="0.2">
      <c r="A53" s="145">
        <v>44</v>
      </c>
      <c r="B53" s="139" t="s">
        <v>29</v>
      </c>
      <c r="C53" s="139" t="s">
        <v>164</v>
      </c>
      <c r="D53" s="139" t="s">
        <v>10</v>
      </c>
      <c r="E53" s="139" t="s">
        <v>51</v>
      </c>
      <c r="F53" s="140" t="s">
        <v>224</v>
      </c>
      <c r="G53" s="141">
        <v>22000</v>
      </c>
      <c r="H53" s="138">
        <v>0</v>
      </c>
      <c r="I53" s="102">
        <v>22000</v>
      </c>
      <c r="J53" s="102">
        <f t="shared" si="4"/>
        <v>631.4</v>
      </c>
      <c r="K53" s="102">
        <v>0</v>
      </c>
      <c r="L53" s="102">
        <f t="shared" si="5"/>
        <v>668.8</v>
      </c>
      <c r="M53" s="102">
        <v>125</v>
      </c>
      <c r="N53" s="102">
        <f t="shared" si="6"/>
        <v>1425.1999999999998</v>
      </c>
      <c r="O53" s="126">
        <f t="shared" si="7"/>
        <v>20574.8</v>
      </c>
    </row>
    <row r="54" spans="1:15" s="15" customFormat="1" ht="36.75" customHeight="1" x14ac:dyDescent="0.2">
      <c r="A54" s="145">
        <v>45</v>
      </c>
      <c r="B54" s="135" t="s">
        <v>180</v>
      </c>
      <c r="C54" s="135" t="s">
        <v>164</v>
      </c>
      <c r="D54" s="135" t="s">
        <v>10</v>
      </c>
      <c r="E54" s="135" t="s">
        <v>49</v>
      </c>
      <c r="F54" s="136" t="s">
        <v>224</v>
      </c>
      <c r="G54" s="137">
        <v>22000</v>
      </c>
      <c r="H54" s="138">
        <v>0</v>
      </c>
      <c r="I54" s="102">
        <v>22000</v>
      </c>
      <c r="J54" s="102">
        <f t="shared" si="4"/>
        <v>631.4</v>
      </c>
      <c r="K54" s="102">
        <v>0</v>
      </c>
      <c r="L54" s="102">
        <f t="shared" si="5"/>
        <v>668.8</v>
      </c>
      <c r="M54" s="102">
        <v>1475.12</v>
      </c>
      <c r="N54" s="102">
        <f t="shared" si="6"/>
        <v>2775.3199999999997</v>
      </c>
      <c r="O54" s="126">
        <f t="shared" si="7"/>
        <v>19224.68</v>
      </c>
    </row>
    <row r="55" spans="1:15" s="15" customFormat="1" ht="36.75" customHeight="1" x14ac:dyDescent="0.2">
      <c r="A55" s="145">
        <v>46</v>
      </c>
      <c r="B55" s="139" t="s">
        <v>210</v>
      </c>
      <c r="C55" s="139" t="s">
        <v>164</v>
      </c>
      <c r="D55" s="139" t="s">
        <v>10</v>
      </c>
      <c r="E55" s="139" t="s">
        <v>49</v>
      </c>
      <c r="F55" s="140" t="s">
        <v>224</v>
      </c>
      <c r="G55" s="141">
        <v>20000</v>
      </c>
      <c r="H55" s="138">
        <v>0</v>
      </c>
      <c r="I55" s="102">
        <v>20000</v>
      </c>
      <c r="J55" s="102">
        <f t="shared" si="4"/>
        <v>574</v>
      </c>
      <c r="K55" s="102">
        <v>0</v>
      </c>
      <c r="L55" s="102">
        <f t="shared" si="5"/>
        <v>608</v>
      </c>
      <c r="M55" s="102">
        <v>125</v>
      </c>
      <c r="N55" s="102">
        <f t="shared" si="6"/>
        <v>1307</v>
      </c>
      <c r="O55" s="126">
        <f t="shared" si="7"/>
        <v>18693</v>
      </c>
    </row>
    <row r="56" spans="1:15" s="15" customFormat="1" ht="36.75" customHeight="1" x14ac:dyDescent="0.2">
      <c r="A56" s="145">
        <v>47</v>
      </c>
      <c r="B56" s="135" t="s">
        <v>30</v>
      </c>
      <c r="C56" s="135" t="s">
        <v>164</v>
      </c>
      <c r="D56" s="135" t="s">
        <v>10</v>
      </c>
      <c r="E56" s="135" t="s">
        <v>51</v>
      </c>
      <c r="F56" s="136" t="s">
        <v>224</v>
      </c>
      <c r="G56" s="137">
        <v>22000</v>
      </c>
      <c r="H56" s="144">
        <v>0</v>
      </c>
      <c r="I56" s="102">
        <v>22000</v>
      </c>
      <c r="J56" s="102">
        <f t="shared" si="4"/>
        <v>631.4</v>
      </c>
      <c r="K56" s="102">
        <v>0</v>
      </c>
      <c r="L56" s="102">
        <f t="shared" si="5"/>
        <v>668.8</v>
      </c>
      <c r="M56" s="102">
        <v>125</v>
      </c>
      <c r="N56" s="102">
        <f t="shared" si="6"/>
        <v>1425.1999999999998</v>
      </c>
      <c r="O56" s="126">
        <f t="shared" si="7"/>
        <v>20574.8</v>
      </c>
    </row>
    <row r="57" spans="1:15" s="15" customFormat="1" ht="36.75" customHeight="1" x14ac:dyDescent="0.2">
      <c r="A57" s="145">
        <v>48</v>
      </c>
      <c r="B57" s="139" t="s">
        <v>61</v>
      </c>
      <c r="C57" s="139" t="s">
        <v>164</v>
      </c>
      <c r="D57" s="139" t="s">
        <v>62</v>
      </c>
      <c r="E57" s="139" t="s">
        <v>51</v>
      </c>
      <c r="F57" s="140" t="s">
        <v>224</v>
      </c>
      <c r="G57" s="141">
        <v>22000</v>
      </c>
      <c r="H57" s="138">
        <v>0</v>
      </c>
      <c r="I57" s="102">
        <v>22000</v>
      </c>
      <c r="J57" s="102">
        <f t="shared" si="4"/>
        <v>631.4</v>
      </c>
      <c r="K57" s="102">
        <v>0</v>
      </c>
      <c r="L57" s="102">
        <f t="shared" si="5"/>
        <v>668.8</v>
      </c>
      <c r="M57" s="102">
        <v>2636.9</v>
      </c>
      <c r="N57" s="102">
        <f t="shared" si="6"/>
        <v>3937.1</v>
      </c>
      <c r="O57" s="126">
        <f t="shared" si="7"/>
        <v>18062.900000000001</v>
      </c>
    </row>
    <row r="58" spans="1:15" s="15" customFormat="1" ht="36.75" customHeight="1" x14ac:dyDescent="0.2">
      <c r="A58" s="145">
        <v>49</v>
      </c>
      <c r="B58" s="135" t="s">
        <v>211</v>
      </c>
      <c r="C58" s="135" t="s">
        <v>164</v>
      </c>
      <c r="D58" s="135" t="s">
        <v>212</v>
      </c>
      <c r="E58" s="135" t="s">
        <v>51</v>
      </c>
      <c r="F58" s="136" t="s">
        <v>224</v>
      </c>
      <c r="G58" s="137">
        <v>20500</v>
      </c>
      <c r="H58" s="138">
        <v>0</v>
      </c>
      <c r="I58" s="102">
        <v>20500</v>
      </c>
      <c r="J58" s="102">
        <f t="shared" si="4"/>
        <v>588.35</v>
      </c>
      <c r="K58" s="102">
        <v>0</v>
      </c>
      <c r="L58" s="102">
        <f t="shared" si="5"/>
        <v>623.20000000000005</v>
      </c>
      <c r="M58" s="102">
        <v>125</v>
      </c>
      <c r="N58" s="102">
        <f t="shared" si="6"/>
        <v>1336.5500000000002</v>
      </c>
      <c r="O58" s="126">
        <f t="shared" si="7"/>
        <v>19163.45</v>
      </c>
    </row>
    <row r="59" spans="1:15" s="15" customFormat="1" ht="36.75" customHeight="1" x14ac:dyDescent="0.2">
      <c r="A59" s="145">
        <v>50</v>
      </c>
      <c r="B59" s="139" t="s">
        <v>206</v>
      </c>
      <c r="C59" s="139" t="s">
        <v>164</v>
      </c>
      <c r="D59" s="139" t="s">
        <v>95</v>
      </c>
      <c r="E59" s="139" t="s">
        <v>49</v>
      </c>
      <c r="F59" s="140" t="s">
        <v>224</v>
      </c>
      <c r="G59" s="141">
        <v>16500</v>
      </c>
      <c r="H59" s="138">
        <v>0</v>
      </c>
      <c r="I59" s="102">
        <v>16500</v>
      </c>
      <c r="J59" s="102">
        <f t="shared" si="4"/>
        <v>473.55</v>
      </c>
      <c r="K59" s="102">
        <v>0</v>
      </c>
      <c r="L59" s="102">
        <f t="shared" si="5"/>
        <v>501.6</v>
      </c>
      <c r="M59" s="102">
        <v>1375.12</v>
      </c>
      <c r="N59" s="102">
        <f t="shared" si="6"/>
        <v>2350.27</v>
      </c>
      <c r="O59" s="126">
        <f t="shared" si="7"/>
        <v>14149.73</v>
      </c>
    </row>
    <row r="60" spans="1:15" s="15" customFormat="1" ht="36.75" customHeight="1" x14ac:dyDescent="0.2">
      <c r="A60" s="145">
        <v>51</v>
      </c>
      <c r="B60" s="135" t="s">
        <v>93</v>
      </c>
      <c r="C60" s="135" t="s">
        <v>164</v>
      </c>
      <c r="D60" s="135" t="s">
        <v>17</v>
      </c>
      <c r="E60" s="135" t="s">
        <v>51</v>
      </c>
      <c r="F60" s="136" t="s">
        <v>223</v>
      </c>
      <c r="G60" s="137">
        <v>16500</v>
      </c>
      <c r="H60" s="138">
        <v>0</v>
      </c>
      <c r="I60" s="102">
        <v>16500</v>
      </c>
      <c r="J60" s="102">
        <f t="shared" si="4"/>
        <v>473.55</v>
      </c>
      <c r="K60" s="102">
        <v>0</v>
      </c>
      <c r="L60" s="102">
        <f t="shared" si="5"/>
        <v>501.6</v>
      </c>
      <c r="M60" s="102">
        <v>125</v>
      </c>
      <c r="N60" s="102">
        <f t="shared" si="6"/>
        <v>1100.1500000000001</v>
      </c>
      <c r="O60" s="126">
        <f t="shared" si="7"/>
        <v>15399.85</v>
      </c>
    </row>
    <row r="61" spans="1:15" s="15" customFormat="1" ht="36.75" customHeight="1" x14ac:dyDescent="0.2">
      <c r="A61" s="145">
        <v>52</v>
      </c>
      <c r="B61" s="139" t="s">
        <v>31</v>
      </c>
      <c r="C61" s="139" t="s">
        <v>164</v>
      </c>
      <c r="D61" s="139" t="s">
        <v>17</v>
      </c>
      <c r="E61" s="139" t="s">
        <v>51</v>
      </c>
      <c r="F61" s="140" t="s">
        <v>223</v>
      </c>
      <c r="G61" s="141">
        <v>16500</v>
      </c>
      <c r="H61" s="138">
        <v>0</v>
      </c>
      <c r="I61" s="102">
        <v>16500</v>
      </c>
      <c r="J61" s="102">
        <f t="shared" si="4"/>
        <v>473.55</v>
      </c>
      <c r="K61" s="102">
        <v>0</v>
      </c>
      <c r="L61" s="102">
        <f t="shared" si="5"/>
        <v>501.6</v>
      </c>
      <c r="M61" s="102">
        <v>1475.12</v>
      </c>
      <c r="N61" s="102">
        <f t="shared" si="6"/>
        <v>2450.27</v>
      </c>
      <c r="O61" s="126">
        <f t="shared" si="7"/>
        <v>14049.73</v>
      </c>
    </row>
    <row r="62" spans="1:15" s="15" customFormat="1" ht="36.75" customHeight="1" x14ac:dyDescent="0.2">
      <c r="A62" s="145">
        <v>53</v>
      </c>
      <c r="B62" s="135" t="s">
        <v>182</v>
      </c>
      <c r="C62" s="135" t="s">
        <v>164</v>
      </c>
      <c r="D62" s="135" t="s">
        <v>17</v>
      </c>
      <c r="E62" s="135" t="s">
        <v>51</v>
      </c>
      <c r="F62" s="136" t="s">
        <v>223</v>
      </c>
      <c r="G62" s="137">
        <v>16500</v>
      </c>
      <c r="H62" s="138">
        <v>0</v>
      </c>
      <c r="I62" s="102">
        <v>16500</v>
      </c>
      <c r="J62" s="102">
        <f t="shared" si="4"/>
        <v>473.55</v>
      </c>
      <c r="K62" s="102">
        <v>0</v>
      </c>
      <c r="L62" s="102">
        <f t="shared" si="5"/>
        <v>501.6</v>
      </c>
      <c r="M62" s="102">
        <v>1570.58</v>
      </c>
      <c r="N62" s="102">
        <f t="shared" si="6"/>
        <v>2545.73</v>
      </c>
      <c r="O62" s="126">
        <f t="shared" si="7"/>
        <v>13954.27</v>
      </c>
    </row>
    <row r="63" spans="1:15" s="15" customFormat="1" ht="36.75" customHeight="1" x14ac:dyDescent="0.2">
      <c r="A63" s="145">
        <v>54</v>
      </c>
      <c r="B63" s="139" t="s">
        <v>28</v>
      </c>
      <c r="C63" s="139" t="s">
        <v>164</v>
      </c>
      <c r="D63" s="139" t="s">
        <v>17</v>
      </c>
      <c r="E63" s="139" t="s">
        <v>51</v>
      </c>
      <c r="F63" s="140" t="s">
        <v>223</v>
      </c>
      <c r="G63" s="141">
        <v>16500</v>
      </c>
      <c r="H63" s="138">
        <v>0</v>
      </c>
      <c r="I63" s="102">
        <v>16500</v>
      </c>
      <c r="J63" s="102">
        <f t="shared" si="4"/>
        <v>473.55</v>
      </c>
      <c r="K63" s="102">
        <v>0</v>
      </c>
      <c r="L63" s="102">
        <f t="shared" si="5"/>
        <v>501.6</v>
      </c>
      <c r="M63" s="102">
        <v>125</v>
      </c>
      <c r="N63" s="102">
        <f t="shared" si="6"/>
        <v>1100.1500000000001</v>
      </c>
      <c r="O63" s="126">
        <f t="shared" si="7"/>
        <v>15399.85</v>
      </c>
    </row>
    <row r="64" spans="1:15" s="15" customFormat="1" ht="36.75" customHeight="1" x14ac:dyDescent="0.2">
      <c r="A64" s="145">
        <v>55</v>
      </c>
      <c r="B64" s="135" t="s">
        <v>225</v>
      </c>
      <c r="C64" s="135" t="s">
        <v>164</v>
      </c>
      <c r="D64" s="135" t="s">
        <v>17</v>
      </c>
      <c r="E64" s="135" t="s">
        <v>51</v>
      </c>
      <c r="F64" s="136" t="s">
        <v>223</v>
      </c>
      <c r="G64" s="137">
        <v>16500</v>
      </c>
      <c r="H64" s="138">
        <v>0</v>
      </c>
      <c r="I64" s="102">
        <v>16500</v>
      </c>
      <c r="J64" s="102">
        <f t="shared" si="4"/>
        <v>473.55</v>
      </c>
      <c r="K64" s="102">
        <v>0</v>
      </c>
      <c r="L64" s="102">
        <f t="shared" si="5"/>
        <v>501.6</v>
      </c>
      <c r="M64" s="102">
        <v>125</v>
      </c>
      <c r="N64" s="102">
        <f t="shared" si="6"/>
        <v>1100.1500000000001</v>
      </c>
      <c r="O64" s="126">
        <f t="shared" si="7"/>
        <v>15399.85</v>
      </c>
    </row>
    <row r="65" spans="1:15" s="15" customFormat="1" ht="36.75" customHeight="1" x14ac:dyDescent="0.2">
      <c r="A65" s="145">
        <v>56</v>
      </c>
      <c r="B65" s="100" t="s">
        <v>234</v>
      </c>
      <c r="C65" s="139" t="s">
        <v>164</v>
      </c>
      <c r="D65" s="139" t="s">
        <v>17</v>
      </c>
      <c r="E65" s="139" t="s">
        <v>51</v>
      </c>
      <c r="F65" s="140" t="s">
        <v>224</v>
      </c>
      <c r="G65" s="141">
        <v>16500</v>
      </c>
      <c r="H65" s="143">
        <v>0</v>
      </c>
      <c r="I65" s="102">
        <v>16500</v>
      </c>
      <c r="J65" s="102">
        <f t="shared" si="4"/>
        <v>473.55</v>
      </c>
      <c r="K65" s="102">
        <v>0</v>
      </c>
      <c r="L65" s="102">
        <f t="shared" si="5"/>
        <v>501.6</v>
      </c>
      <c r="M65" s="102">
        <v>125</v>
      </c>
      <c r="N65" s="102">
        <f t="shared" si="6"/>
        <v>1100.1500000000001</v>
      </c>
      <c r="O65" s="126">
        <f t="shared" si="7"/>
        <v>15399.85</v>
      </c>
    </row>
    <row r="66" spans="1:15" s="15" customFormat="1" ht="36.75" customHeight="1" x14ac:dyDescent="0.2">
      <c r="A66" s="145">
        <v>57</v>
      </c>
      <c r="B66" s="100" t="s">
        <v>109</v>
      </c>
      <c r="C66" s="135" t="s">
        <v>174</v>
      </c>
      <c r="D66" s="135" t="s">
        <v>188</v>
      </c>
      <c r="E66" s="135" t="s">
        <v>48</v>
      </c>
      <c r="F66" s="136" t="s">
        <v>223</v>
      </c>
      <c r="G66" s="137">
        <v>45000</v>
      </c>
      <c r="H66" s="138">
        <v>0</v>
      </c>
      <c r="I66" s="102">
        <v>45000</v>
      </c>
      <c r="J66" s="102">
        <f t="shared" si="4"/>
        <v>1291.5</v>
      </c>
      <c r="K66" s="102">
        <v>743.29</v>
      </c>
      <c r="L66" s="102">
        <f t="shared" si="5"/>
        <v>1368</v>
      </c>
      <c r="M66" s="102">
        <v>4515.18</v>
      </c>
      <c r="N66" s="102">
        <f t="shared" si="6"/>
        <v>7917.97</v>
      </c>
      <c r="O66" s="126">
        <f t="shared" si="7"/>
        <v>37082.03</v>
      </c>
    </row>
    <row r="67" spans="1:15" s="15" customFormat="1" ht="36.75" customHeight="1" x14ac:dyDescent="0.2">
      <c r="A67" s="145">
        <v>58</v>
      </c>
      <c r="B67" s="100" t="s">
        <v>150</v>
      </c>
      <c r="C67" s="139" t="s">
        <v>174</v>
      </c>
      <c r="D67" s="139" t="s">
        <v>189</v>
      </c>
      <c r="E67" s="139" t="s">
        <v>48</v>
      </c>
      <c r="F67" s="140" t="s">
        <v>223</v>
      </c>
      <c r="G67" s="141">
        <v>50000</v>
      </c>
      <c r="H67" s="102">
        <v>0</v>
      </c>
      <c r="I67" s="102">
        <v>50000</v>
      </c>
      <c r="J67" s="102">
        <f t="shared" si="4"/>
        <v>1435</v>
      </c>
      <c r="K67" s="102">
        <v>1651.48</v>
      </c>
      <c r="L67" s="102">
        <f t="shared" si="5"/>
        <v>1520</v>
      </c>
      <c r="M67" s="102">
        <v>1475.12</v>
      </c>
      <c r="N67" s="102">
        <f t="shared" si="6"/>
        <v>6081.5999999999995</v>
      </c>
      <c r="O67" s="126">
        <f t="shared" si="7"/>
        <v>43918.400000000001</v>
      </c>
    </row>
    <row r="68" spans="1:15" s="15" customFormat="1" ht="36.75" customHeight="1" x14ac:dyDescent="0.2">
      <c r="A68" s="145">
        <v>59</v>
      </c>
      <c r="B68" s="100" t="s">
        <v>213</v>
      </c>
      <c r="C68" s="135" t="s">
        <v>174</v>
      </c>
      <c r="D68" s="135" t="s">
        <v>217</v>
      </c>
      <c r="E68" s="135" t="s">
        <v>59</v>
      </c>
      <c r="F68" s="136" t="s">
        <v>223</v>
      </c>
      <c r="G68" s="137">
        <v>90000</v>
      </c>
      <c r="H68" s="138">
        <v>0</v>
      </c>
      <c r="I68" s="102">
        <v>90000</v>
      </c>
      <c r="J68" s="102">
        <f t="shared" si="4"/>
        <v>2583</v>
      </c>
      <c r="K68" s="102">
        <v>9753.1200000000008</v>
      </c>
      <c r="L68" s="102">
        <f t="shared" si="5"/>
        <v>2736</v>
      </c>
      <c r="M68" s="102">
        <v>125</v>
      </c>
      <c r="N68" s="102">
        <f t="shared" si="6"/>
        <v>15197.12</v>
      </c>
      <c r="O68" s="126">
        <f t="shared" si="7"/>
        <v>74802.880000000005</v>
      </c>
    </row>
    <row r="69" spans="1:15" s="15" customFormat="1" ht="36.75" customHeight="1" x14ac:dyDescent="0.2">
      <c r="A69" s="145">
        <v>60</v>
      </c>
      <c r="B69" s="100" t="s">
        <v>75</v>
      </c>
      <c r="C69" s="139" t="s">
        <v>174</v>
      </c>
      <c r="D69" s="139" t="s">
        <v>104</v>
      </c>
      <c r="E69" s="139" t="s">
        <v>48</v>
      </c>
      <c r="F69" s="140" t="s">
        <v>223</v>
      </c>
      <c r="G69" s="141">
        <v>70000</v>
      </c>
      <c r="H69" s="138">
        <v>0</v>
      </c>
      <c r="I69" s="102">
        <v>70000</v>
      </c>
      <c r="J69" s="102">
        <f t="shared" si="4"/>
        <v>2009</v>
      </c>
      <c r="K69" s="102">
        <v>4828.43</v>
      </c>
      <c r="L69" s="102">
        <f t="shared" si="5"/>
        <v>2128</v>
      </c>
      <c r="M69" s="102">
        <v>2825.24</v>
      </c>
      <c r="N69" s="102">
        <f t="shared" si="6"/>
        <v>11790.67</v>
      </c>
      <c r="O69" s="126">
        <f t="shared" si="7"/>
        <v>58209.33</v>
      </c>
    </row>
    <row r="70" spans="1:15" s="15" customFormat="1" ht="36.75" customHeight="1" x14ac:dyDescent="0.2">
      <c r="A70" s="145">
        <v>61</v>
      </c>
      <c r="B70" s="100" t="s">
        <v>88</v>
      </c>
      <c r="C70" s="135" t="s">
        <v>174</v>
      </c>
      <c r="D70" s="135" t="s">
        <v>72</v>
      </c>
      <c r="E70" s="135" t="s">
        <v>48</v>
      </c>
      <c r="F70" s="136" t="s">
        <v>223</v>
      </c>
      <c r="G70" s="137">
        <v>50000</v>
      </c>
      <c r="H70" s="138">
        <v>0</v>
      </c>
      <c r="I70" s="102">
        <v>50000</v>
      </c>
      <c r="J70" s="102">
        <f t="shared" si="4"/>
        <v>1435</v>
      </c>
      <c r="K70" s="102">
        <v>1854</v>
      </c>
      <c r="L70" s="102">
        <f t="shared" si="5"/>
        <v>1520</v>
      </c>
      <c r="M70" s="102">
        <v>125</v>
      </c>
      <c r="N70" s="102">
        <f t="shared" si="6"/>
        <v>4934</v>
      </c>
      <c r="O70" s="126">
        <f t="shared" si="7"/>
        <v>45066</v>
      </c>
    </row>
    <row r="71" spans="1:15" s="15" customFormat="1" ht="36.75" customHeight="1" x14ac:dyDescent="0.2">
      <c r="A71" s="145">
        <v>62</v>
      </c>
      <c r="B71" s="100" t="s">
        <v>41</v>
      </c>
      <c r="C71" s="139" t="s">
        <v>174</v>
      </c>
      <c r="D71" s="139" t="s">
        <v>72</v>
      </c>
      <c r="E71" s="139" t="s">
        <v>48</v>
      </c>
      <c r="F71" s="140" t="s">
        <v>223</v>
      </c>
      <c r="G71" s="141">
        <v>50000</v>
      </c>
      <c r="H71" s="138">
        <v>0</v>
      </c>
      <c r="I71" s="102">
        <v>50000</v>
      </c>
      <c r="J71" s="102">
        <f t="shared" si="4"/>
        <v>1435</v>
      </c>
      <c r="K71" s="102">
        <v>1854</v>
      </c>
      <c r="L71" s="102">
        <f t="shared" si="5"/>
        <v>1520</v>
      </c>
      <c r="M71" s="102">
        <v>125</v>
      </c>
      <c r="N71" s="102">
        <f t="shared" si="6"/>
        <v>4934</v>
      </c>
      <c r="O71" s="126">
        <f t="shared" si="7"/>
        <v>45066</v>
      </c>
    </row>
    <row r="72" spans="1:15" s="15" customFormat="1" ht="36.75" customHeight="1" x14ac:dyDescent="0.2">
      <c r="A72" s="145">
        <v>63</v>
      </c>
      <c r="B72" s="100" t="s">
        <v>34</v>
      </c>
      <c r="C72" s="135" t="s">
        <v>174</v>
      </c>
      <c r="D72" s="135" t="s">
        <v>72</v>
      </c>
      <c r="E72" s="135" t="s">
        <v>48</v>
      </c>
      <c r="F72" s="136" t="s">
        <v>224</v>
      </c>
      <c r="G72" s="137">
        <v>50000</v>
      </c>
      <c r="H72" s="138">
        <v>0</v>
      </c>
      <c r="I72" s="102">
        <v>50000</v>
      </c>
      <c r="J72" s="102">
        <f t="shared" si="4"/>
        <v>1435</v>
      </c>
      <c r="K72" s="102">
        <v>1854</v>
      </c>
      <c r="L72" s="102">
        <f t="shared" si="5"/>
        <v>1520</v>
      </c>
      <c r="M72" s="102">
        <v>125</v>
      </c>
      <c r="N72" s="102">
        <f t="shared" si="6"/>
        <v>4934</v>
      </c>
      <c r="O72" s="126">
        <f t="shared" si="7"/>
        <v>45066</v>
      </c>
    </row>
    <row r="73" spans="1:15" s="15" customFormat="1" ht="36.75" customHeight="1" x14ac:dyDescent="0.2">
      <c r="A73" s="145">
        <v>64</v>
      </c>
      <c r="B73" s="100" t="s">
        <v>35</v>
      </c>
      <c r="C73" s="139" t="s">
        <v>174</v>
      </c>
      <c r="D73" s="139" t="s">
        <v>106</v>
      </c>
      <c r="E73" s="139" t="s">
        <v>48</v>
      </c>
      <c r="F73" s="140" t="s">
        <v>224</v>
      </c>
      <c r="G73" s="141">
        <v>45000</v>
      </c>
      <c r="H73" s="138">
        <v>0</v>
      </c>
      <c r="I73" s="102">
        <v>45000</v>
      </c>
      <c r="J73" s="102">
        <f t="shared" si="4"/>
        <v>1291.5</v>
      </c>
      <c r="K73" s="102">
        <v>1148.33</v>
      </c>
      <c r="L73" s="102">
        <f t="shared" si="5"/>
        <v>1368</v>
      </c>
      <c r="M73" s="102">
        <v>125</v>
      </c>
      <c r="N73" s="102">
        <f t="shared" si="6"/>
        <v>3932.83</v>
      </c>
      <c r="O73" s="126">
        <f t="shared" si="7"/>
        <v>41067.17</v>
      </c>
    </row>
    <row r="74" spans="1:15" s="15" customFormat="1" ht="36.75" customHeight="1" x14ac:dyDescent="0.2">
      <c r="A74" s="145">
        <v>65</v>
      </c>
      <c r="B74" s="100" t="s">
        <v>23</v>
      </c>
      <c r="C74" s="135" t="s">
        <v>174</v>
      </c>
      <c r="D74" s="135" t="s">
        <v>106</v>
      </c>
      <c r="E74" s="135" t="s">
        <v>48</v>
      </c>
      <c r="F74" s="136" t="s">
        <v>223</v>
      </c>
      <c r="G74" s="137">
        <v>45000</v>
      </c>
      <c r="H74" s="138">
        <v>0</v>
      </c>
      <c r="I74" s="102">
        <v>45000</v>
      </c>
      <c r="J74" s="102">
        <f t="shared" si="4"/>
        <v>1291.5</v>
      </c>
      <c r="K74" s="102">
        <v>945.81</v>
      </c>
      <c r="L74" s="102">
        <f t="shared" si="5"/>
        <v>1368</v>
      </c>
      <c r="M74" s="102">
        <v>2193.12</v>
      </c>
      <c r="N74" s="102">
        <f t="shared" si="6"/>
        <v>5798.43</v>
      </c>
      <c r="O74" s="126">
        <f t="shared" si="7"/>
        <v>39201.57</v>
      </c>
    </row>
    <row r="75" spans="1:15" s="15" customFormat="1" ht="36.75" customHeight="1" x14ac:dyDescent="0.2">
      <c r="A75" s="145">
        <v>66</v>
      </c>
      <c r="B75" s="100" t="s">
        <v>36</v>
      </c>
      <c r="C75" s="139" t="s">
        <v>174</v>
      </c>
      <c r="D75" s="139" t="s">
        <v>106</v>
      </c>
      <c r="E75" s="139" t="s">
        <v>48</v>
      </c>
      <c r="F75" s="140" t="s">
        <v>224</v>
      </c>
      <c r="G75" s="141">
        <v>45000</v>
      </c>
      <c r="H75" s="138">
        <v>0</v>
      </c>
      <c r="I75" s="102">
        <v>45000</v>
      </c>
      <c r="J75" s="102">
        <f t="shared" si="4"/>
        <v>1291.5</v>
      </c>
      <c r="K75" s="102">
        <v>1148.33</v>
      </c>
      <c r="L75" s="102">
        <f t="shared" si="5"/>
        <v>1368</v>
      </c>
      <c r="M75" s="102">
        <v>25</v>
      </c>
      <c r="N75" s="102">
        <f t="shared" si="6"/>
        <v>3832.83</v>
      </c>
      <c r="O75" s="126">
        <f t="shared" si="7"/>
        <v>41167.17</v>
      </c>
    </row>
    <row r="76" spans="1:15" s="15" customFormat="1" ht="36.75" customHeight="1" x14ac:dyDescent="0.2">
      <c r="A76" s="145">
        <v>67</v>
      </c>
      <c r="B76" s="100" t="s">
        <v>37</v>
      </c>
      <c r="C76" s="135" t="s">
        <v>174</v>
      </c>
      <c r="D76" s="135" t="s">
        <v>106</v>
      </c>
      <c r="E76" s="135" t="s">
        <v>48</v>
      </c>
      <c r="F76" s="136" t="s">
        <v>223</v>
      </c>
      <c r="G76" s="137">
        <v>45000</v>
      </c>
      <c r="H76" s="138">
        <v>0</v>
      </c>
      <c r="I76" s="102">
        <v>45000</v>
      </c>
      <c r="J76" s="102">
        <f t="shared" si="4"/>
        <v>1291.5</v>
      </c>
      <c r="K76" s="102">
        <v>945.81</v>
      </c>
      <c r="L76" s="102">
        <f t="shared" si="5"/>
        <v>1368</v>
      </c>
      <c r="M76" s="102">
        <v>1475.12</v>
      </c>
      <c r="N76" s="102">
        <f t="shared" si="6"/>
        <v>5080.43</v>
      </c>
      <c r="O76" s="126">
        <f t="shared" si="7"/>
        <v>39919.57</v>
      </c>
    </row>
    <row r="77" spans="1:15" s="15" customFormat="1" ht="36.75" customHeight="1" x14ac:dyDescent="0.2">
      <c r="A77" s="145">
        <v>68</v>
      </c>
      <c r="B77" s="100" t="s">
        <v>33</v>
      </c>
      <c r="C77" s="139" t="s">
        <v>174</v>
      </c>
      <c r="D77" s="139" t="s">
        <v>106</v>
      </c>
      <c r="E77" s="139" t="s">
        <v>49</v>
      </c>
      <c r="F77" s="140" t="s">
        <v>224</v>
      </c>
      <c r="G77" s="141">
        <v>45000</v>
      </c>
      <c r="H77" s="138">
        <v>0</v>
      </c>
      <c r="I77" s="102">
        <v>45000</v>
      </c>
      <c r="J77" s="102">
        <f t="shared" si="4"/>
        <v>1291.5</v>
      </c>
      <c r="K77" s="102">
        <v>945.81</v>
      </c>
      <c r="L77" s="102">
        <f t="shared" si="5"/>
        <v>1368</v>
      </c>
      <c r="M77" s="102">
        <v>1475.12</v>
      </c>
      <c r="N77" s="102">
        <f t="shared" si="6"/>
        <v>5080.43</v>
      </c>
      <c r="O77" s="126">
        <f t="shared" si="7"/>
        <v>39919.57</v>
      </c>
    </row>
    <row r="78" spans="1:15" s="15" customFormat="1" ht="36.75" customHeight="1" x14ac:dyDescent="0.2">
      <c r="A78" s="145">
        <v>69</v>
      </c>
      <c r="B78" s="100" t="s">
        <v>138</v>
      </c>
      <c r="C78" s="135" t="s">
        <v>174</v>
      </c>
      <c r="D78" s="135" t="s">
        <v>106</v>
      </c>
      <c r="E78" s="135" t="s">
        <v>49</v>
      </c>
      <c r="F78" s="136" t="s">
        <v>223</v>
      </c>
      <c r="G78" s="137">
        <v>35000</v>
      </c>
      <c r="H78" s="138">
        <v>0</v>
      </c>
      <c r="I78" s="102">
        <v>35000</v>
      </c>
      <c r="J78" s="102">
        <f t="shared" si="4"/>
        <v>1004.5</v>
      </c>
      <c r="K78" s="102">
        <v>0</v>
      </c>
      <c r="L78" s="102">
        <f t="shared" si="5"/>
        <v>1064</v>
      </c>
      <c r="M78" s="102">
        <v>25</v>
      </c>
      <c r="N78" s="102">
        <f t="shared" si="6"/>
        <v>2093.5</v>
      </c>
      <c r="O78" s="126">
        <f t="shared" si="7"/>
        <v>32906.5</v>
      </c>
    </row>
    <row r="79" spans="1:15" s="15" customFormat="1" ht="36.75" customHeight="1" x14ac:dyDescent="0.2">
      <c r="A79" s="145">
        <v>70</v>
      </c>
      <c r="B79" s="100" t="s">
        <v>11</v>
      </c>
      <c r="C79" s="139" t="s">
        <v>174</v>
      </c>
      <c r="D79" s="139" t="s">
        <v>106</v>
      </c>
      <c r="E79" s="139" t="s">
        <v>49</v>
      </c>
      <c r="F79" s="140" t="s">
        <v>224</v>
      </c>
      <c r="G79" s="141">
        <v>45000</v>
      </c>
      <c r="H79" s="138">
        <v>0</v>
      </c>
      <c r="I79" s="102">
        <v>45000</v>
      </c>
      <c r="J79" s="102">
        <f t="shared" si="4"/>
        <v>1291.5</v>
      </c>
      <c r="K79" s="102">
        <v>1148.33</v>
      </c>
      <c r="L79" s="102">
        <f t="shared" si="5"/>
        <v>1368</v>
      </c>
      <c r="M79" s="102">
        <v>125</v>
      </c>
      <c r="N79" s="102">
        <f t="shared" si="6"/>
        <v>3932.83</v>
      </c>
      <c r="O79" s="126">
        <f t="shared" si="7"/>
        <v>41067.17</v>
      </c>
    </row>
    <row r="80" spans="1:15" s="15" customFormat="1" ht="36.75" customHeight="1" x14ac:dyDescent="0.2">
      <c r="A80" s="145">
        <v>71</v>
      </c>
      <c r="B80" s="100" t="s">
        <v>7</v>
      </c>
      <c r="C80" s="135" t="s">
        <v>195</v>
      </c>
      <c r="D80" s="135" t="s">
        <v>198</v>
      </c>
      <c r="E80" s="135" t="s">
        <v>48</v>
      </c>
      <c r="F80" s="136" t="s">
        <v>224</v>
      </c>
      <c r="G80" s="137">
        <v>150000</v>
      </c>
      <c r="H80" s="138">
        <v>0</v>
      </c>
      <c r="I80" s="102">
        <v>150000</v>
      </c>
      <c r="J80" s="102">
        <f t="shared" si="4"/>
        <v>4305</v>
      </c>
      <c r="K80" s="102">
        <v>23866.62</v>
      </c>
      <c r="L80" s="102">
        <v>4560</v>
      </c>
      <c r="M80" s="102">
        <v>125</v>
      </c>
      <c r="N80" s="102">
        <f t="shared" si="6"/>
        <v>32856.619999999995</v>
      </c>
      <c r="O80" s="126">
        <f t="shared" si="7"/>
        <v>117143.38</v>
      </c>
    </row>
    <row r="81" spans="1:15" s="15" customFormat="1" ht="36.75" customHeight="1" x14ac:dyDescent="0.2">
      <c r="A81" s="145">
        <v>72</v>
      </c>
      <c r="B81" s="100" t="s">
        <v>39</v>
      </c>
      <c r="C81" s="139" t="s">
        <v>195</v>
      </c>
      <c r="D81" s="139" t="s">
        <v>269</v>
      </c>
      <c r="E81" s="139" t="s">
        <v>48</v>
      </c>
      <c r="F81" s="140" t="s">
        <v>224</v>
      </c>
      <c r="G81" s="141">
        <v>80000</v>
      </c>
      <c r="H81" s="138">
        <v>0</v>
      </c>
      <c r="I81" s="102">
        <v>80000</v>
      </c>
      <c r="J81" s="102">
        <f t="shared" si="4"/>
        <v>2296</v>
      </c>
      <c r="K81" s="102">
        <v>7063.34</v>
      </c>
      <c r="L81" s="102">
        <f t="shared" ref="L81:L89" si="8">G81*0.0304</f>
        <v>2432</v>
      </c>
      <c r="M81" s="102">
        <v>1475.12</v>
      </c>
      <c r="N81" s="102">
        <f t="shared" si="6"/>
        <v>13266.46</v>
      </c>
      <c r="O81" s="126">
        <f t="shared" si="7"/>
        <v>66733.540000000008</v>
      </c>
    </row>
    <row r="82" spans="1:15" s="15" customFormat="1" ht="36.75" customHeight="1" x14ac:dyDescent="0.2">
      <c r="A82" s="145">
        <v>73</v>
      </c>
      <c r="B82" s="100" t="s">
        <v>42</v>
      </c>
      <c r="C82" s="135" t="s">
        <v>195</v>
      </c>
      <c r="D82" s="135" t="s">
        <v>269</v>
      </c>
      <c r="E82" s="135" t="s">
        <v>48</v>
      </c>
      <c r="F82" s="136" t="s">
        <v>223</v>
      </c>
      <c r="G82" s="137">
        <v>80000</v>
      </c>
      <c r="H82" s="138">
        <v>0</v>
      </c>
      <c r="I82" s="102">
        <v>80000</v>
      </c>
      <c r="J82" s="102">
        <f t="shared" si="4"/>
        <v>2296</v>
      </c>
      <c r="K82" s="102">
        <v>7400.87</v>
      </c>
      <c r="L82" s="102">
        <f t="shared" si="8"/>
        <v>2432</v>
      </c>
      <c r="M82" s="102">
        <v>843</v>
      </c>
      <c r="N82" s="102">
        <f t="shared" si="6"/>
        <v>12971.869999999999</v>
      </c>
      <c r="O82" s="126">
        <f t="shared" si="7"/>
        <v>67028.13</v>
      </c>
    </row>
    <row r="83" spans="1:15" s="15" customFormat="1" ht="36.75" customHeight="1" x14ac:dyDescent="0.2">
      <c r="A83" s="145">
        <v>74</v>
      </c>
      <c r="B83" s="100" t="s">
        <v>99</v>
      </c>
      <c r="C83" s="139" t="s">
        <v>173</v>
      </c>
      <c r="D83" s="139" t="s">
        <v>98</v>
      </c>
      <c r="E83" s="139" t="s">
        <v>49</v>
      </c>
      <c r="F83" s="140" t="s">
        <v>223</v>
      </c>
      <c r="G83" s="141">
        <v>70000</v>
      </c>
      <c r="H83" s="138">
        <v>0</v>
      </c>
      <c r="I83" s="102">
        <v>70000</v>
      </c>
      <c r="J83" s="102">
        <f t="shared" si="4"/>
        <v>2009</v>
      </c>
      <c r="K83" s="102">
        <v>5368.48</v>
      </c>
      <c r="L83" s="102">
        <f t="shared" si="8"/>
        <v>2128</v>
      </c>
      <c r="M83" s="102">
        <v>125</v>
      </c>
      <c r="N83" s="102">
        <f t="shared" si="6"/>
        <v>9630.48</v>
      </c>
      <c r="O83" s="126">
        <f t="shared" si="7"/>
        <v>60369.520000000004</v>
      </c>
    </row>
    <row r="84" spans="1:15" s="15" customFormat="1" ht="36.75" customHeight="1" x14ac:dyDescent="0.2">
      <c r="A84" s="145">
        <v>75</v>
      </c>
      <c r="B84" s="100" t="s">
        <v>73</v>
      </c>
      <c r="C84" s="135" t="s">
        <v>173</v>
      </c>
      <c r="D84" s="135" t="s">
        <v>74</v>
      </c>
      <c r="E84" s="135" t="s">
        <v>48</v>
      </c>
      <c r="F84" s="136" t="s">
        <v>223</v>
      </c>
      <c r="G84" s="137">
        <v>50000</v>
      </c>
      <c r="H84" s="138">
        <v>0</v>
      </c>
      <c r="I84" s="102">
        <v>50000</v>
      </c>
      <c r="J84" s="102">
        <f t="shared" si="4"/>
        <v>1435</v>
      </c>
      <c r="K84" s="102">
        <v>1854</v>
      </c>
      <c r="L84" s="102">
        <f t="shared" si="8"/>
        <v>1520</v>
      </c>
      <c r="M84" s="102">
        <v>125</v>
      </c>
      <c r="N84" s="102">
        <f t="shared" si="6"/>
        <v>4934</v>
      </c>
      <c r="O84" s="126">
        <f t="shared" si="7"/>
        <v>45066</v>
      </c>
    </row>
    <row r="85" spans="1:15" s="15" customFormat="1" ht="36.75" customHeight="1" x14ac:dyDescent="0.2">
      <c r="A85" s="145">
        <v>76</v>
      </c>
      <c r="B85" s="100" t="s">
        <v>76</v>
      </c>
      <c r="C85" s="139" t="s">
        <v>173</v>
      </c>
      <c r="D85" s="139" t="s">
        <v>74</v>
      </c>
      <c r="E85" s="139" t="s">
        <v>48</v>
      </c>
      <c r="F85" s="140" t="s">
        <v>223</v>
      </c>
      <c r="G85" s="141">
        <v>50000</v>
      </c>
      <c r="H85" s="138">
        <v>0</v>
      </c>
      <c r="I85" s="102">
        <v>50000</v>
      </c>
      <c r="J85" s="102">
        <f t="shared" si="4"/>
        <v>1435</v>
      </c>
      <c r="K85" s="102">
        <v>1854</v>
      </c>
      <c r="L85" s="102">
        <f t="shared" si="8"/>
        <v>1520</v>
      </c>
      <c r="M85" s="102">
        <v>2843</v>
      </c>
      <c r="N85" s="102">
        <f t="shared" si="6"/>
        <v>7652</v>
      </c>
      <c r="O85" s="126">
        <f t="shared" si="7"/>
        <v>42348</v>
      </c>
    </row>
    <row r="86" spans="1:15" s="15" customFormat="1" ht="36.75" customHeight="1" x14ac:dyDescent="0.2">
      <c r="A86" s="145">
        <v>77</v>
      </c>
      <c r="B86" s="100" t="s">
        <v>77</v>
      </c>
      <c r="C86" s="135" t="s">
        <v>173</v>
      </c>
      <c r="D86" s="135" t="s">
        <v>74</v>
      </c>
      <c r="E86" s="135" t="s">
        <v>48</v>
      </c>
      <c r="F86" s="136" t="s">
        <v>223</v>
      </c>
      <c r="G86" s="137">
        <v>50000</v>
      </c>
      <c r="H86" s="138">
        <v>0</v>
      </c>
      <c r="I86" s="102">
        <v>50000</v>
      </c>
      <c r="J86" s="102">
        <f t="shared" si="4"/>
        <v>1435</v>
      </c>
      <c r="K86" s="102">
        <v>1854</v>
      </c>
      <c r="L86" s="102">
        <f t="shared" si="8"/>
        <v>1520</v>
      </c>
      <c r="M86" s="102">
        <v>125</v>
      </c>
      <c r="N86" s="102">
        <f t="shared" si="6"/>
        <v>4934</v>
      </c>
      <c r="O86" s="126">
        <f t="shared" si="7"/>
        <v>45066</v>
      </c>
    </row>
    <row r="87" spans="1:15" s="15" customFormat="1" ht="36.75" customHeight="1" x14ac:dyDescent="0.2">
      <c r="A87" s="145">
        <v>78</v>
      </c>
      <c r="B87" s="100" t="s">
        <v>110</v>
      </c>
      <c r="C87" s="135" t="s">
        <v>173</v>
      </c>
      <c r="D87" s="135" t="s">
        <v>74</v>
      </c>
      <c r="E87" s="135" t="s">
        <v>48</v>
      </c>
      <c r="F87" s="136" t="s">
        <v>223</v>
      </c>
      <c r="G87" s="137">
        <v>50000</v>
      </c>
      <c r="H87" s="138">
        <v>0</v>
      </c>
      <c r="I87" s="102">
        <v>50000</v>
      </c>
      <c r="J87" s="102">
        <f t="shared" si="4"/>
        <v>1435</v>
      </c>
      <c r="K87" s="102">
        <v>1854</v>
      </c>
      <c r="L87" s="102">
        <f t="shared" si="8"/>
        <v>1520</v>
      </c>
      <c r="M87" s="102">
        <v>125</v>
      </c>
      <c r="N87" s="102">
        <f t="shared" si="6"/>
        <v>4934</v>
      </c>
      <c r="O87" s="126">
        <f t="shared" si="7"/>
        <v>45066</v>
      </c>
    </row>
    <row r="88" spans="1:15" s="15" customFormat="1" ht="36.75" customHeight="1" x14ac:dyDescent="0.2">
      <c r="A88" s="145">
        <v>79</v>
      </c>
      <c r="B88" s="100" t="s">
        <v>200</v>
      </c>
      <c r="C88" s="139" t="s">
        <v>173</v>
      </c>
      <c r="D88" s="139" t="s">
        <v>117</v>
      </c>
      <c r="E88" s="139" t="s">
        <v>59</v>
      </c>
      <c r="F88" s="140" t="s">
        <v>223</v>
      </c>
      <c r="G88" s="141">
        <v>45000</v>
      </c>
      <c r="H88" s="138">
        <v>0</v>
      </c>
      <c r="I88" s="102">
        <v>45000</v>
      </c>
      <c r="J88" s="102">
        <f t="shared" si="4"/>
        <v>1291.5</v>
      </c>
      <c r="K88" s="102">
        <v>1148.33</v>
      </c>
      <c r="L88" s="102">
        <f t="shared" si="8"/>
        <v>1368</v>
      </c>
      <c r="M88" s="102">
        <v>125</v>
      </c>
      <c r="N88" s="102">
        <v>3932.83</v>
      </c>
      <c r="O88" s="126">
        <f t="shared" si="7"/>
        <v>41067.17</v>
      </c>
    </row>
    <row r="89" spans="1:15" s="15" customFormat="1" ht="36.75" customHeight="1" x14ac:dyDescent="0.2">
      <c r="A89" s="145">
        <v>80</v>
      </c>
      <c r="B89" s="100" t="s">
        <v>241</v>
      </c>
      <c r="C89" s="135" t="s">
        <v>173</v>
      </c>
      <c r="D89" s="135" t="s">
        <v>242</v>
      </c>
      <c r="E89" s="135" t="s">
        <v>49</v>
      </c>
      <c r="F89" s="136" t="s">
        <v>223</v>
      </c>
      <c r="G89" s="137">
        <v>35000</v>
      </c>
      <c r="H89" s="138">
        <v>0</v>
      </c>
      <c r="I89" s="102">
        <v>35000</v>
      </c>
      <c r="J89" s="102">
        <f t="shared" si="4"/>
        <v>1004.5</v>
      </c>
      <c r="K89" s="102">
        <v>0</v>
      </c>
      <c r="L89" s="102">
        <f t="shared" si="8"/>
        <v>1064</v>
      </c>
      <c r="M89" s="102">
        <v>9125</v>
      </c>
      <c r="N89" s="102">
        <f t="shared" si="6"/>
        <v>11193.5</v>
      </c>
      <c r="O89" s="126">
        <f t="shared" si="7"/>
        <v>23806.5</v>
      </c>
    </row>
    <row r="90" spans="1:15" s="15" customFormat="1" ht="36.75" customHeight="1" x14ac:dyDescent="0.2">
      <c r="A90" s="145">
        <v>81</v>
      </c>
      <c r="B90" s="103" t="s">
        <v>346</v>
      </c>
      <c r="C90" s="103" t="s">
        <v>194</v>
      </c>
      <c r="D90" s="103" t="s">
        <v>13</v>
      </c>
      <c r="E90" s="100" t="s">
        <v>49</v>
      </c>
      <c r="F90" s="101" t="s">
        <v>223</v>
      </c>
      <c r="G90" s="102">
        <v>35000</v>
      </c>
      <c r="H90" s="102">
        <v>0</v>
      </c>
      <c r="I90" s="102">
        <v>35000</v>
      </c>
      <c r="J90" s="102">
        <f>(I90*2.87%)</f>
        <v>1004.5</v>
      </c>
      <c r="K90" s="102">
        <v>0</v>
      </c>
      <c r="L90" s="102">
        <f>(I90*3.04%)</f>
        <v>1064</v>
      </c>
      <c r="M90" s="102">
        <v>125</v>
      </c>
      <c r="N90" s="102">
        <f>SUM(J90:M90)</f>
        <v>2193.5</v>
      </c>
      <c r="O90" s="126">
        <f>(I90-N90)</f>
        <v>32806.5</v>
      </c>
    </row>
    <row r="91" spans="1:15" s="15" customFormat="1" ht="36.75" customHeight="1" x14ac:dyDescent="0.2">
      <c r="A91" s="145">
        <v>82</v>
      </c>
      <c r="B91" s="100" t="s">
        <v>38</v>
      </c>
      <c r="C91" s="135" t="s">
        <v>175</v>
      </c>
      <c r="D91" s="135" t="s">
        <v>257</v>
      </c>
      <c r="E91" s="135" t="s">
        <v>49</v>
      </c>
      <c r="F91" s="136" t="s">
        <v>223</v>
      </c>
      <c r="G91" s="137">
        <v>110000</v>
      </c>
      <c r="H91" s="138">
        <v>0</v>
      </c>
      <c r="I91" s="102">
        <v>110000</v>
      </c>
      <c r="J91" s="102">
        <f t="shared" ref="J91:J102" si="9">G91*0.0287</f>
        <v>3157</v>
      </c>
      <c r="K91" s="102">
        <v>14457.62</v>
      </c>
      <c r="L91" s="102">
        <f>G91*0.0304</f>
        <v>3344</v>
      </c>
      <c r="M91" s="102">
        <v>1543</v>
      </c>
      <c r="N91" s="102">
        <f t="shared" ref="N91:N102" si="10">J91+K91+L91+M91</f>
        <v>22501.620000000003</v>
      </c>
      <c r="O91" s="126">
        <f t="shared" ref="O91:O102" si="11">I91-N91</f>
        <v>87498.38</v>
      </c>
    </row>
    <row r="92" spans="1:15" s="15" customFormat="1" ht="36.75" customHeight="1" x14ac:dyDescent="0.2">
      <c r="A92" s="145">
        <v>83</v>
      </c>
      <c r="B92" s="100" t="s">
        <v>63</v>
      </c>
      <c r="C92" s="139" t="s">
        <v>175</v>
      </c>
      <c r="D92" s="139" t="s">
        <v>251</v>
      </c>
      <c r="E92" s="139" t="s">
        <v>49</v>
      </c>
      <c r="F92" s="140" t="s">
        <v>224</v>
      </c>
      <c r="G92" s="141">
        <v>65000</v>
      </c>
      <c r="H92" s="138">
        <v>0</v>
      </c>
      <c r="I92" s="102">
        <v>65000</v>
      </c>
      <c r="J92" s="102">
        <f t="shared" si="9"/>
        <v>1865.5</v>
      </c>
      <c r="K92" s="102">
        <v>4157.55</v>
      </c>
      <c r="L92" s="102">
        <f>G92*0.0304</f>
        <v>1976</v>
      </c>
      <c r="M92" s="102">
        <v>1475.12</v>
      </c>
      <c r="N92" s="102">
        <f t="shared" si="10"/>
        <v>9474.17</v>
      </c>
      <c r="O92" s="126">
        <f t="shared" si="11"/>
        <v>55525.83</v>
      </c>
    </row>
    <row r="93" spans="1:15" s="15" customFormat="1" ht="36.75" customHeight="1" x14ac:dyDescent="0.2">
      <c r="A93" s="145">
        <v>84</v>
      </c>
      <c r="B93" s="100" t="s">
        <v>190</v>
      </c>
      <c r="C93" s="135" t="s">
        <v>175</v>
      </c>
      <c r="D93" s="135" t="s">
        <v>251</v>
      </c>
      <c r="E93" s="135" t="s">
        <v>49</v>
      </c>
      <c r="F93" s="136" t="s">
        <v>223</v>
      </c>
      <c r="G93" s="137">
        <v>35000</v>
      </c>
      <c r="H93" s="138">
        <v>0</v>
      </c>
      <c r="I93" s="102">
        <v>35000</v>
      </c>
      <c r="J93" s="102">
        <f t="shared" si="9"/>
        <v>1004.5</v>
      </c>
      <c r="K93" s="102">
        <v>0</v>
      </c>
      <c r="L93" s="102">
        <f>G93*0.0304</f>
        <v>1064</v>
      </c>
      <c r="M93" s="102">
        <v>125</v>
      </c>
      <c r="N93" s="102">
        <f t="shared" si="10"/>
        <v>2193.5</v>
      </c>
      <c r="O93" s="126">
        <f t="shared" si="11"/>
        <v>32806.5</v>
      </c>
    </row>
    <row r="94" spans="1:15" s="15" customFormat="1" ht="36.75" customHeight="1" x14ac:dyDescent="0.2">
      <c r="A94" s="145">
        <v>85</v>
      </c>
      <c r="B94" s="100" t="s">
        <v>19</v>
      </c>
      <c r="C94" s="139" t="s">
        <v>227</v>
      </c>
      <c r="D94" s="139" t="s">
        <v>66</v>
      </c>
      <c r="E94" s="139" t="s">
        <v>48</v>
      </c>
      <c r="F94" s="140" t="s">
        <v>224</v>
      </c>
      <c r="G94" s="141">
        <v>150000</v>
      </c>
      <c r="H94" s="138">
        <v>0</v>
      </c>
      <c r="I94" s="102">
        <v>150000</v>
      </c>
      <c r="J94" s="102">
        <f t="shared" si="9"/>
        <v>4305</v>
      </c>
      <c r="K94" s="102">
        <v>23529.09</v>
      </c>
      <c r="L94" s="102">
        <v>4560</v>
      </c>
      <c r="M94" s="102">
        <v>1475.12</v>
      </c>
      <c r="N94" s="102">
        <f t="shared" si="10"/>
        <v>33869.21</v>
      </c>
      <c r="O94" s="126">
        <f t="shared" si="11"/>
        <v>116130.79000000001</v>
      </c>
    </row>
    <row r="95" spans="1:15" s="15" customFormat="1" ht="36.75" customHeight="1" x14ac:dyDescent="0.2">
      <c r="A95" s="145">
        <v>86</v>
      </c>
      <c r="B95" s="100" t="s">
        <v>87</v>
      </c>
      <c r="C95" s="135" t="s">
        <v>227</v>
      </c>
      <c r="D95" s="135" t="s">
        <v>22</v>
      </c>
      <c r="E95" s="135" t="s">
        <v>49</v>
      </c>
      <c r="F95" s="136" t="s">
        <v>223</v>
      </c>
      <c r="G95" s="137">
        <v>75000</v>
      </c>
      <c r="H95" s="138">
        <v>0</v>
      </c>
      <c r="I95" s="102">
        <v>75000</v>
      </c>
      <c r="J95" s="102">
        <f t="shared" si="9"/>
        <v>2152.5</v>
      </c>
      <c r="K95" s="102">
        <v>6309.38</v>
      </c>
      <c r="L95" s="102">
        <f t="shared" ref="L95:L102" si="12">G95*0.0304</f>
        <v>2280</v>
      </c>
      <c r="M95" s="102">
        <v>125</v>
      </c>
      <c r="N95" s="102">
        <f t="shared" si="10"/>
        <v>10866.880000000001</v>
      </c>
      <c r="O95" s="126">
        <f t="shared" si="11"/>
        <v>64133.119999999995</v>
      </c>
    </row>
    <row r="96" spans="1:15" s="15" customFormat="1" ht="36.75" customHeight="1" x14ac:dyDescent="0.2">
      <c r="A96" s="145">
        <v>87</v>
      </c>
      <c r="B96" s="100" t="s">
        <v>105</v>
      </c>
      <c r="C96" s="139" t="s">
        <v>227</v>
      </c>
      <c r="D96" s="139" t="s">
        <v>13</v>
      </c>
      <c r="E96" s="139" t="s">
        <v>49</v>
      </c>
      <c r="F96" s="140" t="s">
        <v>223</v>
      </c>
      <c r="G96" s="141">
        <v>30000</v>
      </c>
      <c r="H96" s="138">
        <v>0</v>
      </c>
      <c r="I96" s="102">
        <v>30000</v>
      </c>
      <c r="J96" s="102">
        <f t="shared" si="9"/>
        <v>861</v>
      </c>
      <c r="K96" s="102">
        <v>0</v>
      </c>
      <c r="L96" s="102">
        <f t="shared" si="12"/>
        <v>912</v>
      </c>
      <c r="M96" s="102">
        <v>125</v>
      </c>
      <c r="N96" s="102">
        <f t="shared" si="10"/>
        <v>1898</v>
      </c>
      <c r="O96" s="126">
        <f t="shared" si="11"/>
        <v>28102</v>
      </c>
    </row>
    <row r="97" spans="1:17" s="15" customFormat="1" ht="36.75" customHeight="1" x14ac:dyDescent="0.2">
      <c r="A97" s="145">
        <v>88</v>
      </c>
      <c r="B97" s="100" t="s">
        <v>102</v>
      </c>
      <c r="C97" s="135" t="s">
        <v>227</v>
      </c>
      <c r="D97" s="135" t="s">
        <v>13</v>
      </c>
      <c r="E97" s="135" t="s">
        <v>49</v>
      </c>
      <c r="F97" s="136" t="s">
        <v>224</v>
      </c>
      <c r="G97" s="137">
        <v>35000</v>
      </c>
      <c r="H97" s="138">
        <v>0</v>
      </c>
      <c r="I97" s="102">
        <v>35000</v>
      </c>
      <c r="J97" s="102">
        <f t="shared" si="9"/>
        <v>1004.5</v>
      </c>
      <c r="K97" s="102">
        <v>0</v>
      </c>
      <c r="L97" s="102">
        <f t="shared" si="12"/>
        <v>1064</v>
      </c>
      <c r="M97" s="102">
        <v>125</v>
      </c>
      <c r="N97" s="102">
        <f t="shared" si="10"/>
        <v>2193.5</v>
      </c>
      <c r="O97" s="126">
        <f t="shared" si="11"/>
        <v>32806.5</v>
      </c>
    </row>
    <row r="98" spans="1:17" s="15" customFormat="1" ht="36.75" customHeight="1" x14ac:dyDescent="0.2">
      <c r="A98" s="145">
        <v>89</v>
      </c>
      <c r="B98" s="100" t="s">
        <v>15</v>
      </c>
      <c r="C98" s="139" t="s">
        <v>227</v>
      </c>
      <c r="D98" s="139" t="s">
        <v>16</v>
      </c>
      <c r="E98" s="139" t="s">
        <v>48</v>
      </c>
      <c r="F98" s="140" t="s">
        <v>223</v>
      </c>
      <c r="G98" s="141">
        <v>45000</v>
      </c>
      <c r="H98" s="138">
        <v>0</v>
      </c>
      <c r="I98" s="102">
        <v>45000</v>
      </c>
      <c r="J98" s="102">
        <f t="shared" si="9"/>
        <v>1291.5</v>
      </c>
      <c r="K98" s="102">
        <v>1148.33</v>
      </c>
      <c r="L98" s="102">
        <f t="shared" si="12"/>
        <v>1368</v>
      </c>
      <c r="M98" s="102">
        <v>125</v>
      </c>
      <c r="N98" s="102">
        <f t="shared" si="10"/>
        <v>3932.83</v>
      </c>
      <c r="O98" s="126">
        <f t="shared" si="11"/>
        <v>41067.17</v>
      </c>
    </row>
    <row r="99" spans="1:17" s="15" customFormat="1" ht="36.75" customHeight="1" x14ac:dyDescent="0.2">
      <c r="A99" s="145">
        <v>90</v>
      </c>
      <c r="B99" s="100" t="s">
        <v>21</v>
      </c>
      <c r="C99" s="135" t="s">
        <v>227</v>
      </c>
      <c r="D99" s="135" t="s">
        <v>10</v>
      </c>
      <c r="E99" s="135" t="s">
        <v>51</v>
      </c>
      <c r="F99" s="136" t="s">
        <v>224</v>
      </c>
      <c r="G99" s="137">
        <v>22000</v>
      </c>
      <c r="H99" s="138">
        <v>0</v>
      </c>
      <c r="I99" s="102">
        <v>22000</v>
      </c>
      <c r="J99" s="102">
        <f t="shared" si="9"/>
        <v>631.4</v>
      </c>
      <c r="K99" s="102">
        <v>0</v>
      </c>
      <c r="L99" s="102">
        <f t="shared" si="12"/>
        <v>668.8</v>
      </c>
      <c r="M99" s="102">
        <v>125</v>
      </c>
      <c r="N99" s="102">
        <f t="shared" si="10"/>
        <v>1425.1999999999998</v>
      </c>
      <c r="O99" s="126">
        <f t="shared" si="11"/>
        <v>20574.8</v>
      </c>
    </row>
    <row r="100" spans="1:17" s="15" customFormat="1" ht="36.75" customHeight="1" x14ac:dyDescent="0.2">
      <c r="A100" s="145">
        <v>91</v>
      </c>
      <c r="B100" s="100" t="s">
        <v>18</v>
      </c>
      <c r="C100" s="139" t="s">
        <v>227</v>
      </c>
      <c r="D100" s="139" t="s">
        <v>17</v>
      </c>
      <c r="E100" s="139" t="s">
        <v>51</v>
      </c>
      <c r="F100" s="140" t="s">
        <v>223</v>
      </c>
      <c r="G100" s="141">
        <v>16500</v>
      </c>
      <c r="H100" s="138">
        <v>0</v>
      </c>
      <c r="I100" s="102">
        <v>16500</v>
      </c>
      <c r="J100" s="102">
        <f t="shared" si="9"/>
        <v>473.55</v>
      </c>
      <c r="K100" s="102">
        <v>0</v>
      </c>
      <c r="L100" s="102">
        <f t="shared" si="12"/>
        <v>501.6</v>
      </c>
      <c r="M100" s="102">
        <v>125</v>
      </c>
      <c r="N100" s="102">
        <f t="shared" si="10"/>
        <v>1100.1500000000001</v>
      </c>
      <c r="O100" s="126">
        <f t="shared" si="11"/>
        <v>15399.85</v>
      </c>
    </row>
    <row r="101" spans="1:17" s="15" customFormat="1" ht="36.75" customHeight="1" x14ac:dyDescent="0.2">
      <c r="A101" s="145">
        <v>92</v>
      </c>
      <c r="B101" s="100" t="s">
        <v>183</v>
      </c>
      <c r="C101" s="135" t="s">
        <v>185</v>
      </c>
      <c r="D101" s="135" t="s">
        <v>13</v>
      </c>
      <c r="E101" s="135" t="s">
        <v>49</v>
      </c>
      <c r="F101" s="136" t="s">
        <v>223</v>
      </c>
      <c r="G101" s="137">
        <v>35000</v>
      </c>
      <c r="H101" s="138">
        <v>0</v>
      </c>
      <c r="I101" s="102">
        <v>35000</v>
      </c>
      <c r="J101" s="102">
        <f t="shared" si="9"/>
        <v>1004.5</v>
      </c>
      <c r="K101" s="102">
        <v>0</v>
      </c>
      <c r="L101" s="102">
        <f t="shared" si="12"/>
        <v>1064</v>
      </c>
      <c r="M101" s="102">
        <v>25</v>
      </c>
      <c r="N101" s="102">
        <f t="shared" si="10"/>
        <v>2093.5</v>
      </c>
      <c r="O101" s="126">
        <f t="shared" si="11"/>
        <v>32906.5</v>
      </c>
    </row>
    <row r="102" spans="1:17" s="15" customFormat="1" ht="36.75" customHeight="1" x14ac:dyDescent="0.2">
      <c r="A102" s="145">
        <v>93</v>
      </c>
      <c r="B102" s="100" t="s">
        <v>184</v>
      </c>
      <c r="C102" s="139" t="s">
        <v>185</v>
      </c>
      <c r="D102" s="139" t="s">
        <v>13</v>
      </c>
      <c r="E102" s="139" t="s">
        <v>49</v>
      </c>
      <c r="F102" s="140" t="s">
        <v>223</v>
      </c>
      <c r="G102" s="141">
        <v>30000</v>
      </c>
      <c r="H102" s="138">
        <v>0</v>
      </c>
      <c r="I102" s="102">
        <v>30000</v>
      </c>
      <c r="J102" s="102">
        <f t="shared" si="9"/>
        <v>861</v>
      </c>
      <c r="K102" s="102">
        <v>0</v>
      </c>
      <c r="L102" s="102">
        <f t="shared" si="12"/>
        <v>912</v>
      </c>
      <c r="M102" s="102">
        <v>25</v>
      </c>
      <c r="N102" s="102">
        <f t="shared" si="10"/>
        <v>1798</v>
      </c>
      <c r="O102" s="126">
        <f t="shared" si="11"/>
        <v>28202</v>
      </c>
    </row>
    <row r="103" spans="1:17" s="15" customFormat="1" ht="36.75" customHeight="1" x14ac:dyDescent="0.2">
      <c r="A103" s="145">
        <v>94</v>
      </c>
      <c r="B103" s="100" t="s">
        <v>400</v>
      </c>
      <c r="C103" s="139" t="s">
        <v>175</v>
      </c>
      <c r="D103" s="139" t="s">
        <v>393</v>
      </c>
      <c r="E103" s="139" t="s">
        <v>49</v>
      </c>
      <c r="F103" s="140" t="s">
        <v>223</v>
      </c>
      <c r="G103" s="141">
        <v>35000</v>
      </c>
      <c r="H103" s="138">
        <v>0</v>
      </c>
      <c r="I103" s="102">
        <v>35000</v>
      </c>
      <c r="J103" s="102">
        <f>G103*0.0287</f>
        <v>1004.5</v>
      </c>
      <c r="K103" s="102">
        <v>0</v>
      </c>
      <c r="L103" s="102">
        <f>G103*0.0304</f>
        <v>1064</v>
      </c>
      <c r="M103" s="102">
        <v>25</v>
      </c>
      <c r="N103" s="102">
        <f>J103+K103+L103+M103</f>
        <v>2093.5</v>
      </c>
      <c r="O103" s="126">
        <f>I103-N103</f>
        <v>32906.5</v>
      </c>
    </row>
    <row r="104" spans="1:17" s="15" customFormat="1" ht="36.75" customHeight="1" x14ac:dyDescent="0.2">
      <c r="A104" s="145">
        <v>95</v>
      </c>
      <c r="B104" s="158" t="s">
        <v>401</v>
      </c>
      <c r="C104" s="154" t="s">
        <v>164</v>
      </c>
      <c r="D104" s="154" t="s">
        <v>17</v>
      </c>
      <c r="E104" s="154" t="s">
        <v>402</v>
      </c>
      <c r="F104" s="155" t="s">
        <v>403</v>
      </c>
      <c r="G104" s="156">
        <v>16500</v>
      </c>
      <c r="H104" s="146">
        <v>0</v>
      </c>
      <c r="I104" s="133">
        <v>16500</v>
      </c>
      <c r="J104" s="133">
        <f>G104*0.0287</f>
        <v>473.55</v>
      </c>
      <c r="K104" s="133">
        <v>0</v>
      </c>
      <c r="L104" s="133">
        <f>G104*0.0304</f>
        <v>501.6</v>
      </c>
      <c r="M104" s="133">
        <v>25</v>
      </c>
      <c r="N104" s="133">
        <f>J104+K104+L104+M104</f>
        <v>1000.1500000000001</v>
      </c>
      <c r="O104" s="127">
        <f>I104-N104</f>
        <v>15499.85</v>
      </c>
    </row>
    <row r="105" spans="1:17" s="15" customFormat="1" ht="36.75" customHeight="1" x14ac:dyDescent="0.2">
      <c r="A105" s="145">
        <v>96</v>
      </c>
      <c r="B105" s="158" t="s">
        <v>415</v>
      </c>
      <c r="C105" s="154" t="s">
        <v>164</v>
      </c>
      <c r="D105" s="154" t="s">
        <v>17</v>
      </c>
      <c r="E105" s="154" t="s">
        <v>402</v>
      </c>
      <c r="F105" s="155" t="s">
        <v>403</v>
      </c>
      <c r="G105" s="156">
        <v>16500</v>
      </c>
      <c r="H105" s="146">
        <v>0</v>
      </c>
      <c r="I105" s="133">
        <v>16500</v>
      </c>
      <c r="J105" s="133">
        <f>G105*0.0287</f>
        <v>473.55</v>
      </c>
      <c r="K105" s="133">
        <v>0</v>
      </c>
      <c r="L105" s="133">
        <f>G105*0.0304</f>
        <v>501.6</v>
      </c>
      <c r="M105" s="133">
        <v>25</v>
      </c>
      <c r="N105" s="133">
        <f>J105+K105+L105+M105</f>
        <v>1000.1500000000001</v>
      </c>
      <c r="O105" s="127">
        <f>I105-N105</f>
        <v>15499.85</v>
      </c>
    </row>
    <row r="106" spans="1:17" s="15" customFormat="1" ht="36.75" customHeight="1" x14ac:dyDescent="0.2">
      <c r="A106" s="160">
        <v>0</v>
      </c>
      <c r="B106" s="158" t="s">
        <v>359</v>
      </c>
      <c r="C106" s="154" t="s">
        <v>173</v>
      </c>
      <c r="D106" s="154" t="s">
        <v>413</v>
      </c>
      <c r="E106" s="154" t="s">
        <v>357</v>
      </c>
      <c r="F106" s="155" t="s">
        <v>403</v>
      </c>
      <c r="G106" s="156">
        <v>0</v>
      </c>
      <c r="H106" s="146">
        <v>0</v>
      </c>
      <c r="I106" s="133">
        <v>0</v>
      </c>
      <c r="J106" s="133">
        <f>G106*0.0287</f>
        <v>0</v>
      </c>
      <c r="K106" s="133">
        <v>0</v>
      </c>
      <c r="L106" s="133">
        <f>G106*0.0304</f>
        <v>0</v>
      </c>
      <c r="M106" s="133">
        <v>0</v>
      </c>
      <c r="N106" s="133">
        <f>J106+K106+L106+M106</f>
        <v>0</v>
      </c>
      <c r="O106" s="127">
        <f>I106-N106</f>
        <v>0</v>
      </c>
    </row>
    <row r="107" spans="1:17" s="15" customFormat="1" ht="36.75" customHeight="1" x14ac:dyDescent="0.2">
      <c r="A107" s="160">
        <v>0</v>
      </c>
      <c r="B107" s="158" t="s">
        <v>80</v>
      </c>
      <c r="C107" s="154" t="s">
        <v>174</v>
      </c>
      <c r="D107" s="154" t="s">
        <v>106</v>
      </c>
      <c r="E107" s="154" t="s">
        <v>357</v>
      </c>
      <c r="F107" s="155" t="s">
        <v>403</v>
      </c>
      <c r="G107" s="156">
        <v>0</v>
      </c>
      <c r="H107" s="146">
        <v>0</v>
      </c>
      <c r="I107" s="133">
        <v>0</v>
      </c>
      <c r="J107" s="133">
        <f>G107*0.0287</f>
        <v>0</v>
      </c>
      <c r="K107" s="133">
        <v>0</v>
      </c>
      <c r="L107" s="133">
        <f>G107*0.0304</f>
        <v>0</v>
      </c>
      <c r="M107" s="133">
        <v>0</v>
      </c>
      <c r="N107" s="133">
        <f>J107+K107+L107+M107</f>
        <v>0</v>
      </c>
      <c r="O107" s="127">
        <f>I107-N107</f>
        <v>0</v>
      </c>
    </row>
    <row r="108" spans="1:17" s="15" customFormat="1" ht="36.75" customHeight="1" thickBot="1" x14ac:dyDescent="0.3">
      <c r="A108" s="166" t="s">
        <v>65</v>
      </c>
      <c r="B108" s="167"/>
      <c r="C108" s="167"/>
      <c r="D108" s="167"/>
      <c r="E108" s="167"/>
      <c r="F108" s="168"/>
      <c r="G108" s="161">
        <f t="shared" ref="G108:N108" si="13">SUBTOTAL(109,G10:G107)</f>
        <v>4815133.33</v>
      </c>
      <c r="H108" s="161">
        <f t="shared" si="13"/>
        <v>0</v>
      </c>
      <c r="I108" s="161">
        <f t="shared" si="13"/>
        <v>4815133.33</v>
      </c>
      <c r="J108" s="161">
        <f t="shared" si="13"/>
        <v>138194.32657099995</v>
      </c>
      <c r="K108" s="161">
        <f t="shared" si="13"/>
        <v>321886.90999999992</v>
      </c>
      <c r="L108" s="161">
        <f t="shared" si="13"/>
        <v>145627.65323200004</v>
      </c>
      <c r="M108" s="161">
        <f t="shared" si="13"/>
        <v>79117.960000000006</v>
      </c>
      <c r="N108" s="161">
        <f t="shared" si="13"/>
        <v>684826.84980299999</v>
      </c>
      <c r="O108" s="161">
        <f>SUBTOTAL(9,O10:O107)</f>
        <v>4130306.4801969989</v>
      </c>
    </row>
    <row r="109" spans="1:17" s="15" customFormat="1" ht="21.75" customHeight="1" x14ac:dyDescent="0.2">
      <c r="A109" s="147"/>
      <c r="B109" s="17"/>
      <c r="C109" s="17"/>
      <c r="D109" s="17"/>
      <c r="E109" s="23"/>
      <c r="F109" s="23"/>
      <c r="G109" s="151"/>
      <c r="H109" s="22"/>
      <c r="I109" s="22"/>
      <c r="J109" s="151"/>
      <c r="K109" s="22"/>
      <c r="L109" s="151"/>
      <c r="M109" s="151"/>
      <c r="N109" s="151"/>
      <c r="O109" s="151"/>
    </row>
    <row r="110" spans="1:17" x14ac:dyDescent="0.2">
      <c r="A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  <row r="111" spans="1:17" ht="14.25" x14ac:dyDescent="0.2">
      <c r="A111" s="17"/>
      <c r="B111" s="27" t="s">
        <v>271</v>
      </c>
      <c r="D111" s="23"/>
      <c r="E111" s="162" t="s">
        <v>273</v>
      </c>
      <c r="F111" s="162"/>
      <c r="G111" s="17"/>
      <c r="H111" s="17"/>
      <c r="I111" s="17"/>
      <c r="J111" s="162" t="s">
        <v>273</v>
      </c>
      <c r="K111" s="162"/>
      <c r="L111" s="17"/>
      <c r="M111" s="28"/>
      <c r="N111" s="162"/>
      <c r="O111" s="162"/>
    </row>
    <row r="112" spans="1:17" ht="14.25" x14ac:dyDescent="0.2">
      <c r="A112" s="17"/>
      <c r="B112" s="23"/>
      <c r="C112" s="28"/>
      <c r="D112" s="27"/>
      <c r="G112" s="28"/>
      <c r="H112" s="29"/>
      <c r="I112" s="28"/>
      <c r="J112" s="23"/>
      <c r="K112" s="23"/>
      <c r="L112" s="29"/>
      <c r="M112" s="28"/>
      <c r="N112" s="28"/>
      <c r="O112" s="162"/>
      <c r="P112" s="162"/>
      <c r="Q112" s="28"/>
    </row>
    <row r="113" spans="1:18" ht="14.25" x14ac:dyDescent="0.2">
      <c r="A113" s="17"/>
      <c r="B113" s="30"/>
      <c r="C113" s="28"/>
      <c r="D113" s="27"/>
      <c r="E113" s="31"/>
      <c r="F113" s="32"/>
      <c r="G113" s="28"/>
      <c r="H113" s="29"/>
      <c r="I113" s="30"/>
      <c r="J113" s="30"/>
      <c r="K113" s="30"/>
      <c r="L113" s="30"/>
      <c r="M113" s="28"/>
      <c r="N113" s="28"/>
      <c r="O113" s="28"/>
      <c r="P113" s="28"/>
      <c r="Q113" s="123"/>
      <c r="R113" s="124"/>
    </row>
    <row r="114" spans="1:18" ht="14.25" x14ac:dyDescent="0.2">
      <c r="A114" s="17"/>
      <c r="B114" s="27" t="s">
        <v>388</v>
      </c>
      <c r="C114" s="28"/>
      <c r="D114" s="27"/>
      <c r="E114" s="27" t="s">
        <v>389</v>
      </c>
      <c r="F114" s="27"/>
      <c r="G114" s="28"/>
      <c r="H114" s="29"/>
      <c r="I114" s="28"/>
      <c r="J114" s="27" t="s">
        <v>390</v>
      </c>
      <c r="K114" s="27"/>
      <c r="L114" s="29"/>
      <c r="M114" s="162"/>
      <c r="N114" s="162"/>
      <c r="O114" s="162"/>
      <c r="P114" s="162"/>
      <c r="Q114" s="28"/>
    </row>
    <row r="115" spans="1:18" x14ac:dyDescent="0.2">
      <c r="A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</row>
    <row r="116" spans="1:18" ht="21.75" customHeight="1" x14ac:dyDescent="0.2"/>
    <row r="117" spans="1:18" ht="21.75" customHeight="1" x14ac:dyDescent="0.2"/>
    <row r="118" spans="1:18" ht="21.75" customHeight="1" x14ac:dyDescent="0.2"/>
    <row r="119" spans="1:18" ht="21.75" customHeight="1" x14ac:dyDescent="0.2"/>
    <row r="120" spans="1:18" ht="21.75" customHeight="1" x14ac:dyDescent="0.2">
      <c r="G120" s="151"/>
      <c r="H120" s="151"/>
      <c r="I120" s="151"/>
      <c r="J120" s="151"/>
      <c r="K120" s="151"/>
      <c r="L120" s="151"/>
      <c r="M120" s="151"/>
      <c r="N120" s="151"/>
      <c r="O120" s="151"/>
    </row>
    <row r="121" spans="1:18" ht="21.75" customHeight="1" x14ac:dyDescent="0.2"/>
    <row r="122" spans="1:18" ht="21.75" customHeight="1" x14ac:dyDescent="0.2"/>
    <row r="123" spans="1:18" ht="21.75" customHeight="1" x14ac:dyDescent="0.2"/>
    <row r="124" spans="1:18" ht="21.75" customHeight="1" x14ac:dyDescent="0.2"/>
    <row r="125" spans="1:18" ht="21.75" customHeight="1" x14ac:dyDescent="0.2"/>
    <row r="126" spans="1:18" ht="21.75" customHeight="1" x14ac:dyDescent="0.2"/>
    <row r="127" spans="1:18" ht="21.75" customHeight="1" x14ac:dyDescent="0.2"/>
    <row r="128" spans="1:1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spans="1:15" ht="21.75" customHeight="1" x14ac:dyDescent="0.2"/>
    <row r="146" spans="1:15" x14ac:dyDescent="0.2">
      <c r="B146" s="15"/>
      <c r="C146" s="15"/>
      <c r="D146" s="15"/>
      <c r="E146" s="33"/>
      <c r="F146" s="33"/>
      <c r="G146" s="147"/>
      <c r="H146" s="147"/>
      <c r="I146" s="147"/>
      <c r="J146" s="147"/>
      <c r="K146" s="147"/>
      <c r="L146" s="147"/>
      <c r="M146" s="147"/>
      <c r="N146" s="147"/>
      <c r="O146" s="147"/>
    </row>
    <row r="147" spans="1:15" x14ac:dyDescent="0.2">
      <c r="B147" s="15"/>
      <c r="C147" s="15"/>
      <c r="D147" s="15"/>
      <c r="E147" s="33"/>
      <c r="F147" s="33"/>
      <c r="G147" s="147"/>
      <c r="H147" s="147"/>
      <c r="I147" s="147"/>
      <c r="J147" s="147"/>
      <c r="K147" s="147"/>
      <c r="L147" s="147"/>
      <c r="M147" s="147"/>
      <c r="N147" s="147"/>
      <c r="O147" s="147"/>
    </row>
    <row r="148" spans="1:15" x14ac:dyDescent="0.2">
      <c r="A148" s="147"/>
    </row>
    <row r="149" spans="1:15" x14ac:dyDescent="0.2">
      <c r="A149" s="147"/>
    </row>
    <row r="152" spans="1:15" s="15" customFormat="1" ht="36" customHeight="1" x14ac:dyDescent="0.2">
      <c r="A152" s="22"/>
      <c r="B152" s="17"/>
      <c r="C152" s="17"/>
      <c r="D152" s="17"/>
      <c r="E152" s="23"/>
      <c r="F152" s="23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15" customFormat="1" ht="36" customHeight="1" x14ac:dyDescent="0.2">
      <c r="A153" s="22"/>
      <c r="B153" s="17"/>
      <c r="C153" s="17"/>
      <c r="D153" s="17"/>
      <c r="E153" s="23"/>
      <c r="F153" s="23"/>
      <c r="G153" s="22"/>
      <c r="H153" s="22"/>
      <c r="I153" s="22"/>
      <c r="J153" s="22"/>
      <c r="K153" s="22"/>
      <c r="L153" s="22"/>
      <c r="M153" s="22"/>
      <c r="N153" s="22"/>
      <c r="O153" s="22"/>
    </row>
    <row r="155" spans="1:15" ht="36" customHeight="1" x14ac:dyDescent="0.2"/>
    <row r="156" spans="1:15" ht="36" customHeight="1" x14ac:dyDescent="0.2"/>
    <row r="157" spans="1:15" ht="36" customHeight="1" x14ac:dyDescent="0.2"/>
    <row r="158" spans="1:15" ht="36" customHeight="1" x14ac:dyDescent="0.2"/>
    <row r="160" spans="1:15" x14ac:dyDescent="0.2">
      <c r="B160" s="26"/>
      <c r="C160" s="26"/>
      <c r="D160" s="26"/>
      <c r="E160" s="26"/>
      <c r="F160" s="34"/>
      <c r="G160" s="152"/>
      <c r="H160" s="152"/>
      <c r="I160" s="152"/>
      <c r="J160" s="152"/>
      <c r="K160" s="152"/>
      <c r="L160" s="152"/>
      <c r="M160" s="152"/>
      <c r="N160" s="152"/>
      <c r="O160" s="152"/>
    </row>
    <row r="161" spans="1:15" x14ac:dyDescent="0.2">
      <c r="B161" s="26"/>
      <c r="C161" s="26"/>
      <c r="D161" s="26"/>
      <c r="E161" s="26"/>
      <c r="F161" s="34"/>
      <c r="G161" s="152"/>
      <c r="H161" s="152"/>
      <c r="I161" s="152"/>
      <c r="J161" s="152"/>
      <c r="K161" s="152"/>
      <c r="L161" s="152"/>
      <c r="M161" s="152"/>
      <c r="N161" s="152"/>
      <c r="O161" s="152"/>
    </row>
    <row r="162" spans="1:15" x14ac:dyDescent="0.2">
      <c r="A162" s="152"/>
      <c r="B162" s="26"/>
      <c r="C162" s="26"/>
      <c r="D162" s="26"/>
      <c r="E162" s="26"/>
      <c r="F162" s="34"/>
      <c r="G162" s="152"/>
      <c r="H162" s="152"/>
      <c r="I162" s="152"/>
      <c r="J162" s="152"/>
      <c r="K162" s="152"/>
      <c r="L162" s="152"/>
      <c r="M162" s="152"/>
      <c r="N162" s="152"/>
      <c r="O162" s="152"/>
    </row>
    <row r="163" spans="1:15" x14ac:dyDescent="0.2">
      <c r="A163" s="152"/>
      <c r="B163" s="26"/>
      <c r="C163" s="26"/>
      <c r="D163" s="26"/>
      <c r="E163" s="26"/>
      <c r="F163" s="34"/>
      <c r="G163" s="152"/>
      <c r="H163" s="152"/>
      <c r="I163" s="152"/>
      <c r="J163" s="152"/>
      <c r="K163" s="152"/>
      <c r="L163" s="152"/>
      <c r="M163" s="152"/>
      <c r="N163" s="152"/>
      <c r="O163" s="152"/>
    </row>
    <row r="164" spans="1:15" x14ac:dyDescent="0.2">
      <c r="A164" s="152"/>
      <c r="B164" s="26"/>
      <c r="C164" s="26"/>
      <c r="D164" s="26"/>
      <c r="E164" s="26"/>
      <c r="F164" s="34"/>
      <c r="G164" s="152"/>
      <c r="H164" s="152"/>
      <c r="I164" s="152"/>
      <c r="J164" s="152"/>
      <c r="K164" s="152"/>
      <c r="L164" s="152"/>
      <c r="M164" s="152"/>
      <c r="N164" s="152"/>
      <c r="O164" s="152"/>
    </row>
    <row r="165" spans="1:15" x14ac:dyDescent="0.2">
      <c r="A165" s="152"/>
      <c r="B165" s="26"/>
      <c r="C165" s="26"/>
      <c r="D165" s="26"/>
      <c r="E165" s="26"/>
      <c r="F165" s="34"/>
      <c r="G165" s="152"/>
      <c r="H165" s="152"/>
      <c r="I165" s="152"/>
      <c r="J165" s="152"/>
      <c r="K165" s="152"/>
      <c r="L165" s="152"/>
      <c r="M165" s="152"/>
      <c r="N165" s="152"/>
      <c r="O165" s="152"/>
    </row>
    <row r="166" spans="1:15" s="26" customFormat="1" ht="36" customHeight="1" x14ac:dyDescent="0.2">
      <c r="A166" s="152"/>
      <c r="F166" s="34"/>
      <c r="G166" s="152"/>
      <c r="H166" s="152"/>
      <c r="I166" s="152"/>
      <c r="J166" s="152"/>
      <c r="K166" s="152"/>
      <c r="L166" s="152"/>
      <c r="M166" s="152"/>
      <c r="N166" s="152"/>
      <c r="O166" s="152"/>
    </row>
    <row r="167" spans="1:15" s="26" customFormat="1" ht="36" customHeight="1" x14ac:dyDescent="0.2">
      <c r="A167" s="152"/>
      <c r="F167" s="34"/>
      <c r="G167" s="152"/>
      <c r="H167" s="152"/>
      <c r="I167" s="152"/>
      <c r="J167" s="152"/>
      <c r="K167" s="152"/>
      <c r="L167" s="152"/>
      <c r="M167" s="152"/>
      <c r="N167" s="152"/>
      <c r="O167" s="152"/>
    </row>
    <row r="168" spans="1:15" s="26" customFormat="1" ht="36" customHeight="1" x14ac:dyDescent="0.2">
      <c r="A168" s="152"/>
      <c r="F168" s="34"/>
      <c r="G168" s="152"/>
      <c r="H168" s="152"/>
      <c r="I168" s="152"/>
      <c r="J168" s="152"/>
      <c r="K168" s="152"/>
      <c r="L168" s="152"/>
      <c r="M168" s="152"/>
      <c r="N168" s="152"/>
      <c r="O168" s="152"/>
    </row>
    <row r="169" spans="1:15" s="26" customFormat="1" ht="36" customHeight="1" x14ac:dyDescent="0.2">
      <c r="A169" s="152"/>
      <c r="F169" s="34"/>
      <c r="G169" s="152"/>
      <c r="H169" s="152"/>
      <c r="I169" s="152"/>
      <c r="J169" s="152"/>
      <c r="K169" s="152"/>
      <c r="L169" s="152"/>
      <c r="M169" s="152"/>
      <c r="N169" s="152"/>
      <c r="O169" s="152"/>
    </row>
    <row r="170" spans="1:15" s="26" customFormat="1" ht="36" customHeight="1" x14ac:dyDescent="0.2">
      <c r="A170" s="152"/>
      <c r="F170" s="34"/>
      <c r="G170" s="152"/>
      <c r="H170" s="152"/>
      <c r="I170" s="152"/>
      <c r="J170" s="152"/>
      <c r="K170" s="152"/>
      <c r="L170" s="152"/>
      <c r="M170" s="152"/>
      <c r="N170" s="152"/>
      <c r="O170" s="152"/>
    </row>
    <row r="171" spans="1:15" s="26" customFormat="1" ht="36" customHeight="1" x14ac:dyDescent="0.2">
      <c r="A171" s="152"/>
      <c r="F171" s="34"/>
      <c r="G171" s="152"/>
      <c r="H171" s="152"/>
      <c r="I171" s="152"/>
      <c r="J171" s="152"/>
      <c r="K171" s="152"/>
      <c r="L171" s="152"/>
      <c r="M171" s="152"/>
      <c r="N171" s="152"/>
      <c r="O171" s="152"/>
    </row>
    <row r="172" spans="1:15" s="26" customFormat="1" ht="36" customHeight="1" x14ac:dyDescent="0.2">
      <c r="A172" s="152"/>
      <c r="F172" s="34"/>
      <c r="G172" s="152"/>
      <c r="H172" s="152"/>
      <c r="I172" s="152"/>
      <c r="J172" s="152"/>
      <c r="K172" s="152"/>
      <c r="L172" s="152"/>
      <c r="M172" s="152"/>
      <c r="N172" s="152"/>
      <c r="O172" s="152"/>
    </row>
    <row r="173" spans="1:15" s="26" customFormat="1" ht="36" customHeight="1" x14ac:dyDescent="0.2">
      <c r="A173" s="152"/>
      <c r="F173" s="34"/>
      <c r="G173" s="152"/>
      <c r="H173" s="152"/>
      <c r="I173" s="152"/>
      <c r="J173" s="152"/>
      <c r="K173" s="152"/>
      <c r="L173" s="152"/>
      <c r="M173" s="152"/>
      <c r="N173" s="152"/>
      <c r="O173" s="152"/>
    </row>
    <row r="174" spans="1:15" s="26" customFormat="1" ht="36" customHeight="1" x14ac:dyDescent="0.2">
      <c r="A174" s="152"/>
      <c r="B174" s="17"/>
      <c r="C174" s="17"/>
      <c r="D174" s="17"/>
      <c r="E174" s="23"/>
      <c r="F174" s="23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1:15" s="26" customFormat="1" ht="36" customHeight="1" x14ac:dyDescent="0.2">
      <c r="A175" s="152"/>
      <c r="B175" s="17"/>
      <c r="C175" s="17"/>
      <c r="D175" s="17"/>
      <c r="E175" s="23"/>
      <c r="F175" s="23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 s="26" customFormat="1" ht="36" customHeight="1" x14ac:dyDescent="0.2">
      <c r="A176" s="22"/>
      <c r="B176" s="17"/>
      <c r="C176" s="17"/>
      <c r="D176" s="17"/>
      <c r="E176" s="23"/>
      <c r="F176" s="23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1:15" s="26" customFormat="1" ht="36" customHeight="1" x14ac:dyDescent="0.2">
      <c r="A177" s="22"/>
      <c r="B177" s="17"/>
      <c r="C177" s="17"/>
      <c r="D177" s="17"/>
      <c r="E177" s="23"/>
      <c r="F177" s="23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1:15" s="26" customFormat="1" ht="36" customHeight="1" x14ac:dyDescent="0.2">
      <c r="A178" s="22"/>
      <c r="B178" s="17"/>
      <c r="C178" s="17"/>
      <c r="D178" s="17"/>
      <c r="E178" s="23"/>
      <c r="F178" s="23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1:15" s="26" customFormat="1" ht="36" customHeight="1" x14ac:dyDescent="0.2">
      <c r="A179" s="22"/>
      <c r="B179" s="17"/>
      <c r="C179" s="17"/>
      <c r="D179" s="17"/>
      <c r="E179" s="23"/>
      <c r="F179" s="23"/>
      <c r="G179" s="22"/>
      <c r="H179" s="22"/>
      <c r="I179" s="22"/>
      <c r="J179" s="22"/>
      <c r="K179" s="22"/>
      <c r="L179" s="22"/>
      <c r="M179" s="22"/>
      <c r="N179" s="22"/>
      <c r="O179" s="22"/>
    </row>
  </sheetData>
  <mergeCells count="9">
    <mergeCell ref="M114:P114"/>
    <mergeCell ref="A5:O5"/>
    <mergeCell ref="A6:O6"/>
    <mergeCell ref="A7:O7"/>
    <mergeCell ref="A108:F108"/>
    <mergeCell ref="E111:F111"/>
    <mergeCell ref="J111:K111"/>
    <mergeCell ref="N111:O111"/>
    <mergeCell ref="O112:P112"/>
  </mergeCells>
  <pageMargins left="0.70866141732283472" right="0.70866141732283472" top="0.74803149606299213" bottom="0.74803149606299213" header="0.31496062992125984" footer="0.31496062992125984"/>
  <pageSetup paperSize="5" scale="56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80"/>
  <sheetViews>
    <sheetView view="pageBreakPreview" zoomScale="73" zoomScaleNormal="70" zoomScaleSheetLayoutView="73" workbookViewId="0">
      <selection activeCell="B6" sqref="B6:P6"/>
    </sheetView>
  </sheetViews>
  <sheetFormatPr baseColWidth="10" defaultColWidth="9.140625" defaultRowHeight="12.75" x14ac:dyDescent="0.2"/>
  <cols>
    <col min="1" max="1" width="9.140625" style="17"/>
    <col min="2" max="2" width="6.5703125" style="23" customWidth="1"/>
    <col min="3" max="3" width="24.42578125" style="17" customWidth="1"/>
    <col min="4" max="4" width="28.140625" style="17" customWidth="1"/>
    <col min="5" max="5" width="25.42578125" style="17" customWidth="1"/>
    <col min="6" max="6" width="21.85546875" style="23" customWidth="1"/>
    <col min="7" max="7" width="11.28515625" style="23" customWidth="1"/>
    <col min="8" max="8" width="18.28515625" style="17" customWidth="1"/>
    <col min="9" max="11" width="13.28515625" style="17" customWidth="1"/>
    <col min="12" max="13" width="14.28515625" style="17" customWidth="1"/>
    <col min="14" max="16" width="13.28515625" style="17" customWidth="1"/>
    <col min="17" max="16384" width="9.140625" style="17"/>
  </cols>
  <sheetData>
    <row r="1" spans="2:19" ht="37.5" customHeight="1" x14ac:dyDescent="0.2"/>
    <row r="2" spans="2:19" ht="37.5" customHeight="1" x14ac:dyDescent="0.2"/>
    <row r="3" spans="2:19" ht="37.5" customHeight="1" x14ac:dyDescent="0.2">
      <c r="S3" s="28"/>
    </row>
    <row r="4" spans="2:19" ht="19.5" customHeight="1" x14ac:dyDescent="0.2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</row>
    <row r="5" spans="2:19" ht="9.75" customHeight="1" x14ac:dyDescent="0.2">
      <c r="B5" s="35"/>
      <c r="C5" s="119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2:19" ht="21.75" customHeight="1" x14ac:dyDescent="0.25">
      <c r="B6" s="163" t="s">
        <v>56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</row>
    <row r="7" spans="2:19" ht="26.25" customHeight="1" x14ac:dyDescent="0.25">
      <c r="B7" s="164" t="s">
        <v>394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</row>
    <row r="8" spans="2:19" ht="10.5" customHeight="1" x14ac:dyDescent="0.2">
      <c r="C8" s="36"/>
      <c r="D8" s="36"/>
      <c r="F8" s="37"/>
      <c r="G8" s="37"/>
      <c r="H8" s="36"/>
      <c r="I8" s="36"/>
      <c r="J8" s="36"/>
      <c r="L8" s="36"/>
      <c r="N8" s="36"/>
      <c r="O8" s="36"/>
    </row>
    <row r="9" spans="2:19" s="24" customFormat="1" ht="11.25" x14ac:dyDescent="0.2">
      <c r="B9" s="165" t="s">
        <v>90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</row>
    <row r="10" spans="2:19" ht="14.25" customHeight="1" thickBot="1" x14ac:dyDescent="0.25">
      <c r="C10" s="36"/>
      <c r="D10" s="36"/>
      <c r="F10" s="37"/>
      <c r="G10" s="37"/>
      <c r="H10" s="36"/>
      <c r="I10" s="36"/>
      <c r="J10" s="36"/>
      <c r="L10" s="36"/>
      <c r="N10" s="36"/>
      <c r="O10" s="36"/>
    </row>
    <row r="11" spans="2:19" s="20" customFormat="1" ht="29.25" customHeight="1" thickBot="1" x14ac:dyDescent="0.25">
      <c r="B11" s="12" t="s">
        <v>50</v>
      </c>
      <c r="C11" s="5" t="s">
        <v>44</v>
      </c>
      <c r="D11" s="5" t="s">
        <v>47</v>
      </c>
      <c r="E11" s="5" t="s">
        <v>45</v>
      </c>
      <c r="F11" s="5" t="s">
        <v>46</v>
      </c>
      <c r="G11" s="5" t="s">
        <v>222</v>
      </c>
      <c r="H11" s="13" t="s">
        <v>79</v>
      </c>
      <c r="I11" s="13" t="s">
        <v>0</v>
      </c>
      <c r="J11" s="13" t="s">
        <v>1</v>
      </c>
      <c r="K11" s="13" t="s">
        <v>2</v>
      </c>
      <c r="L11" s="13" t="s">
        <v>3</v>
      </c>
      <c r="M11" s="13" t="s">
        <v>4</v>
      </c>
      <c r="N11" s="13" t="s">
        <v>5</v>
      </c>
      <c r="O11" s="13" t="s">
        <v>6</v>
      </c>
      <c r="P11" s="14" t="s">
        <v>64</v>
      </c>
    </row>
    <row r="12" spans="2:19" s="15" customFormat="1" ht="32.1" customHeight="1" x14ac:dyDescent="0.2">
      <c r="B12" s="68">
        <v>1</v>
      </c>
      <c r="C12" s="69" t="s">
        <v>335</v>
      </c>
      <c r="D12" s="70" t="s">
        <v>81</v>
      </c>
      <c r="E12" s="70" t="s">
        <v>82</v>
      </c>
      <c r="F12" s="70" t="s">
        <v>83</v>
      </c>
      <c r="G12" s="75" t="s">
        <v>224</v>
      </c>
      <c r="H12" s="64">
        <v>11500</v>
      </c>
      <c r="I12" s="71">
        <v>0</v>
      </c>
      <c r="J12" s="64">
        <v>11500</v>
      </c>
      <c r="K12" s="64">
        <v>0</v>
      </c>
      <c r="L12" s="71">
        <v>0</v>
      </c>
      <c r="M12" s="64">
        <v>0</v>
      </c>
      <c r="N12" s="71">
        <v>0</v>
      </c>
      <c r="O12" s="64">
        <v>0</v>
      </c>
      <c r="P12" s="65">
        <v>11500</v>
      </c>
    </row>
    <row r="13" spans="2:19" s="15" customFormat="1" ht="32.1" customHeight="1" x14ac:dyDescent="0.2">
      <c r="B13" s="16">
        <v>2</v>
      </c>
      <c r="C13" s="21" t="s">
        <v>336</v>
      </c>
      <c r="D13" s="6" t="s">
        <v>81</v>
      </c>
      <c r="E13" s="6" t="s">
        <v>82</v>
      </c>
      <c r="F13" s="6" t="s">
        <v>83</v>
      </c>
      <c r="G13" s="6" t="s">
        <v>223</v>
      </c>
      <c r="H13" s="2">
        <v>11500</v>
      </c>
      <c r="I13" s="2">
        <v>0</v>
      </c>
      <c r="J13" s="2">
        <v>11500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1">
        <v>11500</v>
      </c>
    </row>
    <row r="14" spans="2:19" s="15" customFormat="1" ht="32.1" customHeight="1" x14ac:dyDescent="0.2">
      <c r="B14" s="16">
        <v>3</v>
      </c>
      <c r="C14" s="21" t="s">
        <v>337</v>
      </c>
      <c r="D14" s="6" t="s">
        <v>81</v>
      </c>
      <c r="E14" s="6" t="s">
        <v>82</v>
      </c>
      <c r="F14" s="6" t="s">
        <v>83</v>
      </c>
      <c r="G14" s="6" t="s">
        <v>224</v>
      </c>
      <c r="H14" s="2">
        <v>11500</v>
      </c>
      <c r="I14" s="2">
        <v>0</v>
      </c>
      <c r="J14" s="2">
        <v>11500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1">
        <v>11500</v>
      </c>
    </row>
    <row r="15" spans="2:19" s="15" customFormat="1" ht="32.1" customHeight="1" x14ac:dyDescent="0.2">
      <c r="B15" s="16">
        <v>4</v>
      </c>
      <c r="C15" s="21" t="s">
        <v>338</v>
      </c>
      <c r="D15" s="6" t="s">
        <v>81</v>
      </c>
      <c r="E15" s="6" t="s">
        <v>82</v>
      </c>
      <c r="F15" s="6" t="s">
        <v>83</v>
      </c>
      <c r="G15" s="6" t="s">
        <v>224</v>
      </c>
      <c r="H15" s="2">
        <v>25000</v>
      </c>
      <c r="I15" s="2">
        <v>0</v>
      </c>
      <c r="J15" s="2">
        <v>25000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1">
        <v>25000</v>
      </c>
    </row>
    <row r="16" spans="2:19" s="15" customFormat="1" ht="32.1" customHeight="1" x14ac:dyDescent="0.2">
      <c r="B16" s="16">
        <v>5</v>
      </c>
      <c r="C16" s="21" t="s">
        <v>339</v>
      </c>
      <c r="D16" s="6" t="s">
        <v>81</v>
      </c>
      <c r="E16" s="6" t="s">
        <v>82</v>
      </c>
      <c r="F16" s="6" t="s">
        <v>83</v>
      </c>
      <c r="G16" s="6" t="s">
        <v>224</v>
      </c>
      <c r="H16" s="2">
        <v>30000</v>
      </c>
      <c r="I16" s="2">
        <v>0</v>
      </c>
      <c r="J16" s="2">
        <v>30000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1">
        <v>30000</v>
      </c>
    </row>
    <row r="17" spans="2:17" s="15" customFormat="1" ht="32.1" customHeight="1" x14ac:dyDescent="0.2">
      <c r="B17" s="16">
        <v>6</v>
      </c>
      <c r="C17" s="21" t="s">
        <v>340</v>
      </c>
      <c r="D17" s="6" t="s">
        <v>81</v>
      </c>
      <c r="E17" s="6" t="s">
        <v>82</v>
      </c>
      <c r="F17" s="6" t="s">
        <v>83</v>
      </c>
      <c r="G17" s="6" t="s">
        <v>223</v>
      </c>
      <c r="H17" s="2">
        <v>11500</v>
      </c>
      <c r="I17" s="2">
        <v>0</v>
      </c>
      <c r="J17" s="2">
        <v>11500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1">
        <v>11500</v>
      </c>
    </row>
    <row r="18" spans="2:17" s="15" customFormat="1" ht="32.1" customHeight="1" x14ac:dyDescent="0.2">
      <c r="B18" s="16">
        <v>7</v>
      </c>
      <c r="C18" s="21" t="s">
        <v>341</v>
      </c>
      <c r="D18" s="6" t="s">
        <v>81</v>
      </c>
      <c r="E18" s="6" t="s">
        <v>82</v>
      </c>
      <c r="F18" s="6" t="s">
        <v>83</v>
      </c>
      <c r="G18" s="6" t="s">
        <v>224</v>
      </c>
      <c r="H18" s="2">
        <v>11500</v>
      </c>
      <c r="I18" s="2">
        <v>0</v>
      </c>
      <c r="J18" s="2">
        <v>11500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1">
        <v>11500</v>
      </c>
    </row>
    <row r="19" spans="2:17" s="15" customFormat="1" ht="32.1" customHeight="1" x14ac:dyDescent="0.2">
      <c r="B19" s="16">
        <v>8</v>
      </c>
      <c r="C19" s="21" t="s">
        <v>342</v>
      </c>
      <c r="D19" s="6" t="s">
        <v>81</v>
      </c>
      <c r="E19" s="6" t="s">
        <v>82</v>
      </c>
      <c r="F19" s="6" t="s">
        <v>83</v>
      </c>
      <c r="G19" s="6" t="s">
        <v>223</v>
      </c>
      <c r="H19" s="2">
        <v>11500</v>
      </c>
      <c r="I19" s="2">
        <v>0</v>
      </c>
      <c r="J19" s="2">
        <v>11500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1">
        <v>11500</v>
      </c>
    </row>
    <row r="20" spans="2:17" s="15" customFormat="1" ht="32.1" customHeight="1" thickBot="1" x14ac:dyDescent="0.25">
      <c r="B20" s="72">
        <v>9</v>
      </c>
      <c r="C20" s="73" t="s">
        <v>343</v>
      </c>
      <c r="D20" s="74" t="s">
        <v>81</v>
      </c>
      <c r="E20" s="74" t="s">
        <v>82</v>
      </c>
      <c r="F20" s="74" t="s">
        <v>83</v>
      </c>
      <c r="G20" s="74" t="s">
        <v>224</v>
      </c>
      <c r="H20" s="66">
        <v>15000</v>
      </c>
      <c r="I20" s="66">
        <v>0</v>
      </c>
      <c r="J20" s="66">
        <v>15000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7">
        <v>15000</v>
      </c>
    </row>
    <row r="21" spans="2:17" ht="24.75" customHeight="1" thickBot="1" x14ac:dyDescent="0.25">
      <c r="B21" s="170" t="s">
        <v>65</v>
      </c>
      <c r="C21" s="171"/>
      <c r="D21" s="171"/>
      <c r="E21" s="171"/>
      <c r="F21" s="171"/>
      <c r="G21" s="172"/>
      <c r="H21" s="76">
        <f>SUM(H12:H20)</f>
        <v>139000</v>
      </c>
      <c r="I21" s="76">
        <f t="shared" ref="I21:P21" si="0">SUM(I12:I20)</f>
        <v>0</v>
      </c>
      <c r="J21" s="76">
        <f t="shared" si="0"/>
        <v>139000</v>
      </c>
      <c r="K21" s="76">
        <f t="shared" si="0"/>
        <v>0</v>
      </c>
      <c r="L21" s="76">
        <f t="shared" si="0"/>
        <v>0</v>
      </c>
      <c r="M21" s="76">
        <f t="shared" si="0"/>
        <v>0</v>
      </c>
      <c r="N21" s="76">
        <f t="shared" si="0"/>
        <v>0</v>
      </c>
      <c r="O21" s="76">
        <f t="shared" si="0"/>
        <v>0</v>
      </c>
      <c r="P21" s="76">
        <f t="shared" si="0"/>
        <v>139000</v>
      </c>
    </row>
    <row r="22" spans="2:17" ht="21.75" customHeight="1" x14ac:dyDescent="0.2"/>
    <row r="23" spans="2:17" ht="21.75" customHeight="1" x14ac:dyDescent="0.2">
      <c r="D23" s="27" t="s">
        <v>271</v>
      </c>
      <c r="G23" s="162" t="s">
        <v>273</v>
      </c>
      <c r="H23" s="162"/>
      <c r="L23" s="162" t="s">
        <v>273</v>
      </c>
      <c r="M23" s="162"/>
    </row>
    <row r="24" spans="2:17" s="23" customFormat="1" ht="21.75" customHeight="1" x14ac:dyDescent="0.2">
      <c r="C24" s="17"/>
      <c r="E24" s="28"/>
      <c r="F24" s="27"/>
      <c r="I24" s="28"/>
      <c r="J24" s="29"/>
      <c r="K24" s="28"/>
      <c r="N24" s="17"/>
      <c r="O24" s="17"/>
      <c r="P24" s="17"/>
      <c r="Q24" s="17"/>
    </row>
    <row r="25" spans="2:17" s="23" customFormat="1" ht="21.75" customHeight="1" x14ac:dyDescent="0.2">
      <c r="C25" s="17"/>
      <c r="D25" s="30"/>
      <c r="E25" s="28"/>
      <c r="F25" s="27"/>
      <c r="G25" s="31"/>
      <c r="H25" s="32"/>
      <c r="I25" s="28"/>
      <c r="J25" s="29"/>
      <c r="K25" s="28"/>
      <c r="L25" s="30"/>
      <c r="M25" s="30"/>
      <c r="N25" s="17"/>
      <c r="O25" s="17"/>
      <c r="P25" s="17"/>
      <c r="Q25" s="17"/>
    </row>
    <row r="26" spans="2:17" s="23" customFormat="1" ht="21.75" customHeight="1" x14ac:dyDescent="0.2">
      <c r="C26" s="17"/>
      <c r="D26" s="27" t="s">
        <v>272</v>
      </c>
      <c r="E26" s="28"/>
      <c r="F26" s="27"/>
      <c r="G26" s="162" t="s">
        <v>275</v>
      </c>
      <c r="H26" s="162"/>
      <c r="I26" s="28"/>
      <c r="J26" s="29"/>
      <c r="K26" s="28"/>
      <c r="L26" s="162" t="s">
        <v>274</v>
      </c>
      <c r="M26" s="162"/>
      <c r="N26" s="17"/>
      <c r="O26" s="17"/>
      <c r="P26" s="17"/>
      <c r="Q26" s="17"/>
    </row>
    <row r="27" spans="2:17" s="23" customFormat="1" ht="21.75" customHeight="1" x14ac:dyDescent="0.2">
      <c r="C27" s="17"/>
      <c r="E27" s="28"/>
      <c r="F27" s="27"/>
      <c r="I27" s="28"/>
      <c r="J27" s="29"/>
      <c r="K27" s="28"/>
      <c r="N27" s="17"/>
      <c r="O27" s="17"/>
      <c r="P27" s="17"/>
      <c r="Q27" s="17"/>
    </row>
    <row r="28" spans="2:17" s="23" customFormat="1" ht="21.75" customHeight="1" x14ac:dyDescent="0.2">
      <c r="C28" s="17"/>
      <c r="E28" s="28"/>
      <c r="F28" s="27"/>
      <c r="I28" s="28"/>
      <c r="J28" s="29"/>
      <c r="K28" s="28"/>
      <c r="N28" s="17"/>
      <c r="O28" s="17"/>
      <c r="P28" s="17"/>
      <c r="Q28" s="17"/>
    </row>
    <row r="29" spans="2:17" s="23" customFormat="1" ht="21.75" customHeight="1" x14ac:dyDescent="0.2">
      <c r="C29" s="17"/>
      <c r="D29" s="17"/>
      <c r="E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2:17" s="23" customFormat="1" ht="21.75" customHeight="1" x14ac:dyDescent="0.2">
      <c r="C30" s="17"/>
      <c r="D30" s="17"/>
      <c r="E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2:17" s="23" customFormat="1" ht="21.75" customHeight="1" x14ac:dyDescent="0.2">
      <c r="C31" s="17"/>
      <c r="D31" s="17"/>
      <c r="E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2:17" s="23" customFormat="1" ht="21.75" customHeight="1" x14ac:dyDescent="0.2">
      <c r="C32" s="17"/>
      <c r="D32" s="17"/>
      <c r="E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2:17" s="23" customFormat="1" ht="21.75" customHeight="1" x14ac:dyDescent="0.2">
      <c r="C33" s="17"/>
      <c r="D33" s="17"/>
      <c r="E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2:17" s="23" customFormat="1" ht="21.75" customHeight="1" x14ac:dyDescent="0.2">
      <c r="C34" s="17"/>
      <c r="D34" s="17"/>
      <c r="E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2:17" s="23" customFormat="1" ht="21.75" customHeight="1" x14ac:dyDescent="0.2">
      <c r="C35" s="17"/>
      <c r="D35" s="17"/>
      <c r="E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2:17" s="23" customFormat="1" ht="21.75" customHeight="1" x14ac:dyDescent="0.2">
      <c r="C36" s="17"/>
      <c r="D36" s="17"/>
      <c r="E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2:17" s="23" customFormat="1" ht="21.75" customHeight="1" x14ac:dyDescent="0.2">
      <c r="C37" s="17"/>
      <c r="D37" s="17"/>
      <c r="E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2:17" s="23" customFormat="1" ht="21.75" customHeight="1" x14ac:dyDescent="0.2">
      <c r="C38" s="17"/>
      <c r="D38" s="17"/>
      <c r="E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2:17" ht="21.75" customHeight="1" x14ac:dyDescent="0.2">
      <c r="B39" s="17"/>
    </row>
    <row r="40" spans="2:17" ht="21.75" customHeight="1" x14ac:dyDescent="0.2">
      <c r="B40" s="17"/>
    </row>
    <row r="41" spans="2:17" ht="21.75" customHeight="1" x14ac:dyDescent="0.2">
      <c r="B41" s="17"/>
    </row>
    <row r="42" spans="2:17" ht="21.75" customHeight="1" x14ac:dyDescent="0.2">
      <c r="B42" s="17"/>
    </row>
    <row r="43" spans="2:17" ht="21.75" customHeight="1" x14ac:dyDescent="0.2">
      <c r="B43" s="17"/>
    </row>
    <row r="44" spans="2:17" ht="21.75" customHeight="1" x14ac:dyDescent="0.2"/>
    <row r="45" spans="2:17" ht="21.75" customHeight="1" x14ac:dyDescent="0.2"/>
    <row r="46" spans="2:17" ht="21.75" customHeight="1" x14ac:dyDescent="0.2"/>
    <row r="53" spans="2:7" s="15" customFormat="1" ht="36" customHeight="1" x14ac:dyDescent="0.2">
      <c r="B53" s="33"/>
      <c r="F53" s="33"/>
      <c r="G53" s="33"/>
    </row>
    <row r="54" spans="2:7" s="15" customFormat="1" ht="36" customHeight="1" x14ac:dyDescent="0.2">
      <c r="B54" s="33"/>
      <c r="F54" s="33"/>
      <c r="G54" s="33"/>
    </row>
    <row r="56" spans="2:7" ht="36" customHeight="1" x14ac:dyDescent="0.2"/>
    <row r="57" spans="2:7" ht="36" customHeight="1" x14ac:dyDescent="0.2"/>
    <row r="58" spans="2:7" ht="36" customHeight="1" x14ac:dyDescent="0.2"/>
    <row r="59" spans="2:7" ht="36" customHeight="1" x14ac:dyDescent="0.2"/>
    <row r="67" spans="2:2" s="26" customFormat="1" ht="36" customHeight="1" x14ac:dyDescent="0.2">
      <c r="B67" s="34"/>
    </row>
    <row r="68" spans="2:2" s="26" customFormat="1" ht="36" customHeight="1" x14ac:dyDescent="0.2">
      <c r="B68" s="34"/>
    </row>
    <row r="69" spans="2:2" s="26" customFormat="1" ht="36" customHeight="1" x14ac:dyDescent="0.2">
      <c r="B69" s="34"/>
    </row>
    <row r="70" spans="2:2" s="26" customFormat="1" ht="36" customHeight="1" x14ac:dyDescent="0.2">
      <c r="B70" s="34"/>
    </row>
    <row r="71" spans="2:2" s="26" customFormat="1" ht="36" customHeight="1" x14ac:dyDescent="0.2">
      <c r="B71" s="34"/>
    </row>
    <row r="72" spans="2:2" s="26" customFormat="1" ht="36" customHeight="1" x14ac:dyDescent="0.2">
      <c r="B72" s="34"/>
    </row>
    <row r="73" spans="2:2" s="26" customFormat="1" ht="36" customHeight="1" x14ac:dyDescent="0.2">
      <c r="B73" s="34"/>
    </row>
    <row r="74" spans="2:2" s="26" customFormat="1" ht="36" customHeight="1" x14ac:dyDescent="0.2">
      <c r="B74" s="34"/>
    </row>
    <row r="75" spans="2:2" s="26" customFormat="1" ht="36" customHeight="1" x14ac:dyDescent="0.2">
      <c r="B75" s="34"/>
    </row>
    <row r="76" spans="2:2" s="26" customFormat="1" ht="36" customHeight="1" x14ac:dyDescent="0.2">
      <c r="B76" s="34"/>
    </row>
    <row r="77" spans="2:2" s="26" customFormat="1" ht="36" customHeight="1" x14ac:dyDescent="0.2">
      <c r="B77" s="34"/>
    </row>
    <row r="78" spans="2:2" s="26" customFormat="1" ht="36" customHeight="1" x14ac:dyDescent="0.2">
      <c r="B78" s="34"/>
    </row>
    <row r="79" spans="2:2" s="26" customFormat="1" ht="36" customHeight="1" x14ac:dyDescent="0.2">
      <c r="B79" s="34"/>
    </row>
    <row r="80" spans="2:2" s="26" customFormat="1" ht="36" customHeight="1" x14ac:dyDescent="0.2">
      <c r="B80" s="34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FCB0-50DE-485A-95F9-6547B5798091}">
  <sheetPr>
    <pageSetUpPr fitToPage="1"/>
  </sheetPr>
  <dimension ref="A3:P28"/>
  <sheetViews>
    <sheetView topLeftCell="E7" zoomScaleNormal="100" zoomScaleSheetLayoutView="57" workbookViewId="0">
      <selection activeCell="S29" sqref="R28:S29"/>
    </sheetView>
  </sheetViews>
  <sheetFormatPr baseColWidth="10" defaultColWidth="11.5703125" defaultRowHeight="12.75" x14ac:dyDescent="0.2"/>
  <cols>
    <col min="1" max="1" width="2.140625" style="17" customWidth="1"/>
    <col min="2" max="2" width="6.5703125" style="17" customWidth="1"/>
    <col min="3" max="3" width="21.5703125" style="17" customWidth="1"/>
    <col min="4" max="4" width="22.7109375" style="17" customWidth="1"/>
    <col min="5" max="5" width="23.7109375" style="17" customWidth="1"/>
    <col min="6" max="6" width="19.7109375" style="17" bestFit="1" customWidth="1"/>
    <col min="7" max="7" width="15.28515625" style="17" bestFit="1" customWidth="1"/>
    <col min="8" max="8" width="19" style="17" customWidth="1"/>
    <col min="9" max="9" width="11.5703125" style="17"/>
    <col min="10" max="10" width="19.140625" style="17" customWidth="1"/>
    <col min="11" max="12" width="12.140625" style="17" customWidth="1"/>
    <col min="13" max="13" width="14" style="17" bestFit="1" customWidth="1"/>
    <col min="14" max="14" width="13.85546875" style="17" customWidth="1"/>
    <col min="15" max="15" width="15.5703125" style="17" customWidth="1"/>
    <col min="16" max="16" width="16.7109375" style="17" customWidth="1"/>
    <col min="17" max="16384" width="11.5703125" style="17"/>
  </cols>
  <sheetData>
    <row r="3" spans="1:16" ht="14.25" x14ac:dyDescent="0.2">
      <c r="D3" s="28"/>
    </row>
    <row r="5" spans="1:16" x14ac:dyDescent="0.2">
      <c r="C5" s="120"/>
    </row>
    <row r="12" spans="1:16" ht="14.25" x14ac:dyDescent="0.2">
      <c r="B12" s="173" t="s">
        <v>396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</row>
    <row r="13" spans="1:16" ht="9" customHeight="1" x14ac:dyDescent="0.2">
      <c r="B13" s="23"/>
      <c r="C13" s="36"/>
      <c r="D13" s="36"/>
      <c r="E13" s="36"/>
      <c r="F13" s="36"/>
      <c r="G13" s="36"/>
      <c r="H13" s="36"/>
      <c r="J13" s="36"/>
      <c r="L13" s="36"/>
      <c r="M13" s="36"/>
    </row>
    <row r="14" spans="1:16" ht="13.15" customHeight="1" x14ac:dyDescent="0.2">
      <c r="A14" s="24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</row>
    <row r="15" spans="1:16" x14ac:dyDescent="0.2">
      <c r="A15" s="24"/>
      <c r="B15" s="25"/>
      <c r="C15" s="25"/>
      <c r="D15" s="25"/>
      <c r="E15" s="25"/>
      <c r="F15" s="99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x14ac:dyDescent="0.2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2:16" ht="10.5" customHeight="1" thickBot="1" x14ac:dyDescent="0.25"/>
    <row r="18" spans="2:16" ht="27.75" customHeight="1" x14ac:dyDescent="0.25">
      <c r="B18" s="7" t="s">
        <v>50</v>
      </c>
      <c r="C18" s="8" t="s">
        <v>44</v>
      </c>
      <c r="D18" s="8" t="s">
        <v>166</v>
      </c>
      <c r="E18" s="8" t="s">
        <v>45</v>
      </c>
      <c r="F18" s="8" t="s">
        <v>46</v>
      </c>
      <c r="G18" s="5" t="s">
        <v>222</v>
      </c>
      <c r="H18" s="9" t="s">
        <v>79</v>
      </c>
      <c r="I18" s="9" t="s">
        <v>0</v>
      </c>
      <c r="J18" s="9" t="s">
        <v>1</v>
      </c>
      <c r="K18" s="9" t="s">
        <v>2</v>
      </c>
      <c r="L18" s="9" t="s">
        <v>3</v>
      </c>
      <c r="M18" s="9" t="s">
        <v>4</v>
      </c>
      <c r="N18" s="9" t="s">
        <v>5</v>
      </c>
      <c r="O18" s="9" t="s">
        <v>6</v>
      </c>
      <c r="P18" s="10" t="s">
        <v>64</v>
      </c>
    </row>
    <row r="19" spans="2:16" ht="38.25" customHeight="1" thickBot="1" x14ac:dyDescent="0.25">
      <c r="B19" s="16">
        <v>1</v>
      </c>
      <c r="C19" s="3" t="s">
        <v>128</v>
      </c>
      <c r="D19" s="3" t="s">
        <v>178</v>
      </c>
      <c r="E19" s="3" t="s">
        <v>161</v>
      </c>
      <c r="F19" s="6" t="s">
        <v>119</v>
      </c>
      <c r="G19" s="6" t="s">
        <v>223</v>
      </c>
      <c r="H19" s="2">
        <v>150000</v>
      </c>
      <c r="I19" s="2">
        <v>0</v>
      </c>
      <c r="J19" s="2">
        <v>150000</v>
      </c>
      <c r="K19" s="2">
        <f t="shared" ref="K19" si="0">H19*0.0287</f>
        <v>4305</v>
      </c>
      <c r="L19" s="2">
        <v>23866.62</v>
      </c>
      <c r="M19" s="2">
        <v>4560</v>
      </c>
      <c r="N19" s="18">
        <v>1541</v>
      </c>
      <c r="O19" s="2">
        <f t="shared" ref="O19" si="1">K19+L19+M19+N19</f>
        <v>34272.619999999995</v>
      </c>
      <c r="P19" s="1">
        <f t="shared" ref="P19" si="2">H19-O19</f>
        <v>115727.38</v>
      </c>
    </row>
    <row r="20" spans="2:16" ht="25.5" customHeight="1" thickBot="1" x14ac:dyDescent="0.25">
      <c r="B20" s="175" t="s">
        <v>65</v>
      </c>
      <c r="C20" s="176"/>
      <c r="D20" s="176"/>
      <c r="E20" s="176"/>
      <c r="F20" s="176"/>
      <c r="G20" s="176"/>
      <c r="H20" s="11">
        <f t="shared" ref="H20:P20" si="3">SUM(H19:H19)</f>
        <v>150000</v>
      </c>
      <c r="I20" s="11">
        <f t="shared" si="3"/>
        <v>0</v>
      </c>
      <c r="J20" s="11">
        <f t="shared" si="3"/>
        <v>150000</v>
      </c>
      <c r="K20" s="11">
        <f t="shared" si="3"/>
        <v>4305</v>
      </c>
      <c r="L20" s="11">
        <f t="shared" si="3"/>
        <v>23866.62</v>
      </c>
      <c r="M20" s="11">
        <f t="shared" si="3"/>
        <v>4560</v>
      </c>
      <c r="N20" s="11">
        <f t="shared" si="3"/>
        <v>1541</v>
      </c>
      <c r="O20" s="11">
        <f t="shared" si="3"/>
        <v>34272.619999999995</v>
      </c>
      <c r="P20" s="11">
        <f t="shared" si="3"/>
        <v>115727.38</v>
      </c>
    </row>
    <row r="22" spans="2:16" ht="14.25" x14ac:dyDescent="0.2">
      <c r="D22" s="27"/>
      <c r="H22" s="27"/>
      <c r="M22" s="162"/>
      <c r="N22" s="162"/>
    </row>
    <row r="24" spans="2:16" ht="14.25" x14ac:dyDescent="0.2">
      <c r="D24" s="27" t="s">
        <v>271</v>
      </c>
      <c r="E24" s="28"/>
      <c r="F24" s="27"/>
      <c r="G24" s="28"/>
      <c r="H24" s="162" t="s">
        <v>273</v>
      </c>
      <c r="I24" s="162"/>
      <c r="J24" s="28"/>
      <c r="K24" s="28"/>
      <c r="L24" s="162" t="s">
        <v>273</v>
      </c>
      <c r="M24" s="162"/>
      <c r="N24" s="162"/>
    </row>
    <row r="25" spans="2:16" ht="14.25" x14ac:dyDescent="0.2">
      <c r="D25" s="23"/>
      <c r="E25" s="28"/>
      <c r="F25" s="27"/>
      <c r="G25" s="28"/>
      <c r="H25" s="23"/>
      <c r="I25" s="23"/>
      <c r="J25" s="28"/>
      <c r="K25" s="28"/>
      <c r="L25" s="28"/>
      <c r="M25" s="23"/>
      <c r="N25" s="23"/>
    </row>
    <row r="26" spans="2:16" ht="14.25" x14ac:dyDescent="0.2">
      <c r="D26" s="30"/>
      <c r="E26" s="28"/>
      <c r="F26" s="27"/>
      <c r="G26" s="28"/>
      <c r="H26" s="31"/>
      <c r="I26" s="32"/>
      <c r="J26" s="28"/>
      <c r="K26" s="28"/>
      <c r="L26" s="30"/>
      <c r="M26" s="30"/>
      <c r="N26" s="30"/>
    </row>
    <row r="27" spans="2:16" ht="14.25" x14ac:dyDescent="0.2">
      <c r="D27" s="27" t="s">
        <v>272</v>
      </c>
      <c r="E27" s="28"/>
      <c r="F27" s="27"/>
      <c r="G27" s="28"/>
      <c r="H27" s="162" t="s">
        <v>275</v>
      </c>
      <c r="I27" s="162"/>
      <c r="J27" s="28"/>
      <c r="K27" s="28"/>
      <c r="L27" s="162" t="s">
        <v>274</v>
      </c>
      <c r="M27" s="162"/>
      <c r="N27" s="162"/>
    </row>
    <row r="28" spans="2:16" ht="14.25" x14ac:dyDescent="0.2">
      <c r="E28" s="28"/>
      <c r="F28" s="27"/>
      <c r="G28" s="28"/>
      <c r="I28" s="28"/>
      <c r="J28" s="28"/>
      <c r="K28" s="28"/>
      <c r="L28" s="28"/>
    </row>
  </sheetData>
  <mergeCells count="8">
    <mergeCell ref="H27:I27"/>
    <mergeCell ref="L27:N27"/>
    <mergeCell ref="M22:N22"/>
    <mergeCell ref="B12:P12"/>
    <mergeCell ref="B14:P14"/>
    <mergeCell ref="B20:G20"/>
    <mergeCell ref="H24:I24"/>
    <mergeCell ref="L24:N24"/>
  </mergeCells>
  <pageMargins left="0.23622047244094491" right="0.23622047244094491" top="0.74803149606299213" bottom="0.74803149606299213" header="0.31496062992125984" footer="0.31496062992125984"/>
  <pageSetup paperSize="5" scale="70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7"/>
  <sheetViews>
    <sheetView topLeftCell="A13" zoomScale="90" zoomScaleNormal="90" zoomScaleSheetLayoutView="59" workbookViewId="0">
      <selection activeCell="P28" sqref="P28"/>
    </sheetView>
  </sheetViews>
  <sheetFormatPr baseColWidth="10" defaultColWidth="11.5703125" defaultRowHeight="12.75" x14ac:dyDescent="0.2"/>
  <cols>
    <col min="1" max="1" width="1.5703125" style="17" customWidth="1"/>
    <col min="2" max="2" width="4.85546875" style="17" bestFit="1" customWidth="1"/>
    <col min="3" max="3" width="23.85546875" style="17" customWidth="1"/>
    <col min="4" max="4" width="28.85546875" style="17" bestFit="1" customWidth="1"/>
    <col min="5" max="5" width="34.7109375" style="17" bestFit="1" customWidth="1"/>
    <col min="6" max="6" width="23.5703125" style="17" bestFit="1" customWidth="1"/>
    <col min="7" max="7" width="14.5703125" style="23" customWidth="1"/>
    <col min="8" max="8" width="13.42578125" style="17" bestFit="1" customWidth="1"/>
    <col min="9" max="9" width="9.85546875" style="17" bestFit="1" customWidth="1"/>
    <col min="10" max="10" width="13.42578125" style="17" bestFit="1" customWidth="1"/>
    <col min="11" max="11" width="11.42578125" style="17" customWidth="1"/>
    <col min="12" max="12" width="12.28515625" style="17" bestFit="1" customWidth="1"/>
    <col min="13" max="13" width="10.42578125" style="17" customWidth="1"/>
    <col min="14" max="14" width="11.28515625" style="17" bestFit="1" customWidth="1"/>
    <col min="15" max="15" width="15" style="17" customWidth="1"/>
    <col min="16" max="16" width="14.85546875" style="17" customWidth="1"/>
    <col min="17" max="16384" width="11.5703125" style="17"/>
  </cols>
  <sheetData>
    <row r="6" spans="1:16" x14ac:dyDescent="0.2">
      <c r="C6" s="120"/>
    </row>
    <row r="7" spans="1:16" x14ac:dyDescent="0.2">
      <c r="B7" s="22"/>
      <c r="F7" s="23"/>
    </row>
    <row r="8" spans="1:16" x14ac:dyDescent="0.2">
      <c r="B8" s="22"/>
      <c r="F8" s="23"/>
    </row>
    <row r="9" spans="1:16" x14ac:dyDescent="0.2">
      <c r="B9" s="22"/>
      <c r="F9" s="23"/>
    </row>
    <row r="10" spans="1:16" x14ac:dyDescent="0.2">
      <c r="G10" s="17"/>
    </row>
    <row r="11" spans="1:16" ht="15.75" x14ac:dyDescent="0.25">
      <c r="B11" s="163" t="s">
        <v>56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</row>
    <row r="12" spans="1:16" ht="15" x14ac:dyDescent="0.25">
      <c r="B12" s="164" t="s">
        <v>397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</row>
    <row r="13" spans="1:16" x14ac:dyDescent="0.2">
      <c r="A13" s="24"/>
      <c r="B13" s="165" t="s">
        <v>270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</row>
    <row r="14" spans="1:16" ht="13.5" thickBot="1" x14ac:dyDescent="0.25">
      <c r="B14" s="22"/>
      <c r="C14" s="36"/>
      <c r="D14" s="36"/>
      <c r="F14" s="37"/>
      <c r="G14" s="37"/>
      <c r="H14" s="36"/>
      <c r="I14" s="36"/>
      <c r="J14" s="36"/>
      <c r="L14" s="36"/>
      <c r="N14" s="36"/>
      <c r="O14" s="36"/>
    </row>
    <row r="15" spans="1:16" ht="26.25" thickBot="1" x14ac:dyDescent="0.25">
      <c r="B15" s="12" t="s">
        <v>50</v>
      </c>
      <c r="C15" s="5" t="s">
        <v>44</v>
      </c>
      <c r="D15" s="5" t="s">
        <v>166</v>
      </c>
      <c r="E15" s="5" t="s">
        <v>45</v>
      </c>
      <c r="F15" s="5" t="s">
        <v>46</v>
      </c>
      <c r="G15" s="5" t="s">
        <v>222</v>
      </c>
      <c r="H15" s="13" t="s">
        <v>79</v>
      </c>
      <c r="I15" s="13" t="s">
        <v>0</v>
      </c>
      <c r="J15" s="13" t="s">
        <v>1</v>
      </c>
      <c r="K15" s="13" t="s">
        <v>2</v>
      </c>
      <c r="L15" s="13" t="s">
        <v>3</v>
      </c>
      <c r="M15" s="13" t="s">
        <v>4</v>
      </c>
      <c r="N15" s="13" t="s">
        <v>5</v>
      </c>
      <c r="O15" s="13" t="s">
        <v>6</v>
      </c>
      <c r="P15" s="14" t="s">
        <v>64</v>
      </c>
    </row>
    <row r="16" spans="1:16" ht="24" customHeight="1" x14ac:dyDescent="0.2">
      <c r="A16"/>
      <c r="B16" s="79">
        <v>1</v>
      </c>
      <c r="C16" s="80" t="s">
        <v>54</v>
      </c>
      <c r="D16" s="80" t="s">
        <v>178</v>
      </c>
      <c r="E16" s="80" t="s">
        <v>8</v>
      </c>
      <c r="F16" s="80" t="s">
        <v>49</v>
      </c>
      <c r="G16" s="81" t="s">
        <v>223</v>
      </c>
      <c r="H16" s="82">
        <v>5000</v>
      </c>
      <c r="I16" s="83">
        <v>0</v>
      </c>
      <c r="J16" s="82">
        <v>5000</v>
      </c>
      <c r="K16" s="82">
        <v>143.5</v>
      </c>
      <c r="L16" s="82">
        <v>705.67</v>
      </c>
      <c r="M16" s="82">
        <v>152</v>
      </c>
      <c r="N16" s="82">
        <v>0</v>
      </c>
      <c r="O16" s="82">
        <f>SUM(K16:N16)</f>
        <v>1001.17</v>
      </c>
      <c r="P16" s="84">
        <f>(J16-O16)</f>
        <v>3998.83</v>
      </c>
    </row>
    <row r="17" spans="1:16" ht="24" x14ac:dyDescent="0.2">
      <c r="A17"/>
      <c r="B17" s="85">
        <v>2</v>
      </c>
      <c r="C17" s="86" t="s">
        <v>9</v>
      </c>
      <c r="D17" s="86" t="s">
        <v>178</v>
      </c>
      <c r="E17" s="86" t="s">
        <v>8</v>
      </c>
      <c r="F17" s="86" t="s">
        <v>48</v>
      </c>
      <c r="G17" s="87" t="s">
        <v>223</v>
      </c>
      <c r="H17" s="18">
        <v>5000</v>
      </c>
      <c r="I17" s="89">
        <v>0</v>
      </c>
      <c r="J17" s="18">
        <v>5000</v>
      </c>
      <c r="K17" s="18">
        <v>143.5</v>
      </c>
      <c r="L17" s="18">
        <v>705.67</v>
      </c>
      <c r="M17" s="18">
        <v>152</v>
      </c>
      <c r="N17" s="18">
        <v>0</v>
      </c>
      <c r="O17" s="18">
        <f t="shared" ref="O17:O27" si="0">SUM(K17:N17)</f>
        <v>1001.17</v>
      </c>
      <c r="P17" s="88">
        <f t="shared" ref="P17:P27" si="1">(J17-O17)</f>
        <v>3998.83</v>
      </c>
    </row>
    <row r="18" spans="1:16" ht="24" customHeight="1" x14ac:dyDescent="0.2">
      <c r="B18" s="19">
        <v>3</v>
      </c>
      <c r="C18" s="3" t="s">
        <v>118</v>
      </c>
      <c r="D18" s="3" t="s">
        <v>178</v>
      </c>
      <c r="E18" s="3" t="s">
        <v>100</v>
      </c>
      <c r="F18" s="3" t="s">
        <v>49</v>
      </c>
      <c r="G18" s="6" t="s">
        <v>224</v>
      </c>
      <c r="H18" s="2">
        <v>10000</v>
      </c>
      <c r="I18" s="4">
        <v>0</v>
      </c>
      <c r="J18" s="2">
        <v>10000</v>
      </c>
      <c r="K18" s="2">
        <v>287</v>
      </c>
      <c r="L18" s="18">
        <v>1148.33</v>
      </c>
      <c r="M18" s="18">
        <v>304</v>
      </c>
      <c r="N18" s="18">
        <v>0</v>
      </c>
      <c r="O18" s="18">
        <f t="shared" si="0"/>
        <v>1739.33</v>
      </c>
      <c r="P18" s="88">
        <f t="shared" si="1"/>
        <v>8260.67</v>
      </c>
    </row>
    <row r="19" spans="1:16" ht="24" customHeight="1" x14ac:dyDescent="0.2">
      <c r="B19" s="85">
        <v>4</v>
      </c>
      <c r="C19" s="3" t="s">
        <v>113</v>
      </c>
      <c r="D19" s="3" t="s">
        <v>177</v>
      </c>
      <c r="E19" s="3" t="s">
        <v>292</v>
      </c>
      <c r="F19" s="3" t="s">
        <v>59</v>
      </c>
      <c r="G19" s="6" t="s">
        <v>223</v>
      </c>
      <c r="H19" s="2">
        <v>35000</v>
      </c>
      <c r="I19" s="2">
        <v>0</v>
      </c>
      <c r="J19" s="2">
        <v>35000</v>
      </c>
      <c r="K19" s="2">
        <v>1004.5</v>
      </c>
      <c r="L19" s="18">
        <v>8148.24</v>
      </c>
      <c r="M19" s="18">
        <v>1064</v>
      </c>
      <c r="N19" s="18">
        <v>0</v>
      </c>
      <c r="O19" s="18">
        <f t="shared" si="0"/>
        <v>10216.74</v>
      </c>
      <c r="P19" s="88">
        <f t="shared" si="1"/>
        <v>24783.260000000002</v>
      </c>
    </row>
    <row r="20" spans="1:16" ht="24" x14ac:dyDescent="0.2">
      <c r="B20" s="19">
        <v>5</v>
      </c>
      <c r="C20" s="3" t="s">
        <v>12</v>
      </c>
      <c r="D20" s="3" t="s">
        <v>165</v>
      </c>
      <c r="E20" s="3" t="s">
        <v>239</v>
      </c>
      <c r="F20" s="3" t="s">
        <v>48</v>
      </c>
      <c r="G20" s="6" t="s">
        <v>223</v>
      </c>
      <c r="H20" s="2">
        <v>30000</v>
      </c>
      <c r="I20" s="4">
        <v>0</v>
      </c>
      <c r="J20" s="2">
        <v>30000</v>
      </c>
      <c r="K20" s="2">
        <v>861</v>
      </c>
      <c r="L20" s="18">
        <v>7056.75</v>
      </c>
      <c r="M20" s="18">
        <v>912</v>
      </c>
      <c r="N20" s="18">
        <v>0</v>
      </c>
      <c r="O20" s="18">
        <f t="shared" si="0"/>
        <v>8829.75</v>
      </c>
      <c r="P20" s="88">
        <f t="shared" si="1"/>
        <v>21170.25</v>
      </c>
    </row>
    <row r="21" spans="1:16" ht="24" x14ac:dyDescent="0.2">
      <c r="B21" s="85">
        <v>6</v>
      </c>
      <c r="C21" s="3" t="s">
        <v>85</v>
      </c>
      <c r="D21" s="3" t="s">
        <v>164</v>
      </c>
      <c r="E21" s="3" t="s">
        <v>255</v>
      </c>
      <c r="F21" s="3" t="s">
        <v>49</v>
      </c>
      <c r="G21" s="6" t="s">
        <v>223</v>
      </c>
      <c r="H21" s="2">
        <v>10000</v>
      </c>
      <c r="I21" s="4">
        <v>0</v>
      </c>
      <c r="J21" s="2">
        <v>10000</v>
      </c>
      <c r="K21" s="2">
        <v>287</v>
      </c>
      <c r="L21" s="18">
        <v>1148.33</v>
      </c>
      <c r="M21" s="18">
        <v>304</v>
      </c>
      <c r="N21" s="18">
        <v>0</v>
      </c>
      <c r="O21" s="18">
        <f t="shared" si="0"/>
        <v>1739.33</v>
      </c>
      <c r="P21" s="88">
        <f t="shared" si="1"/>
        <v>8260.67</v>
      </c>
    </row>
    <row r="22" spans="1:16" ht="24" x14ac:dyDescent="0.2">
      <c r="A22" s="20"/>
      <c r="B22" s="19">
        <v>7</v>
      </c>
      <c r="C22" s="3" t="s">
        <v>150</v>
      </c>
      <c r="D22" s="3" t="s">
        <v>174</v>
      </c>
      <c r="E22" s="3" t="s">
        <v>189</v>
      </c>
      <c r="F22" s="3" t="s">
        <v>48</v>
      </c>
      <c r="G22" s="6" t="s">
        <v>223</v>
      </c>
      <c r="H22" s="2">
        <v>50000</v>
      </c>
      <c r="I22" s="2">
        <v>0</v>
      </c>
      <c r="J22" s="2">
        <v>50000</v>
      </c>
      <c r="K22" s="2">
        <v>1435</v>
      </c>
      <c r="L22" s="18">
        <v>10116.36</v>
      </c>
      <c r="M22" s="18">
        <v>1520</v>
      </c>
      <c r="N22" s="18">
        <v>0</v>
      </c>
      <c r="O22" s="18">
        <f t="shared" si="0"/>
        <v>13071.36</v>
      </c>
      <c r="P22" s="88">
        <f t="shared" si="1"/>
        <v>36928.639999999999</v>
      </c>
    </row>
    <row r="23" spans="1:16" ht="24" x14ac:dyDescent="0.2">
      <c r="A23" s="20"/>
      <c r="B23" s="85">
        <v>8</v>
      </c>
      <c r="C23" s="3" t="s">
        <v>138</v>
      </c>
      <c r="D23" s="3" t="s">
        <v>174</v>
      </c>
      <c r="E23" s="3" t="s">
        <v>106</v>
      </c>
      <c r="F23" s="3" t="s">
        <v>49</v>
      </c>
      <c r="G23" s="6" t="s">
        <v>223</v>
      </c>
      <c r="H23" s="2">
        <v>10000</v>
      </c>
      <c r="I23" s="2">
        <v>0</v>
      </c>
      <c r="J23" s="2">
        <v>10000</v>
      </c>
      <c r="K23" s="2">
        <v>287</v>
      </c>
      <c r="L23" s="18">
        <v>1148.33</v>
      </c>
      <c r="M23" s="18">
        <v>304</v>
      </c>
      <c r="N23" s="18">
        <v>0</v>
      </c>
      <c r="O23" s="18">
        <f t="shared" si="0"/>
        <v>1739.33</v>
      </c>
      <c r="P23" s="88">
        <f t="shared" si="1"/>
        <v>8260.67</v>
      </c>
    </row>
    <row r="24" spans="1:16" ht="24" x14ac:dyDescent="0.2">
      <c r="A24"/>
      <c r="B24" s="19">
        <v>9</v>
      </c>
      <c r="C24" s="86" t="s">
        <v>109</v>
      </c>
      <c r="D24" s="86" t="s">
        <v>174</v>
      </c>
      <c r="E24" s="86" t="s">
        <v>188</v>
      </c>
      <c r="F24" s="86" t="s">
        <v>48</v>
      </c>
      <c r="G24" s="87" t="s">
        <v>223</v>
      </c>
      <c r="H24" s="18">
        <v>105000</v>
      </c>
      <c r="I24" s="89">
        <v>0</v>
      </c>
      <c r="J24" s="18">
        <v>105000</v>
      </c>
      <c r="K24" s="18">
        <v>3013.5</v>
      </c>
      <c r="L24" s="18">
        <v>22448.27</v>
      </c>
      <c r="M24" s="18">
        <v>3192</v>
      </c>
      <c r="N24" s="18">
        <v>0</v>
      </c>
      <c r="O24" s="18">
        <f t="shared" si="0"/>
        <v>28653.77</v>
      </c>
      <c r="P24" s="88">
        <f t="shared" si="1"/>
        <v>76346.23</v>
      </c>
    </row>
    <row r="25" spans="1:16" ht="24" customHeight="1" x14ac:dyDescent="0.2">
      <c r="A25"/>
      <c r="B25" s="85">
        <v>10</v>
      </c>
      <c r="C25" s="86" t="s">
        <v>77</v>
      </c>
      <c r="D25" s="86" t="s">
        <v>194</v>
      </c>
      <c r="E25" s="86" t="s">
        <v>333</v>
      </c>
      <c r="F25" s="86" t="s">
        <v>48</v>
      </c>
      <c r="G25" s="87" t="s">
        <v>223</v>
      </c>
      <c r="H25" s="18">
        <v>40000</v>
      </c>
      <c r="I25" s="18">
        <v>0</v>
      </c>
      <c r="J25" s="18">
        <v>40000</v>
      </c>
      <c r="K25" s="18">
        <v>1148</v>
      </c>
      <c r="L25" s="18">
        <v>7899.12</v>
      </c>
      <c r="M25" s="18">
        <v>1216</v>
      </c>
      <c r="N25" s="18">
        <v>0</v>
      </c>
      <c r="O25" s="18">
        <f t="shared" si="0"/>
        <v>10263.119999999999</v>
      </c>
      <c r="P25" s="88">
        <f t="shared" si="1"/>
        <v>29736.880000000001</v>
      </c>
    </row>
    <row r="26" spans="1:16" ht="23.25" customHeight="1" x14ac:dyDescent="0.2">
      <c r="A26"/>
      <c r="B26" s="19">
        <v>11</v>
      </c>
      <c r="C26" s="86" t="s">
        <v>38</v>
      </c>
      <c r="D26" s="86" t="s">
        <v>175</v>
      </c>
      <c r="E26" s="86" t="s">
        <v>257</v>
      </c>
      <c r="F26" s="86" t="s">
        <v>49</v>
      </c>
      <c r="G26" s="87" t="s">
        <v>223</v>
      </c>
      <c r="H26" s="18">
        <v>40000</v>
      </c>
      <c r="I26" s="89">
        <v>0</v>
      </c>
      <c r="J26" s="18">
        <v>40000</v>
      </c>
      <c r="K26" s="18">
        <v>1148</v>
      </c>
      <c r="L26" s="18">
        <v>9409</v>
      </c>
      <c r="M26" s="18">
        <v>1216</v>
      </c>
      <c r="N26" s="18">
        <v>0</v>
      </c>
      <c r="O26" s="18">
        <f t="shared" si="0"/>
        <v>11773</v>
      </c>
      <c r="P26" s="88">
        <f t="shared" si="1"/>
        <v>28227</v>
      </c>
    </row>
    <row r="27" spans="1:16" ht="24.75" thickBot="1" x14ac:dyDescent="0.25">
      <c r="A27"/>
      <c r="B27" s="90">
        <v>12</v>
      </c>
      <c r="C27" s="91" t="s">
        <v>190</v>
      </c>
      <c r="D27" s="91" t="s">
        <v>175</v>
      </c>
      <c r="E27" s="91" t="s">
        <v>251</v>
      </c>
      <c r="F27" s="91" t="s">
        <v>49</v>
      </c>
      <c r="G27" s="92" t="s">
        <v>223</v>
      </c>
      <c r="H27" s="93">
        <v>15000</v>
      </c>
      <c r="I27" s="94">
        <v>0</v>
      </c>
      <c r="J27" s="93">
        <v>15000</v>
      </c>
      <c r="K27" s="93">
        <v>430.5</v>
      </c>
      <c r="L27" s="93">
        <v>1854</v>
      </c>
      <c r="M27" s="93">
        <v>456</v>
      </c>
      <c r="N27" s="93">
        <v>0</v>
      </c>
      <c r="O27" s="93">
        <f t="shared" si="0"/>
        <v>2740.5</v>
      </c>
      <c r="P27" s="95">
        <f t="shared" si="1"/>
        <v>12259.5</v>
      </c>
    </row>
    <row r="28" spans="1:16" ht="13.5" thickBot="1" x14ac:dyDescent="0.25">
      <c r="B28" s="170" t="s">
        <v>65</v>
      </c>
      <c r="C28" s="171"/>
      <c r="D28" s="171"/>
      <c r="E28" s="171"/>
      <c r="F28" s="171"/>
      <c r="G28" s="179"/>
      <c r="H28" s="77">
        <f t="shared" ref="H28:P28" si="2">SUM(H16:H27)</f>
        <v>355000</v>
      </c>
      <c r="I28" s="77">
        <f t="shared" si="2"/>
        <v>0</v>
      </c>
      <c r="J28" s="77">
        <f t="shared" si="2"/>
        <v>355000</v>
      </c>
      <c r="K28" s="77">
        <f t="shared" si="2"/>
        <v>10188.5</v>
      </c>
      <c r="L28" s="77">
        <f t="shared" si="2"/>
        <v>71788.070000000007</v>
      </c>
      <c r="M28" s="77">
        <f t="shared" si="2"/>
        <v>10792</v>
      </c>
      <c r="N28" s="77">
        <f t="shared" si="2"/>
        <v>0</v>
      </c>
      <c r="O28" s="77">
        <f t="shared" si="2"/>
        <v>92768.569999999992</v>
      </c>
      <c r="P28" s="78">
        <f t="shared" si="2"/>
        <v>262231.43</v>
      </c>
    </row>
    <row r="31" spans="1:16" ht="14.25" x14ac:dyDescent="0.2">
      <c r="D31" s="27" t="s">
        <v>271</v>
      </c>
      <c r="F31" s="162" t="s">
        <v>273</v>
      </c>
      <c r="G31" s="162"/>
      <c r="L31" s="162" t="s">
        <v>273</v>
      </c>
      <c r="M31" s="162"/>
      <c r="N31" s="162"/>
    </row>
    <row r="32" spans="1:16" ht="14.25" x14ac:dyDescent="0.2">
      <c r="E32" s="28"/>
      <c r="F32" s="27"/>
      <c r="K32" s="28"/>
      <c r="L32" s="28"/>
      <c r="M32" s="28"/>
      <c r="N32" s="28"/>
    </row>
    <row r="33" spans="4:16" ht="14.25" x14ac:dyDescent="0.2">
      <c r="D33" s="30"/>
      <c r="E33" s="28"/>
      <c r="F33" s="31"/>
      <c r="G33" s="32"/>
      <c r="H33" s="29"/>
      <c r="K33" s="28"/>
      <c r="L33" s="177"/>
      <c r="M33" s="177"/>
      <c r="N33" s="177"/>
      <c r="O33" s="28"/>
      <c r="P33" s="28"/>
    </row>
    <row r="34" spans="4:16" ht="14.25" x14ac:dyDescent="0.2">
      <c r="D34" s="27" t="s">
        <v>272</v>
      </c>
      <c r="E34" s="28"/>
      <c r="F34" s="178" t="s">
        <v>275</v>
      </c>
      <c r="G34" s="178"/>
      <c r="H34" s="29"/>
      <c r="K34" s="28"/>
      <c r="L34" s="162" t="s">
        <v>274</v>
      </c>
      <c r="M34" s="162"/>
      <c r="N34" s="162"/>
      <c r="O34" s="28"/>
      <c r="P34" s="28"/>
    </row>
    <row r="35" spans="4:16" ht="14.25" x14ac:dyDescent="0.2">
      <c r="E35" s="28"/>
      <c r="F35" s="27"/>
      <c r="K35" s="28"/>
      <c r="L35" s="28"/>
      <c r="M35" s="28"/>
      <c r="N35" s="28"/>
    </row>
    <row r="36" spans="4:16" ht="14.25" x14ac:dyDescent="0.2">
      <c r="E36" s="28"/>
      <c r="F36" s="27"/>
      <c r="K36" s="28"/>
      <c r="L36" s="28"/>
      <c r="M36" s="28"/>
      <c r="N36" s="28"/>
    </row>
    <row r="37" spans="4:16" x14ac:dyDescent="0.2">
      <c r="G37" s="17"/>
    </row>
  </sheetData>
  <mergeCells count="9">
    <mergeCell ref="L33:N33"/>
    <mergeCell ref="F34:G34"/>
    <mergeCell ref="L34:N34"/>
    <mergeCell ref="B11:P11"/>
    <mergeCell ref="B12:P12"/>
    <mergeCell ref="B13:P13"/>
    <mergeCell ref="B28:G28"/>
    <mergeCell ref="F31:G31"/>
    <mergeCell ref="L31:N31"/>
  </mergeCells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&amp;CPágina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9:U88"/>
  <sheetViews>
    <sheetView topLeftCell="A31" zoomScale="70" zoomScaleNormal="70" zoomScaleSheetLayoutView="67" workbookViewId="0">
      <selection activeCell="H63" sqref="H63"/>
    </sheetView>
  </sheetViews>
  <sheetFormatPr baseColWidth="10" defaultColWidth="11.5703125" defaultRowHeight="12.75" x14ac:dyDescent="0.2"/>
  <cols>
    <col min="1" max="1" width="11.5703125" style="17"/>
    <col min="2" max="2" width="7.7109375" style="17" customWidth="1"/>
    <col min="3" max="3" width="42.28515625" style="17" customWidth="1"/>
    <col min="4" max="4" width="39.42578125" style="17" customWidth="1"/>
    <col min="5" max="5" width="38.7109375" style="17" customWidth="1"/>
    <col min="6" max="6" width="19.5703125" style="17" customWidth="1"/>
    <col min="7" max="7" width="17.7109375" style="17" customWidth="1"/>
    <col min="8" max="8" width="15.85546875" style="17" customWidth="1"/>
    <col min="9" max="9" width="16.7109375" style="17" customWidth="1"/>
    <col min="10" max="10" width="25" style="17" customWidth="1"/>
    <col min="11" max="11" width="15.28515625" style="17" customWidth="1"/>
    <col min="12" max="12" width="19.140625" style="17" bestFit="1" customWidth="1"/>
    <col min="13" max="13" width="14.28515625" style="17" bestFit="1" customWidth="1"/>
    <col min="14" max="14" width="14.5703125" style="17" bestFit="1" customWidth="1"/>
    <col min="15" max="15" width="14.5703125" style="17" customWidth="1"/>
    <col min="16" max="16" width="15.7109375" style="17" customWidth="1"/>
    <col min="17" max="17" width="15.5703125" style="17" customWidth="1"/>
    <col min="18" max="18" width="16.7109375" style="17" customWidth="1"/>
    <col min="19" max="16384" width="11.5703125" style="17"/>
  </cols>
  <sheetData>
    <row r="9" spans="1:21" x14ac:dyDescent="0.2"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</row>
    <row r="10" spans="1:21" ht="15.75" x14ac:dyDescent="0.25">
      <c r="A10" s="163" t="s">
        <v>56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</row>
    <row r="11" spans="1:21" x14ac:dyDescent="0.2">
      <c r="B11" s="25"/>
      <c r="C11" s="25"/>
      <c r="D11" s="25"/>
      <c r="E11" s="180" t="s">
        <v>398</v>
      </c>
      <c r="F11" s="180"/>
      <c r="G11" s="180"/>
      <c r="H11" s="180"/>
      <c r="I11" s="180"/>
      <c r="J11" s="180"/>
      <c r="K11" s="180"/>
      <c r="L11" s="25"/>
      <c r="M11" s="25"/>
      <c r="N11" s="25"/>
      <c r="O11" s="25"/>
      <c r="P11" s="25"/>
      <c r="Q11" s="25"/>
      <c r="R11" s="25"/>
    </row>
    <row r="12" spans="1:21" x14ac:dyDescent="0.2">
      <c r="B12" s="25"/>
      <c r="C12" s="25"/>
      <c r="D12" s="25"/>
      <c r="L12" s="25"/>
      <c r="M12" s="25"/>
      <c r="N12" s="25"/>
      <c r="O12" s="25"/>
      <c r="P12" s="25"/>
      <c r="Q12" s="25"/>
      <c r="R12" s="25"/>
    </row>
    <row r="13" spans="1:21" ht="13.9" customHeight="1" x14ac:dyDescent="0.2"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</row>
    <row r="14" spans="1:21" customFormat="1" ht="27.75" customHeight="1" x14ac:dyDescent="0.2">
      <c r="B14" s="112" t="s">
        <v>50</v>
      </c>
      <c r="C14" s="113" t="s">
        <v>44</v>
      </c>
      <c r="D14" s="114" t="s">
        <v>166</v>
      </c>
      <c r="E14" s="115" t="s">
        <v>45</v>
      </c>
      <c r="F14" s="113" t="s">
        <v>46</v>
      </c>
      <c r="G14" s="113" t="s">
        <v>222</v>
      </c>
      <c r="H14" s="113" t="s">
        <v>344</v>
      </c>
      <c r="I14" s="113" t="s">
        <v>345</v>
      </c>
      <c r="J14" s="116" t="s">
        <v>79</v>
      </c>
      <c r="K14" s="116" t="s">
        <v>0</v>
      </c>
      <c r="L14" s="116" t="s">
        <v>1</v>
      </c>
      <c r="M14" s="116" t="s">
        <v>2</v>
      </c>
      <c r="N14" s="116" t="s">
        <v>3</v>
      </c>
      <c r="O14" s="116" t="s">
        <v>4</v>
      </c>
      <c r="P14" s="116" t="s">
        <v>5</v>
      </c>
      <c r="Q14" s="116" t="s">
        <v>6</v>
      </c>
      <c r="R14" s="117" t="s">
        <v>64</v>
      </c>
      <c r="S14" s="17"/>
      <c r="T14" s="17"/>
      <c r="U14" s="17"/>
    </row>
    <row r="15" spans="1:21" ht="47.25" customHeight="1" x14ac:dyDescent="0.2">
      <c r="B15" s="118">
        <v>1</v>
      </c>
      <c r="C15" s="3" t="s">
        <v>120</v>
      </c>
      <c r="D15" s="3" t="s">
        <v>176</v>
      </c>
      <c r="E15" s="3" t="s">
        <v>372</v>
      </c>
      <c r="F15" s="131" t="s">
        <v>119</v>
      </c>
      <c r="G15" s="132" t="s">
        <v>224</v>
      </c>
      <c r="H15" s="125">
        <v>44743</v>
      </c>
      <c r="I15" s="125">
        <v>44927</v>
      </c>
      <c r="J15" s="2">
        <v>150000</v>
      </c>
      <c r="K15" s="2">
        <v>0</v>
      </c>
      <c r="L15" s="2">
        <v>150000</v>
      </c>
      <c r="M15" s="2">
        <v>4305</v>
      </c>
      <c r="N15" s="2">
        <v>23866.62</v>
      </c>
      <c r="O15" s="2">
        <v>4560</v>
      </c>
      <c r="P15" s="2">
        <v>25</v>
      </c>
      <c r="Q15" s="2">
        <f t="shared" ref="Q15:Q71" si="0">SUM(M15:P15)</f>
        <v>32756.62</v>
      </c>
      <c r="R15" s="110">
        <f t="shared" ref="R15:R71" si="1">(L15-Q15)</f>
        <v>117243.38</v>
      </c>
    </row>
    <row r="16" spans="1:21" ht="47.25" customHeight="1" x14ac:dyDescent="0.2">
      <c r="B16" s="118">
        <v>2</v>
      </c>
      <c r="C16" s="3" t="s">
        <v>126</v>
      </c>
      <c r="D16" s="3" t="s">
        <v>176</v>
      </c>
      <c r="E16" s="3" t="s">
        <v>373</v>
      </c>
      <c r="F16" s="131" t="s">
        <v>119</v>
      </c>
      <c r="G16" s="132" t="s">
        <v>224</v>
      </c>
      <c r="H16" s="125">
        <v>44621</v>
      </c>
      <c r="I16" s="125">
        <v>44805</v>
      </c>
      <c r="J16" s="2">
        <v>90000</v>
      </c>
      <c r="K16" s="2">
        <v>0</v>
      </c>
      <c r="L16" s="2">
        <v>90000</v>
      </c>
      <c r="M16" s="2">
        <v>2583</v>
      </c>
      <c r="N16" s="2">
        <v>9753.1200000000008</v>
      </c>
      <c r="O16" s="2">
        <v>2736</v>
      </c>
      <c r="P16" s="2">
        <v>25</v>
      </c>
      <c r="Q16" s="2">
        <f t="shared" si="0"/>
        <v>15097.12</v>
      </c>
      <c r="R16" s="110">
        <f t="shared" si="1"/>
        <v>74902.880000000005</v>
      </c>
    </row>
    <row r="17" spans="2:18" ht="38.25" customHeight="1" x14ac:dyDescent="0.2">
      <c r="B17" s="118">
        <v>3</v>
      </c>
      <c r="C17" s="3" t="s">
        <v>154</v>
      </c>
      <c r="D17" s="3" t="s">
        <v>176</v>
      </c>
      <c r="E17" s="3" t="s">
        <v>375</v>
      </c>
      <c r="F17" s="131" t="s">
        <v>119</v>
      </c>
      <c r="G17" s="132" t="s">
        <v>224</v>
      </c>
      <c r="H17" s="125">
        <v>44621</v>
      </c>
      <c r="I17" s="125">
        <v>44805</v>
      </c>
      <c r="J17" s="2">
        <v>90000</v>
      </c>
      <c r="K17" s="2">
        <v>0</v>
      </c>
      <c r="L17" s="2">
        <v>90000</v>
      </c>
      <c r="M17" s="2">
        <v>2583</v>
      </c>
      <c r="N17" s="2">
        <v>9753.1200000000008</v>
      </c>
      <c r="O17" s="2">
        <v>2736</v>
      </c>
      <c r="P17" s="2">
        <v>25</v>
      </c>
      <c r="Q17" s="2">
        <f t="shared" si="0"/>
        <v>15097.12</v>
      </c>
      <c r="R17" s="110">
        <f t="shared" si="1"/>
        <v>74902.880000000005</v>
      </c>
    </row>
    <row r="18" spans="2:18" ht="38.25" customHeight="1" x14ac:dyDescent="0.2">
      <c r="B18" s="118">
        <v>4</v>
      </c>
      <c r="C18" s="3" t="s">
        <v>136</v>
      </c>
      <c r="D18" s="3" t="s">
        <v>176</v>
      </c>
      <c r="E18" s="3" t="s">
        <v>374</v>
      </c>
      <c r="F18" s="131" t="s">
        <v>119</v>
      </c>
      <c r="G18" s="132" t="s">
        <v>223</v>
      </c>
      <c r="H18" s="125">
        <v>44621</v>
      </c>
      <c r="I18" s="125">
        <v>44805</v>
      </c>
      <c r="J18" s="2">
        <v>70000</v>
      </c>
      <c r="K18" s="2">
        <v>0</v>
      </c>
      <c r="L18" s="2">
        <v>70000</v>
      </c>
      <c r="M18" s="2">
        <v>2009</v>
      </c>
      <c r="N18" s="2">
        <v>4828.43</v>
      </c>
      <c r="O18" s="2">
        <v>2128</v>
      </c>
      <c r="P18" s="2">
        <v>2825.24</v>
      </c>
      <c r="Q18" s="2">
        <f t="shared" si="0"/>
        <v>11790.67</v>
      </c>
      <c r="R18" s="110">
        <f t="shared" si="1"/>
        <v>58209.33</v>
      </c>
    </row>
    <row r="19" spans="2:18" ht="38.25" customHeight="1" x14ac:dyDescent="0.2">
      <c r="B19" s="118">
        <v>5</v>
      </c>
      <c r="C19" s="3" t="s">
        <v>293</v>
      </c>
      <c r="D19" s="3" t="s">
        <v>176</v>
      </c>
      <c r="E19" s="3" t="s">
        <v>376</v>
      </c>
      <c r="F19" s="131" t="s">
        <v>119</v>
      </c>
      <c r="G19" s="6" t="s">
        <v>223</v>
      </c>
      <c r="H19" s="125">
        <v>44621</v>
      </c>
      <c r="I19" s="125">
        <v>44805</v>
      </c>
      <c r="J19" s="2">
        <v>45000</v>
      </c>
      <c r="K19" s="2">
        <v>0</v>
      </c>
      <c r="L19" s="2">
        <v>45000</v>
      </c>
      <c r="M19" s="2">
        <v>1291.5</v>
      </c>
      <c r="N19" s="2">
        <v>1148.33</v>
      </c>
      <c r="O19" s="2">
        <v>1368</v>
      </c>
      <c r="P19" s="2">
        <v>25</v>
      </c>
      <c r="Q19" s="2">
        <f t="shared" si="0"/>
        <v>3832.83</v>
      </c>
      <c r="R19" s="110">
        <f t="shared" si="1"/>
        <v>41167.17</v>
      </c>
    </row>
    <row r="20" spans="2:18" ht="38.25" customHeight="1" x14ac:dyDescent="0.2">
      <c r="B20" s="157">
        <v>6</v>
      </c>
      <c r="C20" s="104" t="s">
        <v>406</v>
      </c>
      <c r="D20" s="3" t="s">
        <v>176</v>
      </c>
      <c r="E20" s="104" t="s">
        <v>376</v>
      </c>
      <c r="F20" s="131" t="s">
        <v>119</v>
      </c>
      <c r="G20" s="105" t="s">
        <v>224</v>
      </c>
      <c r="H20" s="106">
        <v>44774</v>
      </c>
      <c r="I20" s="106" t="s">
        <v>407</v>
      </c>
      <c r="J20" s="107">
        <v>35000</v>
      </c>
      <c r="K20" s="108">
        <v>0</v>
      </c>
      <c r="L20" s="107">
        <v>35000</v>
      </c>
      <c r="M20" s="107">
        <v>1004.5</v>
      </c>
      <c r="N20" s="107">
        <v>0</v>
      </c>
      <c r="O20" s="107">
        <v>1064</v>
      </c>
      <c r="P20" s="107">
        <v>25</v>
      </c>
      <c r="Q20" s="107">
        <f>SUM(M20:P20)</f>
        <v>2093.5</v>
      </c>
      <c r="R20" s="111">
        <f>(L20-Q20)</f>
        <v>32906.5</v>
      </c>
    </row>
    <row r="21" spans="2:18" ht="38.25" customHeight="1" x14ac:dyDescent="0.2">
      <c r="B21" s="118">
        <v>7</v>
      </c>
      <c r="C21" s="3" t="s">
        <v>294</v>
      </c>
      <c r="D21" s="3" t="s">
        <v>360</v>
      </c>
      <c r="E21" s="3" t="s">
        <v>377</v>
      </c>
      <c r="F21" s="131" t="s">
        <v>119</v>
      </c>
      <c r="G21" s="6" t="s">
        <v>223</v>
      </c>
      <c r="H21" s="96" t="s">
        <v>412</v>
      </c>
      <c r="I21" s="96">
        <v>44974</v>
      </c>
      <c r="J21" s="2">
        <v>150000</v>
      </c>
      <c r="K21" s="2">
        <v>0</v>
      </c>
      <c r="L21" s="2">
        <v>150000</v>
      </c>
      <c r="M21" s="2">
        <v>4305</v>
      </c>
      <c r="N21" s="2">
        <v>23866.62</v>
      </c>
      <c r="O21" s="2">
        <v>4560</v>
      </c>
      <c r="P21" s="2">
        <v>25</v>
      </c>
      <c r="Q21" s="2">
        <f t="shared" si="0"/>
        <v>32756.62</v>
      </c>
      <c r="R21" s="110">
        <f t="shared" si="1"/>
        <v>117243.38</v>
      </c>
    </row>
    <row r="22" spans="2:18" ht="38.25" customHeight="1" x14ac:dyDescent="0.2">
      <c r="B22" s="118">
        <v>8</v>
      </c>
      <c r="C22" s="3" t="s">
        <v>101</v>
      </c>
      <c r="D22" s="3" t="s">
        <v>360</v>
      </c>
      <c r="E22" s="3" t="s">
        <v>378</v>
      </c>
      <c r="F22" s="131" t="s">
        <v>119</v>
      </c>
      <c r="G22" s="132" t="s">
        <v>224</v>
      </c>
      <c r="H22" s="125">
        <v>44621</v>
      </c>
      <c r="I22" s="125">
        <v>44805</v>
      </c>
      <c r="J22" s="2">
        <v>90000</v>
      </c>
      <c r="K22" s="2">
        <v>0</v>
      </c>
      <c r="L22" s="2">
        <v>90000</v>
      </c>
      <c r="M22" s="2">
        <v>2583</v>
      </c>
      <c r="N22" s="2">
        <v>9753.1200000000008</v>
      </c>
      <c r="O22" s="2">
        <v>2736</v>
      </c>
      <c r="P22" s="2">
        <v>125</v>
      </c>
      <c r="Q22" s="2">
        <f t="shared" si="0"/>
        <v>15197.12</v>
      </c>
      <c r="R22" s="110">
        <f t="shared" si="1"/>
        <v>74802.880000000005</v>
      </c>
    </row>
    <row r="23" spans="2:18" ht="38.25" customHeight="1" x14ac:dyDescent="0.2">
      <c r="B23" s="157">
        <v>9</v>
      </c>
      <c r="C23" s="104" t="s">
        <v>408</v>
      </c>
      <c r="D23" s="3" t="s">
        <v>360</v>
      </c>
      <c r="E23" s="104" t="s">
        <v>409</v>
      </c>
      <c r="F23" s="131" t="s">
        <v>119</v>
      </c>
      <c r="G23" s="105" t="s">
        <v>223</v>
      </c>
      <c r="H23" s="106">
        <v>44774</v>
      </c>
      <c r="I23" s="106">
        <v>44593</v>
      </c>
      <c r="J23" s="107">
        <v>65000</v>
      </c>
      <c r="K23" s="108">
        <v>0</v>
      </c>
      <c r="L23" s="107">
        <v>65000</v>
      </c>
      <c r="M23" s="107">
        <v>1865.5</v>
      </c>
      <c r="N23" s="107">
        <v>4427.58</v>
      </c>
      <c r="O23" s="107">
        <v>1976</v>
      </c>
      <c r="P23" s="107">
        <v>25</v>
      </c>
      <c r="Q23" s="107">
        <f>SUM(M23:P23)</f>
        <v>8294.08</v>
      </c>
      <c r="R23" s="111">
        <f>(L23-Q23)</f>
        <v>56705.919999999998</v>
      </c>
    </row>
    <row r="24" spans="2:18" ht="38.25" customHeight="1" x14ac:dyDescent="0.2">
      <c r="B24" s="118">
        <v>10</v>
      </c>
      <c r="C24" s="3" t="s">
        <v>295</v>
      </c>
      <c r="D24" s="3" t="s">
        <v>178</v>
      </c>
      <c r="E24" s="3" t="s">
        <v>380</v>
      </c>
      <c r="F24" s="131" t="s">
        <v>119</v>
      </c>
      <c r="G24" s="6" t="s">
        <v>223</v>
      </c>
      <c r="H24" s="96">
        <v>44774</v>
      </c>
      <c r="I24" s="96">
        <v>44958</v>
      </c>
      <c r="J24" s="2">
        <v>150000</v>
      </c>
      <c r="K24" s="4">
        <v>0</v>
      </c>
      <c r="L24" s="2">
        <v>150000</v>
      </c>
      <c r="M24" s="2">
        <v>4305</v>
      </c>
      <c r="N24" s="2">
        <v>23866.62</v>
      </c>
      <c r="O24" s="2">
        <v>4560</v>
      </c>
      <c r="P24" s="2">
        <v>25</v>
      </c>
      <c r="Q24" s="2">
        <f t="shared" si="0"/>
        <v>32756.62</v>
      </c>
      <c r="R24" s="110">
        <f t="shared" si="1"/>
        <v>117243.38</v>
      </c>
    </row>
    <row r="25" spans="2:18" ht="38.25" customHeight="1" x14ac:dyDescent="0.2">
      <c r="B25" s="118">
        <v>11</v>
      </c>
      <c r="C25" s="3" t="s">
        <v>298</v>
      </c>
      <c r="D25" s="3" t="s">
        <v>361</v>
      </c>
      <c r="E25" s="3" t="s">
        <v>379</v>
      </c>
      <c r="F25" s="131" t="s">
        <v>119</v>
      </c>
      <c r="G25" s="6" t="s">
        <v>223</v>
      </c>
      <c r="H25" s="96">
        <v>44610</v>
      </c>
      <c r="I25" s="96">
        <v>44791</v>
      </c>
      <c r="J25" s="2">
        <v>90000</v>
      </c>
      <c r="K25" s="2">
        <v>0</v>
      </c>
      <c r="L25" s="2">
        <v>90000</v>
      </c>
      <c r="M25" s="2">
        <v>2583</v>
      </c>
      <c r="N25" s="2">
        <v>9753.1200000000008</v>
      </c>
      <c r="O25" s="2">
        <v>2736</v>
      </c>
      <c r="P25" s="2">
        <v>25</v>
      </c>
      <c r="Q25" s="2">
        <f t="shared" si="0"/>
        <v>15097.12</v>
      </c>
      <c r="R25" s="110">
        <f t="shared" si="1"/>
        <v>74902.880000000005</v>
      </c>
    </row>
    <row r="26" spans="2:18" ht="38.25" customHeight="1" x14ac:dyDescent="0.2">
      <c r="B26" s="118">
        <v>12</v>
      </c>
      <c r="C26" s="3" t="s">
        <v>297</v>
      </c>
      <c r="D26" s="3" t="s">
        <v>361</v>
      </c>
      <c r="E26" s="3" t="s">
        <v>8</v>
      </c>
      <c r="F26" s="131" t="s">
        <v>119</v>
      </c>
      <c r="G26" s="6" t="s">
        <v>223</v>
      </c>
      <c r="H26" s="96">
        <v>44621</v>
      </c>
      <c r="I26" s="96">
        <v>44805</v>
      </c>
      <c r="J26" s="2">
        <v>50000</v>
      </c>
      <c r="K26" s="2">
        <v>0</v>
      </c>
      <c r="L26" s="2">
        <v>50000</v>
      </c>
      <c r="M26" s="2">
        <v>1435</v>
      </c>
      <c r="N26" s="2">
        <v>1854</v>
      </c>
      <c r="O26" s="2">
        <v>1520</v>
      </c>
      <c r="P26" s="2">
        <v>25</v>
      </c>
      <c r="Q26" s="2">
        <f t="shared" si="0"/>
        <v>4834</v>
      </c>
      <c r="R26" s="110">
        <f t="shared" si="1"/>
        <v>45166</v>
      </c>
    </row>
    <row r="27" spans="2:18" ht="38.25" customHeight="1" x14ac:dyDescent="0.2">
      <c r="B27" s="118">
        <v>13</v>
      </c>
      <c r="C27" s="3" t="s">
        <v>296</v>
      </c>
      <c r="D27" s="3" t="s">
        <v>361</v>
      </c>
      <c r="E27" s="3" t="s">
        <v>100</v>
      </c>
      <c r="F27" s="131" t="s">
        <v>119</v>
      </c>
      <c r="G27" s="6" t="s">
        <v>223</v>
      </c>
      <c r="H27" s="96">
        <v>44621</v>
      </c>
      <c r="I27" s="96">
        <v>44805</v>
      </c>
      <c r="J27" s="2">
        <v>45000</v>
      </c>
      <c r="K27" s="2">
        <v>0</v>
      </c>
      <c r="L27" s="2">
        <v>45000</v>
      </c>
      <c r="M27" s="2">
        <v>1291.5</v>
      </c>
      <c r="N27" s="2">
        <v>1148.33</v>
      </c>
      <c r="O27" s="2">
        <v>1368</v>
      </c>
      <c r="P27" s="2">
        <v>25</v>
      </c>
      <c r="Q27" s="2">
        <f t="shared" si="0"/>
        <v>3832.83</v>
      </c>
      <c r="R27" s="110">
        <f t="shared" si="1"/>
        <v>41167.17</v>
      </c>
    </row>
    <row r="28" spans="2:18" ht="38.25" customHeight="1" x14ac:dyDescent="0.2">
      <c r="B28" s="118">
        <v>14</v>
      </c>
      <c r="C28" s="3" t="s">
        <v>141</v>
      </c>
      <c r="D28" s="3" t="s">
        <v>362</v>
      </c>
      <c r="E28" s="3" t="s">
        <v>382</v>
      </c>
      <c r="F28" s="131" t="s">
        <v>119</v>
      </c>
      <c r="G28" s="132" t="s">
        <v>223</v>
      </c>
      <c r="H28" s="96">
        <v>44621</v>
      </c>
      <c r="I28" s="96">
        <v>44805</v>
      </c>
      <c r="J28" s="2">
        <v>110000</v>
      </c>
      <c r="K28" s="2">
        <v>0</v>
      </c>
      <c r="L28" s="2">
        <v>110000</v>
      </c>
      <c r="M28" s="2">
        <v>3157</v>
      </c>
      <c r="N28" s="2">
        <v>13782.56</v>
      </c>
      <c r="O28" s="2">
        <v>3344</v>
      </c>
      <c r="P28" s="2">
        <v>2825.24</v>
      </c>
      <c r="Q28" s="2">
        <f t="shared" si="0"/>
        <v>23108.799999999996</v>
      </c>
      <c r="R28" s="110">
        <f t="shared" si="1"/>
        <v>86891.200000000012</v>
      </c>
    </row>
    <row r="29" spans="2:18" ht="38.25" customHeight="1" x14ac:dyDescent="0.2">
      <c r="B29" s="118">
        <v>15</v>
      </c>
      <c r="C29" s="3" t="s">
        <v>299</v>
      </c>
      <c r="D29" s="3" t="s">
        <v>363</v>
      </c>
      <c r="E29" s="3" t="s">
        <v>381</v>
      </c>
      <c r="F29" s="131" t="s">
        <v>119</v>
      </c>
      <c r="G29" s="6" t="s">
        <v>223</v>
      </c>
      <c r="H29" s="96">
        <v>44774</v>
      </c>
      <c r="I29" s="96">
        <v>44958</v>
      </c>
      <c r="J29" s="2">
        <v>110000</v>
      </c>
      <c r="K29" s="2">
        <v>0</v>
      </c>
      <c r="L29" s="2">
        <v>110000</v>
      </c>
      <c r="M29" s="2">
        <v>3157</v>
      </c>
      <c r="N29" s="2">
        <v>14457.62</v>
      </c>
      <c r="O29" s="2">
        <v>3344</v>
      </c>
      <c r="P29" s="2">
        <v>25</v>
      </c>
      <c r="Q29" s="2">
        <f t="shared" si="0"/>
        <v>20983.620000000003</v>
      </c>
      <c r="R29" s="110">
        <f t="shared" si="1"/>
        <v>89016.38</v>
      </c>
    </row>
    <row r="30" spans="2:18" ht="38.25" customHeight="1" x14ac:dyDescent="0.2">
      <c r="B30" s="118">
        <v>16</v>
      </c>
      <c r="C30" s="3" t="s">
        <v>132</v>
      </c>
      <c r="D30" s="3" t="s">
        <v>364</v>
      </c>
      <c r="E30" s="3" t="s">
        <v>383</v>
      </c>
      <c r="F30" s="131" t="s">
        <v>119</v>
      </c>
      <c r="G30" s="6" t="s">
        <v>223</v>
      </c>
      <c r="H30" s="96">
        <v>44743</v>
      </c>
      <c r="I30" s="96">
        <v>44927</v>
      </c>
      <c r="J30" s="2">
        <v>150000</v>
      </c>
      <c r="K30" s="2">
        <v>0</v>
      </c>
      <c r="L30" s="2">
        <v>150000</v>
      </c>
      <c r="M30" s="2">
        <v>4305</v>
      </c>
      <c r="N30" s="2">
        <v>23866.62</v>
      </c>
      <c r="O30" s="2">
        <v>4560</v>
      </c>
      <c r="P30" s="2">
        <v>2857</v>
      </c>
      <c r="Q30" s="2">
        <f t="shared" si="0"/>
        <v>35588.619999999995</v>
      </c>
      <c r="R30" s="110">
        <f t="shared" si="1"/>
        <v>114411.38</v>
      </c>
    </row>
    <row r="31" spans="2:18" ht="38.25" customHeight="1" x14ac:dyDescent="0.2">
      <c r="B31" s="118">
        <v>17</v>
      </c>
      <c r="C31" s="3" t="s">
        <v>203</v>
      </c>
      <c r="D31" s="3" t="s">
        <v>364</v>
      </c>
      <c r="E31" s="3" t="s">
        <v>300</v>
      </c>
      <c r="F31" s="131" t="s">
        <v>119</v>
      </c>
      <c r="G31" s="6" t="s">
        <v>224</v>
      </c>
      <c r="H31" s="96">
        <v>44621</v>
      </c>
      <c r="I31" s="96">
        <v>44805</v>
      </c>
      <c r="J31" s="2">
        <v>36000</v>
      </c>
      <c r="K31" s="2">
        <v>0</v>
      </c>
      <c r="L31" s="2">
        <v>36000</v>
      </c>
      <c r="M31" s="2">
        <v>1033.2</v>
      </c>
      <c r="N31" s="159"/>
      <c r="O31" s="2">
        <v>1094.4000000000001</v>
      </c>
      <c r="P31" s="2">
        <v>125</v>
      </c>
      <c r="Q31" s="2">
        <f t="shared" si="0"/>
        <v>2252.6000000000004</v>
      </c>
      <c r="R31" s="110">
        <f t="shared" si="1"/>
        <v>33747.4</v>
      </c>
    </row>
    <row r="32" spans="2:18" ht="38.25" customHeight="1" x14ac:dyDescent="0.2">
      <c r="B32" s="118">
        <v>18</v>
      </c>
      <c r="C32" s="3" t="s">
        <v>155</v>
      </c>
      <c r="D32" s="3" t="s">
        <v>364</v>
      </c>
      <c r="E32" s="3" t="s">
        <v>301</v>
      </c>
      <c r="F32" s="131" t="s">
        <v>119</v>
      </c>
      <c r="G32" s="6" t="s">
        <v>223</v>
      </c>
      <c r="H32" s="96">
        <v>44743</v>
      </c>
      <c r="I32" s="96">
        <v>44927</v>
      </c>
      <c r="J32" s="2">
        <v>45000</v>
      </c>
      <c r="K32" s="2">
        <v>0</v>
      </c>
      <c r="L32" s="2">
        <v>45000</v>
      </c>
      <c r="M32" s="2">
        <v>1291.5</v>
      </c>
      <c r="N32" s="2">
        <v>1148.33</v>
      </c>
      <c r="O32" s="2">
        <v>1368</v>
      </c>
      <c r="P32" s="2">
        <v>125</v>
      </c>
      <c r="Q32" s="2">
        <f t="shared" si="0"/>
        <v>3932.83</v>
      </c>
      <c r="R32" s="110">
        <f t="shared" si="1"/>
        <v>41067.17</v>
      </c>
    </row>
    <row r="33" spans="2:18" ht="38.25" customHeight="1" x14ac:dyDescent="0.2">
      <c r="B33" s="118">
        <v>19</v>
      </c>
      <c r="C33" s="3" t="s">
        <v>157</v>
      </c>
      <c r="D33" s="3" t="s">
        <v>364</v>
      </c>
      <c r="E33" s="3" t="s">
        <v>302</v>
      </c>
      <c r="F33" s="131" t="s">
        <v>119</v>
      </c>
      <c r="G33" s="6" t="s">
        <v>223</v>
      </c>
      <c r="H33" s="96">
        <v>44621</v>
      </c>
      <c r="I33" s="96">
        <v>44805</v>
      </c>
      <c r="J33" s="2">
        <v>46000</v>
      </c>
      <c r="K33" s="2">
        <v>0</v>
      </c>
      <c r="L33" s="2">
        <v>46000</v>
      </c>
      <c r="M33" s="2">
        <v>1320.2</v>
      </c>
      <c r="N33" s="2">
        <v>1289.46</v>
      </c>
      <c r="O33" s="2">
        <v>1398.4</v>
      </c>
      <c r="P33" s="2">
        <v>25</v>
      </c>
      <c r="Q33" s="2">
        <f t="shared" si="0"/>
        <v>4033.06</v>
      </c>
      <c r="R33" s="110">
        <f t="shared" si="1"/>
        <v>41966.94</v>
      </c>
    </row>
    <row r="34" spans="2:18" ht="38.25" customHeight="1" x14ac:dyDescent="0.2">
      <c r="B34" s="118">
        <v>20</v>
      </c>
      <c r="C34" s="3" t="s">
        <v>112</v>
      </c>
      <c r="D34" s="3" t="s">
        <v>226</v>
      </c>
      <c r="E34" s="3" t="s">
        <v>384</v>
      </c>
      <c r="F34" s="131" t="s">
        <v>119</v>
      </c>
      <c r="G34" s="6" t="s">
        <v>224</v>
      </c>
      <c r="H34" s="96">
        <v>44743</v>
      </c>
      <c r="I34" s="96">
        <v>44927</v>
      </c>
      <c r="J34" s="2">
        <v>150000</v>
      </c>
      <c r="K34" s="2">
        <v>0</v>
      </c>
      <c r="L34" s="2">
        <v>150000</v>
      </c>
      <c r="M34" s="2">
        <v>4305</v>
      </c>
      <c r="N34" s="2">
        <v>23866.62</v>
      </c>
      <c r="O34" s="2">
        <v>4560</v>
      </c>
      <c r="P34" s="2">
        <v>2179</v>
      </c>
      <c r="Q34" s="2">
        <f t="shared" si="0"/>
        <v>34910.619999999995</v>
      </c>
      <c r="R34" s="110">
        <f t="shared" si="1"/>
        <v>115089.38</v>
      </c>
    </row>
    <row r="35" spans="2:18" ht="38.25" customHeight="1" x14ac:dyDescent="0.2">
      <c r="B35" s="118">
        <v>21</v>
      </c>
      <c r="C35" s="3" t="s">
        <v>170</v>
      </c>
      <c r="D35" s="3" t="s">
        <v>226</v>
      </c>
      <c r="E35" s="3" t="s">
        <v>386</v>
      </c>
      <c r="F35" s="131" t="s">
        <v>119</v>
      </c>
      <c r="G35" s="6" t="s">
        <v>224</v>
      </c>
      <c r="H35" s="96">
        <v>44621</v>
      </c>
      <c r="I35" s="96">
        <v>44805</v>
      </c>
      <c r="J35" s="2">
        <v>100000</v>
      </c>
      <c r="K35" s="2">
        <v>0</v>
      </c>
      <c r="L35" s="2">
        <v>100000</v>
      </c>
      <c r="M35" s="2">
        <v>2870</v>
      </c>
      <c r="N35" s="2">
        <v>12105.37</v>
      </c>
      <c r="O35" s="2">
        <v>3040</v>
      </c>
      <c r="P35" s="2">
        <v>125</v>
      </c>
      <c r="Q35" s="2">
        <f t="shared" si="0"/>
        <v>18140.370000000003</v>
      </c>
      <c r="R35" s="110">
        <f t="shared" si="1"/>
        <v>81859.63</v>
      </c>
    </row>
    <row r="36" spans="2:18" ht="38.25" customHeight="1" x14ac:dyDescent="0.2">
      <c r="B36" s="118">
        <v>22</v>
      </c>
      <c r="C36" s="3" t="s">
        <v>228</v>
      </c>
      <c r="D36" s="3" t="s">
        <v>226</v>
      </c>
      <c r="E36" s="3" t="s">
        <v>385</v>
      </c>
      <c r="F36" s="131" t="s">
        <v>119</v>
      </c>
      <c r="G36" s="6" t="s">
        <v>223</v>
      </c>
      <c r="H36" s="96">
        <v>44621</v>
      </c>
      <c r="I36" s="96">
        <v>44805</v>
      </c>
      <c r="J36" s="2">
        <v>100000</v>
      </c>
      <c r="K36" s="2">
        <v>0</v>
      </c>
      <c r="L36" s="2">
        <v>100000</v>
      </c>
      <c r="M36" s="2">
        <v>2870</v>
      </c>
      <c r="N36" s="2">
        <v>11767.84</v>
      </c>
      <c r="O36" s="2">
        <v>3040</v>
      </c>
      <c r="P36" s="2">
        <v>1475.12</v>
      </c>
      <c r="Q36" s="2">
        <f t="shared" si="0"/>
        <v>19152.96</v>
      </c>
      <c r="R36" s="110">
        <f t="shared" si="1"/>
        <v>80847.040000000008</v>
      </c>
    </row>
    <row r="37" spans="2:18" ht="38.25" customHeight="1" x14ac:dyDescent="0.2">
      <c r="B37" s="118">
        <v>23</v>
      </c>
      <c r="C37" s="3" t="s">
        <v>248</v>
      </c>
      <c r="D37" s="3" t="s">
        <v>365</v>
      </c>
      <c r="E37" s="3" t="s">
        <v>249</v>
      </c>
      <c r="F37" s="131" t="s">
        <v>119</v>
      </c>
      <c r="G37" s="6" t="s">
        <v>224</v>
      </c>
      <c r="H37" s="96">
        <v>44621</v>
      </c>
      <c r="I37" s="96">
        <v>44805</v>
      </c>
      <c r="J37" s="2">
        <v>45000</v>
      </c>
      <c r="K37" s="2">
        <v>0</v>
      </c>
      <c r="L37" s="2">
        <v>45000</v>
      </c>
      <c r="M37" s="2">
        <v>1291.5</v>
      </c>
      <c r="N37" s="2">
        <v>743.29</v>
      </c>
      <c r="O37" s="2">
        <v>1368</v>
      </c>
      <c r="P37" s="2">
        <v>2825.24</v>
      </c>
      <c r="Q37" s="2">
        <f t="shared" si="0"/>
        <v>6228.03</v>
      </c>
      <c r="R37" s="110">
        <f t="shared" si="1"/>
        <v>38771.97</v>
      </c>
    </row>
    <row r="38" spans="2:18" ht="38.25" customHeight="1" x14ac:dyDescent="0.2">
      <c r="B38" s="118">
        <v>24</v>
      </c>
      <c r="C38" s="3" t="s">
        <v>246</v>
      </c>
      <c r="D38" s="3" t="s">
        <v>365</v>
      </c>
      <c r="E38" s="3" t="s">
        <v>303</v>
      </c>
      <c r="F38" s="131" t="s">
        <v>119</v>
      </c>
      <c r="G38" s="6" t="s">
        <v>224</v>
      </c>
      <c r="H38" s="96">
        <v>44621</v>
      </c>
      <c r="I38" s="96">
        <v>44805</v>
      </c>
      <c r="J38" s="2">
        <v>80000</v>
      </c>
      <c r="K38" s="2">
        <v>0</v>
      </c>
      <c r="L38" s="2">
        <v>80000</v>
      </c>
      <c r="M38" s="2">
        <v>2296</v>
      </c>
      <c r="N38" s="2">
        <v>7063.34</v>
      </c>
      <c r="O38" s="2">
        <v>2432</v>
      </c>
      <c r="P38" s="2">
        <v>1375.12</v>
      </c>
      <c r="Q38" s="2">
        <f t="shared" si="0"/>
        <v>13166.46</v>
      </c>
      <c r="R38" s="110">
        <f t="shared" si="1"/>
        <v>66833.540000000008</v>
      </c>
    </row>
    <row r="39" spans="2:18" ht="38.25" customHeight="1" x14ac:dyDescent="0.2">
      <c r="B39" s="118">
        <v>25</v>
      </c>
      <c r="C39" s="3" t="s">
        <v>304</v>
      </c>
      <c r="D39" s="3" t="s">
        <v>365</v>
      </c>
      <c r="E39" s="3" t="s">
        <v>305</v>
      </c>
      <c r="F39" s="131" t="s">
        <v>119</v>
      </c>
      <c r="G39" s="6" t="s">
        <v>224</v>
      </c>
      <c r="H39" s="96">
        <v>44743</v>
      </c>
      <c r="I39" s="96">
        <v>44927</v>
      </c>
      <c r="J39" s="2">
        <v>70000</v>
      </c>
      <c r="K39" s="2">
        <v>0</v>
      </c>
      <c r="L39" s="2">
        <v>70000</v>
      </c>
      <c r="M39" s="2">
        <v>2009</v>
      </c>
      <c r="N39" s="2">
        <v>5368.48</v>
      </c>
      <c r="O39" s="2">
        <v>2128</v>
      </c>
      <c r="P39" s="2">
        <v>125</v>
      </c>
      <c r="Q39" s="2">
        <f t="shared" si="0"/>
        <v>9630.48</v>
      </c>
      <c r="R39" s="110">
        <f t="shared" si="1"/>
        <v>60369.520000000004</v>
      </c>
    </row>
    <row r="40" spans="2:18" ht="38.25" customHeight="1" x14ac:dyDescent="0.2">
      <c r="B40" s="118">
        <v>26</v>
      </c>
      <c r="C40" s="104" t="s">
        <v>348</v>
      </c>
      <c r="D40" s="3" t="s">
        <v>226</v>
      </c>
      <c r="E40" s="104" t="s">
        <v>349</v>
      </c>
      <c r="F40" s="131" t="s">
        <v>119</v>
      </c>
      <c r="G40" s="105" t="s">
        <v>224</v>
      </c>
      <c r="H40" s="106">
        <v>44679</v>
      </c>
      <c r="I40" s="106">
        <v>44862</v>
      </c>
      <c r="J40" s="107">
        <v>45000</v>
      </c>
      <c r="K40" s="108">
        <v>0</v>
      </c>
      <c r="L40" s="107">
        <v>45000</v>
      </c>
      <c r="M40" s="107">
        <v>1291.5</v>
      </c>
      <c r="N40" s="133">
        <v>1148.33</v>
      </c>
      <c r="O40" s="107">
        <v>1368</v>
      </c>
      <c r="P40" s="107">
        <v>125</v>
      </c>
      <c r="Q40" s="2">
        <f t="shared" si="0"/>
        <v>3932.83</v>
      </c>
      <c r="R40" s="110">
        <f t="shared" si="1"/>
        <v>41067.17</v>
      </c>
    </row>
    <row r="41" spans="2:18" ht="38.25" customHeight="1" x14ac:dyDescent="0.2">
      <c r="B41" s="157">
        <v>27</v>
      </c>
      <c r="C41" s="104" t="s">
        <v>410</v>
      </c>
      <c r="D41" s="3" t="s">
        <v>226</v>
      </c>
      <c r="E41" s="104" t="s">
        <v>411</v>
      </c>
      <c r="F41" s="131" t="s">
        <v>119</v>
      </c>
      <c r="G41" s="105" t="s">
        <v>224</v>
      </c>
      <c r="H41" s="106">
        <v>44774</v>
      </c>
      <c r="I41" s="106">
        <v>44593</v>
      </c>
      <c r="J41" s="107">
        <v>45000</v>
      </c>
      <c r="K41" s="108">
        <v>0</v>
      </c>
      <c r="L41" s="107">
        <v>45000</v>
      </c>
      <c r="M41" s="107">
        <v>1291.5</v>
      </c>
      <c r="N41" s="107">
        <v>1148.33</v>
      </c>
      <c r="O41" s="107">
        <v>1368</v>
      </c>
      <c r="P41" s="107">
        <v>25</v>
      </c>
      <c r="Q41" s="107">
        <f>SUM(M41:P41)</f>
        <v>3832.83</v>
      </c>
      <c r="R41" s="111">
        <f>(L41-Q41)</f>
        <v>41167.17</v>
      </c>
    </row>
    <row r="42" spans="2:18" ht="38.25" customHeight="1" x14ac:dyDescent="0.2">
      <c r="B42" s="118">
        <v>28</v>
      </c>
      <c r="C42" s="3" t="s">
        <v>306</v>
      </c>
      <c r="D42" s="40" t="s">
        <v>366</v>
      </c>
      <c r="E42" s="3" t="s">
        <v>163</v>
      </c>
      <c r="F42" s="131" t="s">
        <v>119</v>
      </c>
      <c r="G42" s="6" t="s">
        <v>224</v>
      </c>
      <c r="H42" s="96">
        <v>44743</v>
      </c>
      <c r="I42" s="96">
        <v>44927</v>
      </c>
      <c r="J42" s="2">
        <v>150000</v>
      </c>
      <c r="K42" s="2">
        <v>0</v>
      </c>
      <c r="L42" s="2">
        <v>150000</v>
      </c>
      <c r="M42" s="2">
        <v>4305</v>
      </c>
      <c r="N42" s="2">
        <v>23866.62</v>
      </c>
      <c r="O42" s="2">
        <v>4560</v>
      </c>
      <c r="P42" s="2">
        <v>25</v>
      </c>
      <c r="Q42" s="2">
        <f t="shared" si="0"/>
        <v>32756.62</v>
      </c>
      <c r="R42" s="110">
        <f t="shared" si="1"/>
        <v>117243.38</v>
      </c>
    </row>
    <row r="43" spans="2:18" ht="38.25" customHeight="1" x14ac:dyDescent="0.2">
      <c r="B43" s="118">
        <v>29</v>
      </c>
      <c r="C43" s="3" t="s">
        <v>309</v>
      </c>
      <c r="D43" s="40" t="s">
        <v>366</v>
      </c>
      <c r="E43" s="3" t="s">
        <v>387</v>
      </c>
      <c r="F43" s="131" t="s">
        <v>119</v>
      </c>
      <c r="G43" s="6" t="s">
        <v>223</v>
      </c>
      <c r="H43" s="96">
        <v>44621</v>
      </c>
      <c r="I43" s="96">
        <v>44805</v>
      </c>
      <c r="J43" s="2">
        <v>90000</v>
      </c>
      <c r="K43" s="4">
        <v>0</v>
      </c>
      <c r="L43" s="2">
        <v>90000</v>
      </c>
      <c r="M43" s="2">
        <v>2583</v>
      </c>
      <c r="N43" s="2">
        <v>9415.59</v>
      </c>
      <c r="O43" s="2">
        <v>2736</v>
      </c>
      <c r="P43" s="2">
        <v>1375.12</v>
      </c>
      <c r="Q43" s="2">
        <f t="shared" si="0"/>
        <v>16109.71</v>
      </c>
      <c r="R43" s="110">
        <f t="shared" si="1"/>
        <v>73890.290000000008</v>
      </c>
    </row>
    <row r="44" spans="2:18" ht="38.25" customHeight="1" x14ac:dyDescent="0.2">
      <c r="B44" s="118">
        <v>30</v>
      </c>
      <c r="C44" s="3" t="s">
        <v>307</v>
      </c>
      <c r="D44" s="40" t="s">
        <v>366</v>
      </c>
      <c r="E44" s="3" t="s">
        <v>308</v>
      </c>
      <c r="F44" s="131" t="s">
        <v>119</v>
      </c>
      <c r="G44" s="6" t="s">
        <v>224</v>
      </c>
      <c r="H44" s="96">
        <v>44621</v>
      </c>
      <c r="I44" s="96">
        <v>44805</v>
      </c>
      <c r="J44" s="2">
        <v>47000</v>
      </c>
      <c r="K44" s="4">
        <v>0</v>
      </c>
      <c r="L44" s="2">
        <v>47000</v>
      </c>
      <c r="M44" s="2">
        <v>1348.9</v>
      </c>
      <c r="N44" s="2">
        <v>1228.08</v>
      </c>
      <c r="O44" s="2">
        <v>1428.8</v>
      </c>
      <c r="P44" s="2">
        <v>1375.12</v>
      </c>
      <c r="Q44" s="2">
        <f t="shared" si="0"/>
        <v>5380.9</v>
      </c>
      <c r="R44" s="110">
        <f t="shared" si="1"/>
        <v>41619.1</v>
      </c>
    </row>
    <row r="45" spans="2:18" ht="38.25" customHeight="1" x14ac:dyDescent="0.2">
      <c r="B45" s="118">
        <v>31</v>
      </c>
      <c r="C45" s="104" t="s">
        <v>350</v>
      </c>
      <c r="D45" s="40" t="s">
        <v>165</v>
      </c>
      <c r="E45" s="104" t="s">
        <v>351</v>
      </c>
      <c r="F45" s="131" t="s">
        <v>119</v>
      </c>
      <c r="G45" s="105" t="s">
        <v>224</v>
      </c>
      <c r="H45" s="106">
        <v>44713</v>
      </c>
      <c r="I45" s="106">
        <v>44896</v>
      </c>
      <c r="J45" s="107">
        <v>45000</v>
      </c>
      <c r="K45" s="108">
        <v>0</v>
      </c>
      <c r="L45" s="107">
        <v>45000</v>
      </c>
      <c r="M45" s="107">
        <v>1291.5</v>
      </c>
      <c r="N45" s="107">
        <v>1148.33</v>
      </c>
      <c r="O45" s="107">
        <v>1368</v>
      </c>
      <c r="P45" s="107">
        <v>125</v>
      </c>
      <c r="Q45" s="107">
        <f>SUM(M45:P45)</f>
        <v>3932.83</v>
      </c>
      <c r="R45" s="111">
        <f>(L45-Q45)</f>
        <v>41067.17</v>
      </c>
    </row>
    <row r="46" spans="2:18" ht="38.25" customHeight="1" x14ac:dyDescent="0.2">
      <c r="B46" s="118">
        <v>32</v>
      </c>
      <c r="C46" s="3" t="s">
        <v>115</v>
      </c>
      <c r="D46" s="3" t="s">
        <v>164</v>
      </c>
      <c r="E46" s="3" t="s">
        <v>310</v>
      </c>
      <c r="F46" s="131" t="s">
        <v>119</v>
      </c>
      <c r="G46" s="6" t="s">
        <v>223</v>
      </c>
      <c r="H46" s="96">
        <v>44743</v>
      </c>
      <c r="I46" s="96">
        <v>44927</v>
      </c>
      <c r="J46" s="2">
        <v>150000</v>
      </c>
      <c r="K46" s="2">
        <v>0</v>
      </c>
      <c r="L46" s="2">
        <v>150000</v>
      </c>
      <c r="M46" s="2">
        <v>4305</v>
      </c>
      <c r="N46" s="2">
        <v>23866.62</v>
      </c>
      <c r="O46" s="2">
        <v>4560</v>
      </c>
      <c r="P46" s="2">
        <v>5689</v>
      </c>
      <c r="Q46" s="2">
        <f t="shared" si="0"/>
        <v>38420.619999999995</v>
      </c>
      <c r="R46" s="110">
        <f t="shared" si="1"/>
        <v>111579.38</v>
      </c>
    </row>
    <row r="47" spans="2:18" ht="38.25" customHeight="1" x14ac:dyDescent="0.2">
      <c r="B47" s="118">
        <v>33</v>
      </c>
      <c r="C47" s="3" t="s">
        <v>208</v>
      </c>
      <c r="D47" s="3" t="s">
        <v>164</v>
      </c>
      <c r="E47" s="3" t="s">
        <v>311</v>
      </c>
      <c r="F47" s="131" t="s">
        <v>119</v>
      </c>
      <c r="G47" s="6" t="s">
        <v>223</v>
      </c>
      <c r="H47" s="96">
        <v>44621</v>
      </c>
      <c r="I47" s="96">
        <v>44805</v>
      </c>
      <c r="J47" s="2">
        <v>110000</v>
      </c>
      <c r="K47" s="2">
        <v>0</v>
      </c>
      <c r="L47" s="2">
        <v>110000</v>
      </c>
      <c r="M47" s="2">
        <v>3157</v>
      </c>
      <c r="N47" s="2">
        <v>14457.62</v>
      </c>
      <c r="O47" s="2">
        <v>3344</v>
      </c>
      <c r="P47" s="2">
        <v>125</v>
      </c>
      <c r="Q47" s="2">
        <f t="shared" si="0"/>
        <v>21083.620000000003</v>
      </c>
      <c r="R47" s="110">
        <f t="shared" si="1"/>
        <v>88916.38</v>
      </c>
    </row>
    <row r="48" spans="2:18" ht="38.25" customHeight="1" x14ac:dyDescent="0.2">
      <c r="B48" s="118">
        <v>34</v>
      </c>
      <c r="C48" s="3" t="s">
        <v>267</v>
      </c>
      <c r="D48" s="3" t="s">
        <v>164</v>
      </c>
      <c r="E48" s="3" t="s">
        <v>313</v>
      </c>
      <c r="F48" s="131" t="s">
        <v>119</v>
      </c>
      <c r="G48" s="6" t="s">
        <v>224</v>
      </c>
      <c r="H48" s="96">
        <v>44743</v>
      </c>
      <c r="I48" s="96">
        <v>44927</v>
      </c>
      <c r="J48" s="2">
        <v>110000</v>
      </c>
      <c r="K48" s="2">
        <v>0</v>
      </c>
      <c r="L48" s="2">
        <v>110000</v>
      </c>
      <c r="M48" s="2">
        <v>3157</v>
      </c>
      <c r="N48" s="2">
        <v>14457.62</v>
      </c>
      <c r="O48" s="2">
        <v>3344</v>
      </c>
      <c r="P48" s="2">
        <v>25</v>
      </c>
      <c r="Q48" s="2">
        <f t="shared" si="0"/>
        <v>20983.620000000003</v>
      </c>
      <c r="R48" s="110">
        <f t="shared" si="1"/>
        <v>89016.38</v>
      </c>
    </row>
    <row r="49" spans="2:18" ht="38.25" customHeight="1" x14ac:dyDescent="0.2">
      <c r="B49" s="118">
        <v>35</v>
      </c>
      <c r="C49" s="3" t="s">
        <v>231</v>
      </c>
      <c r="D49" s="3" t="s">
        <v>164</v>
      </c>
      <c r="E49" s="3" t="s">
        <v>230</v>
      </c>
      <c r="F49" s="131" t="s">
        <v>119</v>
      </c>
      <c r="G49" s="6" t="s">
        <v>223</v>
      </c>
      <c r="H49" s="96">
        <v>44621</v>
      </c>
      <c r="I49" s="96">
        <v>44805</v>
      </c>
      <c r="J49" s="2">
        <v>45000</v>
      </c>
      <c r="K49" s="2">
        <v>0</v>
      </c>
      <c r="L49" s="2">
        <v>45000</v>
      </c>
      <c r="M49" s="2">
        <v>1291.5</v>
      </c>
      <c r="N49" s="2">
        <v>1148.33</v>
      </c>
      <c r="O49" s="2">
        <v>1368</v>
      </c>
      <c r="P49" s="2">
        <v>743</v>
      </c>
      <c r="Q49" s="2">
        <f t="shared" si="0"/>
        <v>4550.83</v>
      </c>
      <c r="R49" s="110">
        <f t="shared" si="1"/>
        <v>40449.17</v>
      </c>
    </row>
    <row r="50" spans="2:18" ht="38.25" customHeight="1" x14ac:dyDescent="0.2">
      <c r="B50" s="118">
        <v>36</v>
      </c>
      <c r="C50" s="3" t="s">
        <v>207</v>
      </c>
      <c r="D50" s="3" t="s">
        <v>164</v>
      </c>
      <c r="E50" s="3" t="s">
        <v>230</v>
      </c>
      <c r="F50" s="131" t="s">
        <v>119</v>
      </c>
      <c r="G50" s="6" t="s">
        <v>223</v>
      </c>
      <c r="H50" s="96">
        <v>44621</v>
      </c>
      <c r="I50" s="96">
        <v>44805</v>
      </c>
      <c r="J50" s="2">
        <v>45000</v>
      </c>
      <c r="K50" s="2">
        <v>0</v>
      </c>
      <c r="L50" s="2">
        <v>45000</v>
      </c>
      <c r="M50" s="2">
        <v>1291.5</v>
      </c>
      <c r="N50" s="2">
        <v>0</v>
      </c>
      <c r="O50" s="2">
        <v>1368</v>
      </c>
      <c r="P50" s="2">
        <v>125</v>
      </c>
      <c r="Q50" s="2">
        <f t="shared" si="0"/>
        <v>2784.5</v>
      </c>
      <c r="R50" s="110">
        <f t="shared" si="1"/>
        <v>42215.5</v>
      </c>
    </row>
    <row r="51" spans="2:18" ht="38.25" customHeight="1" x14ac:dyDescent="0.2">
      <c r="B51" s="118">
        <v>37</v>
      </c>
      <c r="C51" s="3" t="s">
        <v>232</v>
      </c>
      <c r="D51" s="3" t="s">
        <v>164</v>
      </c>
      <c r="E51" s="3" t="s">
        <v>312</v>
      </c>
      <c r="F51" s="131" t="s">
        <v>119</v>
      </c>
      <c r="G51" s="6" t="s">
        <v>223</v>
      </c>
      <c r="H51" s="96">
        <v>44621</v>
      </c>
      <c r="I51" s="96">
        <v>44805</v>
      </c>
      <c r="J51" s="2">
        <v>45000</v>
      </c>
      <c r="K51" s="2">
        <v>0</v>
      </c>
      <c r="L51" s="2">
        <v>45000</v>
      </c>
      <c r="M51" s="2">
        <v>1291.5</v>
      </c>
      <c r="N51" s="2">
        <v>1148.33</v>
      </c>
      <c r="O51" s="2">
        <v>1368</v>
      </c>
      <c r="P51" s="2">
        <v>25</v>
      </c>
      <c r="Q51" s="2">
        <f t="shared" si="0"/>
        <v>3832.83</v>
      </c>
      <c r="R51" s="110">
        <f t="shared" si="1"/>
        <v>41167.17</v>
      </c>
    </row>
    <row r="52" spans="2:18" ht="38.25" customHeight="1" x14ac:dyDescent="0.2">
      <c r="B52" s="118">
        <v>38</v>
      </c>
      <c r="C52" s="3" t="s">
        <v>250</v>
      </c>
      <c r="D52" s="3" t="s">
        <v>164</v>
      </c>
      <c r="E52" s="3" t="s">
        <v>209</v>
      </c>
      <c r="F52" s="131" t="s">
        <v>119</v>
      </c>
      <c r="G52" s="6" t="s">
        <v>223</v>
      </c>
      <c r="H52" s="96">
        <v>44790</v>
      </c>
      <c r="I52" s="96">
        <v>44609</v>
      </c>
      <c r="J52" s="2">
        <v>45000</v>
      </c>
      <c r="K52" s="2">
        <v>0</v>
      </c>
      <c r="L52" s="2">
        <f>(Table3[[#This Row],[SUELDO BRUTO (RD$)]]+Table3[[#This Row],[Otros Ing.]])</f>
        <v>45000</v>
      </c>
      <c r="M52" s="2">
        <v>1291.5</v>
      </c>
      <c r="N52" s="2">
        <v>1148.33</v>
      </c>
      <c r="O52" s="2">
        <v>1368</v>
      </c>
      <c r="P52" s="2">
        <v>125</v>
      </c>
      <c r="Q52" s="2">
        <f t="shared" si="0"/>
        <v>3932.83</v>
      </c>
      <c r="R52" s="110">
        <f t="shared" si="1"/>
        <v>41067.17</v>
      </c>
    </row>
    <row r="53" spans="2:18" ht="38.25" customHeight="1" x14ac:dyDescent="0.2">
      <c r="B53" s="118">
        <v>39</v>
      </c>
      <c r="C53" s="3" t="s">
        <v>142</v>
      </c>
      <c r="D53" s="3" t="s">
        <v>174</v>
      </c>
      <c r="E53" s="3" t="s">
        <v>314</v>
      </c>
      <c r="F53" s="131" t="s">
        <v>119</v>
      </c>
      <c r="G53" s="6" t="s">
        <v>223</v>
      </c>
      <c r="H53" s="96">
        <v>44743</v>
      </c>
      <c r="I53" s="96">
        <v>44927</v>
      </c>
      <c r="J53" s="2">
        <v>70000</v>
      </c>
      <c r="K53" s="2">
        <v>0</v>
      </c>
      <c r="L53" s="2">
        <v>70000</v>
      </c>
      <c r="M53" s="2">
        <v>2009</v>
      </c>
      <c r="N53" s="2">
        <v>5368.48</v>
      </c>
      <c r="O53" s="2">
        <v>2128</v>
      </c>
      <c r="P53" s="2">
        <v>125</v>
      </c>
      <c r="Q53" s="2">
        <f t="shared" si="0"/>
        <v>9630.48</v>
      </c>
      <c r="R53" s="110">
        <f t="shared" si="1"/>
        <v>60369.520000000004</v>
      </c>
    </row>
    <row r="54" spans="2:18" ht="38.25" customHeight="1" x14ac:dyDescent="0.2">
      <c r="B54" s="118">
        <v>40</v>
      </c>
      <c r="C54" s="3" t="s">
        <v>256</v>
      </c>
      <c r="D54" s="3" t="s">
        <v>174</v>
      </c>
      <c r="E54" s="3" t="s">
        <v>315</v>
      </c>
      <c r="F54" s="131" t="s">
        <v>119</v>
      </c>
      <c r="G54" s="6" t="s">
        <v>223</v>
      </c>
      <c r="H54" s="96">
        <v>44621</v>
      </c>
      <c r="I54" s="96">
        <v>44805</v>
      </c>
      <c r="J54" s="2">
        <v>45000</v>
      </c>
      <c r="K54" s="2">
        <v>0</v>
      </c>
      <c r="L54" s="2">
        <v>45000</v>
      </c>
      <c r="M54" s="2">
        <v>1291.5</v>
      </c>
      <c r="N54" s="2">
        <v>1148.33</v>
      </c>
      <c r="O54" s="2">
        <v>1368</v>
      </c>
      <c r="P54" s="2">
        <v>125</v>
      </c>
      <c r="Q54" s="2">
        <f t="shared" si="0"/>
        <v>3932.83</v>
      </c>
      <c r="R54" s="110">
        <f t="shared" si="1"/>
        <v>41067.17</v>
      </c>
    </row>
    <row r="55" spans="2:18" ht="38.25" customHeight="1" x14ac:dyDescent="0.2">
      <c r="B55" s="118">
        <v>41</v>
      </c>
      <c r="C55" s="3" t="s">
        <v>284</v>
      </c>
      <c r="D55" s="3" t="s">
        <v>174</v>
      </c>
      <c r="E55" s="3" t="s">
        <v>316</v>
      </c>
      <c r="F55" s="131" t="s">
        <v>119</v>
      </c>
      <c r="G55" s="6" t="s">
        <v>223</v>
      </c>
      <c r="H55" s="96">
        <v>44743</v>
      </c>
      <c r="I55" s="96">
        <v>44927</v>
      </c>
      <c r="J55" s="2">
        <v>45000</v>
      </c>
      <c r="K55" s="2">
        <v>0</v>
      </c>
      <c r="L55" s="2">
        <v>45000</v>
      </c>
      <c r="M55" s="2">
        <v>1291.5</v>
      </c>
      <c r="N55" s="2">
        <v>1148.33</v>
      </c>
      <c r="O55" s="2">
        <v>1368</v>
      </c>
      <c r="P55" s="2">
        <v>125</v>
      </c>
      <c r="Q55" s="2">
        <f t="shared" si="0"/>
        <v>3932.83</v>
      </c>
      <c r="R55" s="110">
        <f t="shared" si="1"/>
        <v>41067.17</v>
      </c>
    </row>
    <row r="56" spans="2:18" ht="38.25" customHeight="1" x14ac:dyDescent="0.2">
      <c r="B56" s="118">
        <v>42</v>
      </c>
      <c r="C56" s="3" t="s">
        <v>286</v>
      </c>
      <c r="D56" s="3" t="s">
        <v>174</v>
      </c>
      <c r="E56" s="3" t="s">
        <v>316</v>
      </c>
      <c r="F56" s="131" t="s">
        <v>119</v>
      </c>
      <c r="G56" s="6" t="s">
        <v>224</v>
      </c>
      <c r="H56" s="96">
        <v>44743</v>
      </c>
      <c r="I56" s="96">
        <v>44927</v>
      </c>
      <c r="J56" s="2">
        <v>45000</v>
      </c>
      <c r="K56" s="2">
        <v>0</v>
      </c>
      <c r="L56" s="2">
        <v>45000</v>
      </c>
      <c r="M56" s="2">
        <v>1291.5</v>
      </c>
      <c r="N56" s="2">
        <v>1148.33</v>
      </c>
      <c r="O56" s="2">
        <v>1368</v>
      </c>
      <c r="P56" s="2">
        <v>25</v>
      </c>
      <c r="Q56" s="2">
        <f t="shared" si="0"/>
        <v>3832.83</v>
      </c>
      <c r="R56" s="110">
        <f t="shared" si="1"/>
        <v>41167.17</v>
      </c>
    </row>
    <row r="57" spans="2:18" ht="38.25" customHeight="1" x14ac:dyDescent="0.2">
      <c r="B57" s="118">
        <v>43</v>
      </c>
      <c r="C57" s="3" t="s">
        <v>317</v>
      </c>
      <c r="D57" s="3" t="s">
        <v>174</v>
      </c>
      <c r="E57" s="3" t="s">
        <v>316</v>
      </c>
      <c r="F57" s="131" t="s">
        <v>119</v>
      </c>
      <c r="G57" s="6" t="s">
        <v>224</v>
      </c>
      <c r="H57" s="96">
        <v>44652</v>
      </c>
      <c r="I57" s="96">
        <v>44835</v>
      </c>
      <c r="J57" s="2">
        <v>45000</v>
      </c>
      <c r="K57" s="2">
        <v>0</v>
      </c>
      <c r="L57" s="2">
        <v>45000</v>
      </c>
      <c r="M57" s="2">
        <v>1291.5</v>
      </c>
      <c r="N57" s="2">
        <v>1148.33</v>
      </c>
      <c r="O57" s="2">
        <v>1368</v>
      </c>
      <c r="P57" s="2">
        <v>125</v>
      </c>
      <c r="Q57" s="2">
        <f t="shared" si="0"/>
        <v>3932.83</v>
      </c>
      <c r="R57" s="110">
        <f t="shared" si="1"/>
        <v>41067.17</v>
      </c>
    </row>
    <row r="58" spans="2:18" ht="38.25" customHeight="1" x14ac:dyDescent="0.2">
      <c r="B58" s="118">
        <v>44</v>
      </c>
      <c r="C58" s="3" t="s">
        <v>123</v>
      </c>
      <c r="D58" s="3" t="s">
        <v>368</v>
      </c>
      <c r="E58" s="3" t="s">
        <v>367</v>
      </c>
      <c r="F58" s="131" t="s">
        <v>119</v>
      </c>
      <c r="G58" s="6" t="s">
        <v>223</v>
      </c>
      <c r="H58" s="96">
        <v>44743</v>
      </c>
      <c r="I58" s="96">
        <v>44927</v>
      </c>
      <c r="J58" s="2">
        <v>120000</v>
      </c>
      <c r="K58" s="2">
        <v>0</v>
      </c>
      <c r="L58" s="2">
        <v>120000</v>
      </c>
      <c r="M58" s="2">
        <v>3444</v>
      </c>
      <c r="N58" s="2">
        <v>16809.87</v>
      </c>
      <c r="O58" s="2">
        <v>3648</v>
      </c>
      <c r="P58" s="2">
        <v>125</v>
      </c>
      <c r="Q58" s="2">
        <f t="shared" si="0"/>
        <v>24026.87</v>
      </c>
      <c r="R58" s="110">
        <f t="shared" si="1"/>
        <v>95973.13</v>
      </c>
    </row>
    <row r="59" spans="2:18" ht="38.25" customHeight="1" x14ac:dyDescent="0.2">
      <c r="B59" s="118">
        <v>45</v>
      </c>
      <c r="C59" s="3" t="s">
        <v>122</v>
      </c>
      <c r="D59" s="3" t="s">
        <v>369</v>
      </c>
      <c r="E59" s="3" t="s">
        <v>318</v>
      </c>
      <c r="F59" s="131" t="s">
        <v>119</v>
      </c>
      <c r="G59" s="6" t="s">
        <v>223</v>
      </c>
      <c r="H59" s="96">
        <v>44621</v>
      </c>
      <c r="I59" s="96">
        <v>44805</v>
      </c>
      <c r="J59" s="2">
        <v>80000</v>
      </c>
      <c r="K59" s="2">
        <v>0</v>
      </c>
      <c r="L59" s="2">
        <v>80000</v>
      </c>
      <c r="M59" s="2">
        <v>2296</v>
      </c>
      <c r="N59" s="2">
        <v>7400.87</v>
      </c>
      <c r="O59" s="2">
        <v>2432</v>
      </c>
      <c r="P59" s="2">
        <v>125</v>
      </c>
      <c r="Q59" s="2">
        <f t="shared" si="0"/>
        <v>12253.869999999999</v>
      </c>
      <c r="R59" s="110">
        <f t="shared" si="1"/>
        <v>67746.13</v>
      </c>
    </row>
    <row r="60" spans="2:18" ht="38.25" customHeight="1" x14ac:dyDescent="0.2">
      <c r="B60" s="118">
        <v>46</v>
      </c>
      <c r="C60" s="3" t="s">
        <v>143</v>
      </c>
      <c r="D60" s="3" t="s">
        <v>369</v>
      </c>
      <c r="E60" s="3" t="s">
        <v>319</v>
      </c>
      <c r="F60" s="131" t="s">
        <v>119</v>
      </c>
      <c r="G60" s="6" t="s">
        <v>224</v>
      </c>
      <c r="H60" s="96">
        <v>44621</v>
      </c>
      <c r="I60" s="96">
        <v>44805</v>
      </c>
      <c r="J60" s="2">
        <v>50000</v>
      </c>
      <c r="K60" s="2">
        <v>0</v>
      </c>
      <c r="L60" s="2">
        <v>50000</v>
      </c>
      <c r="M60" s="2">
        <v>1435</v>
      </c>
      <c r="N60" s="2">
        <v>1854</v>
      </c>
      <c r="O60" s="2">
        <v>1520</v>
      </c>
      <c r="P60" s="2">
        <v>25</v>
      </c>
      <c r="Q60" s="2">
        <f t="shared" si="0"/>
        <v>4834</v>
      </c>
      <c r="R60" s="110">
        <f t="shared" si="1"/>
        <v>45166</v>
      </c>
    </row>
    <row r="61" spans="2:18" ht="38.25" customHeight="1" x14ac:dyDescent="0.2">
      <c r="B61" s="118">
        <v>47</v>
      </c>
      <c r="C61" s="3" t="s">
        <v>320</v>
      </c>
      <c r="D61" s="3" t="s">
        <v>369</v>
      </c>
      <c r="E61" s="3" t="s">
        <v>321</v>
      </c>
      <c r="F61" s="131" t="s">
        <v>119</v>
      </c>
      <c r="G61" s="6" t="s">
        <v>223</v>
      </c>
      <c r="H61" s="96">
        <v>44621</v>
      </c>
      <c r="I61" s="96">
        <v>44805</v>
      </c>
      <c r="J61" s="2">
        <v>90000</v>
      </c>
      <c r="K61" s="2">
        <v>0</v>
      </c>
      <c r="L61" s="2">
        <v>90000</v>
      </c>
      <c r="M61" s="2">
        <v>2583</v>
      </c>
      <c r="N61" s="2">
        <v>9753.1200000000008</v>
      </c>
      <c r="O61" s="2">
        <v>2736</v>
      </c>
      <c r="P61" s="2">
        <v>125</v>
      </c>
      <c r="Q61" s="2">
        <f t="shared" si="0"/>
        <v>15197.12</v>
      </c>
      <c r="R61" s="110">
        <f t="shared" si="1"/>
        <v>74802.880000000005</v>
      </c>
    </row>
    <row r="62" spans="2:18" ht="38.25" customHeight="1" x14ac:dyDescent="0.2">
      <c r="B62" s="118">
        <v>48</v>
      </c>
      <c r="C62" s="3" t="s">
        <v>205</v>
      </c>
      <c r="D62" s="3" t="s">
        <v>369</v>
      </c>
      <c r="E62" s="3" t="s">
        <v>370</v>
      </c>
      <c r="F62" s="131" t="s">
        <v>119</v>
      </c>
      <c r="G62" s="6" t="s">
        <v>224</v>
      </c>
      <c r="H62" s="96">
        <v>44621</v>
      </c>
      <c r="I62" s="96">
        <v>44805</v>
      </c>
      <c r="J62" s="2">
        <v>50000</v>
      </c>
      <c r="K62" s="4">
        <v>0</v>
      </c>
      <c r="L62" s="2">
        <v>50000</v>
      </c>
      <c r="M62" s="2">
        <v>1435</v>
      </c>
      <c r="N62" s="2">
        <v>1854</v>
      </c>
      <c r="O62" s="2">
        <v>1520</v>
      </c>
      <c r="P62" s="2">
        <v>125</v>
      </c>
      <c r="Q62" s="2">
        <f t="shared" si="0"/>
        <v>4934</v>
      </c>
      <c r="R62" s="110">
        <f t="shared" si="1"/>
        <v>45066</v>
      </c>
    </row>
    <row r="63" spans="2:18" ht="38.25" customHeight="1" x14ac:dyDescent="0.2">
      <c r="B63" s="118">
        <v>49</v>
      </c>
      <c r="C63" s="3" t="s">
        <v>259</v>
      </c>
      <c r="D63" s="3" t="s">
        <v>369</v>
      </c>
      <c r="E63" s="3" t="s">
        <v>370</v>
      </c>
      <c r="F63" s="131" t="s">
        <v>119</v>
      </c>
      <c r="G63" s="6" t="s">
        <v>223</v>
      </c>
      <c r="H63" s="96">
        <v>44743</v>
      </c>
      <c r="I63" s="96">
        <v>44927</v>
      </c>
      <c r="J63" s="2">
        <v>50000</v>
      </c>
      <c r="K63" s="4">
        <v>0</v>
      </c>
      <c r="L63" s="2">
        <v>50000</v>
      </c>
      <c r="M63" s="2">
        <v>1435</v>
      </c>
      <c r="N63" s="2">
        <v>1854</v>
      </c>
      <c r="O63" s="2">
        <v>1520</v>
      </c>
      <c r="P63" s="2">
        <v>125</v>
      </c>
      <c r="Q63" s="2">
        <f t="shared" si="0"/>
        <v>4934</v>
      </c>
      <c r="R63" s="110">
        <f t="shared" si="1"/>
        <v>45066</v>
      </c>
    </row>
    <row r="64" spans="2:18" ht="38.25" customHeight="1" x14ac:dyDescent="0.2">
      <c r="B64" s="118">
        <v>50</v>
      </c>
      <c r="C64" s="3" t="s">
        <v>260</v>
      </c>
      <c r="D64" s="3" t="s">
        <v>369</v>
      </c>
      <c r="E64" s="3" t="s">
        <v>370</v>
      </c>
      <c r="F64" s="131" t="s">
        <v>119</v>
      </c>
      <c r="G64" s="6" t="s">
        <v>223</v>
      </c>
      <c r="H64" s="96">
        <v>44743</v>
      </c>
      <c r="I64" s="96">
        <v>44927</v>
      </c>
      <c r="J64" s="2">
        <v>50000</v>
      </c>
      <c r="K64" s="4">
        <v>0</v>
      </c>
      <c r="L64" s="2">
        <v>50000</v>
      </c>
      <c r="M64" s="2">
        <v>1435</v>
      </c>
      <c r="N64" s="2">
        <v>1651.48</v>
      </c>
      <c r="O64" s="2">
        <v>1520</v>
      </c>
      <c r="P64" s="2">
        <v>1475.12</v>
      </c>
      <c r="Q64" s="2">
        <f t="shared" si="0"/>
        <v>6081.5999999999995</v>
      </c>
      <c r="R64" s="110">
        <f t="shared" si="1"/>
        <v>43918.400000000001</v>
      </c>
    </row>
    <row r="65" spans="1:21" ht="38.25" customHeight="1" x14ac:dyDescent="0.2">
      <c r="B65" s="118">
        <v>51</v>
      </c>
      <c r="C65" s="3" t="s">
        <v>145</v>
      </c>
      <c r="D65" s="3" t="s">
        <v>371</v>
      </c>
      <c r="E65" s="3" t="s">
        <v>251</v>
      </c>
      <c r="F65" s="131" t="s">
        <v>119</v>
      </c>
      <c r="G65" s="6" t="s">
        <v>223</v>
      </c>
      <c r="H65" s="96">
        <v>44621</v>
      </c>
      <c r="I65" s="96">
        <v>44805</v>
      </c>
      <c r="J65" s="2">
        <v>65000</v>
      </c>
      <c r="K65" s="4">
        <v>0</v>
      </c>
      <c r="L65" s="2">
        <v>65000</v>
      </c>
      <c r="M65" s="2">
        <v>1865.5</v>
      </c>
      <c r="N65" s="2">
        <v>4427.58</v>
      </c>
      <c r="O65" s="2">
        <v>1976</v>
      </c>
      <c r="P65" s="2">
        <v>125</v>
      </c>
      <c r="Q65" s="2">
        <f t="shared" si="0"/>
        <v>8394.08</v>
      </c>
      <c r="R65" s="110">
        <f t="shared" si="1"/>
        <v>56605.919999999998</v>
      </c>
    </row>
    <row r="66" spans="1:21" ht="38.25" customHeight="1" x14ac:dyDescent="0.2">
      <c r="B66" s="118">
        <v>52</v>
      </c>
      <c r="C66" s="3" t="s">
        <v>144</v>
      </c>
      <c r="D66" s="3" t="s">
        <v>371</v>
      </c>
      <c r="E66" s="3" t="s">
        <v>251</v>
      </c>
      <c r="F66" s="131" t="s">
        <v>119</v>
      </c>
      <c r="G66" s="6" t="s">
        <v>223</v>
      </c>
      <c r="H66" s="96">
        <v>44621</v>
      </c>
      <c r="I66" s="96">
        <v>44805</v>
      </c>
      <c r="J66" s="2">
        <v>65000</v>
      </c>
      <c r="K66" s="4">
        <v>0</v>
      </c>
      <c r="L66" s="2">
        <v>65000</v>
      </c>
      <c r="M66" s="2">
        <v>1865.5</v>
      </c>
      <c r="N66" s="2">
        <v>4427.58</v>
      </c>
      <c r="O66" s="2">
        <v>1976</v>
      </c>
      <c r="P66" s="2">
        <v>125</v>
      </c>
      <c r="Q66" s="2">
        <f t="shared" si="0"/>
        <v>8394.08</v>
      </c>
      <c r="R66" s="110">
        <f t="shared" si="1"/>
        <v>56605.919999999998</v>
      </c>
    </row>
    <row r="67" spans="1:21" ht="38.25" customHeight="1" x14ac:dyDescent="0.2">
      <c r="B67" s="118">
        <v>53</v>
      </c>
      <c r="C67" s="3" t="s">
        <v>134</v>
      </c>
      <c r="D67" s="3" t="s">
        <v>371</v>
      </c>
      <c r="E67" s="3" t="s">
        <v>323</v>
      </c>
      <c r="F67" s="131" t="s">
        <v>119</v>
      </c>
      <c r="G67" s="6" t="s">
        <v>223</v>
      </c>
      <c r="H67" s="96">
        <v>44743</v>
      </c>
      <c r="I67" s="96">
        <v>44927</v>
      </c>
      <c r="J67" s="2">
        <v>110000</v>
      </c>
      <c r="K67" s="4">
        <v>0</v>
      </c>
      <c r="L67" s="2">
        <v>110000</v>
      </c>
      <c r="M67" s="2">
        <v>3157</v>
      </c>
      <c r="N67" s="2">
        <v>14457.62</v>
      </c>
      <c r="O67" s="2">
        <v>3344</v>
      </c>
      <c r="P67" s="2">
        <v>5843</v>
      </c>
      <c r="Q67" s="2">
        <f t="shared" si="0"/>
        <v>26801.620000000003</v>
      </c>
      <c r="R67" s="110">
        <f t="shared" si="1"/>
        <v>83198.38</v>
      </c>
    </row>
    <row r="68" spans="1:21" ht="38.25" customHeight="1" x14ac:dyDescent="0.2">
      <c r="B68" s="118">
        <v>54</v>
      </c>
      <c r="C68" s="3" t="s">
        <v>133</v>
      </c>
      <c r="D68" s="3" t="s">
        <v>371</v>
      </c>
      <c r="E68" s="3" t="s">
        <v>322</v>
      </c>
      <c r="F68" s="131" t="s">
        <v>119</v>
      </c>
      <c r="G68" s="6" t="s">
        <v>224</v>
      </c>
      <c r="H68" s="96">
        <v>44621</v>
      </c>
      <c r="I68" s="96">
        <v>44805</v>
      </c>
      <c r="J68" s="2">
        <v>65000</v>
      </c>
      <c r="K68" s="4">
        <v>0</v>
      </c>
      <c r="L68" s="2">
        <v>65000</v>
      </c>
      <c r="M68" s="2">
        <v>1865.5</v>
      </c>
      <c r="N68" s="2">
        <v>4427.58</v>
      </c>
      <c r="O68" s="2">
        <v>1976</v>
      </c>
      <c r="P68" s="2">
        <v>125</v>
      </c>
      <c r="Q68" s="2">
        <f t="shared" si="0"/>
        <v>8394.08</v>
      </c>
      <c r="R68" s="110">
        <f t="shared" si="1"/>
        <v>56605.919999999998</v>
      </c>
    </row>
    <row r="69" spans="1:21" ht="38.25" customHeight="1" x14ac:dyDescent="0.2">
      <c r="B69" s="118">
        <v>55</v>
      </c>
      <c r="C69" s="3" t="s">
        <v>324</v>
      </c>
      <c r="D69" s="3" t="s">
        <v>371</v>
      </c>
      <c r="E69" s="3" t="s">
        <v>325</v>
      </c>
      <c r="F69" s="131" t="s">
        <v>119</v>
      </c>
      <c r="G69" s="6" t="s">
        <v>223</v>
      </c>
      <c r="H69" s="96">
        <v>44743</v>
      </c>
      <c r="I69" s="96">
        <v>44927</v>
      </c>
      <c r="J69" s="2">
        <v>65000</v>
      </c>
      <c r="K69" s="4">
        <v>0</v>
      </c>
      <c r="L69" s="2">
        <v>65000</v>
      </c>
      <c r="M69" s="2">
        <v>1865.5</v>
      </c>
      <c r="N69" s="2">
        <v>4427.58</v>
      </c>
      <c r="O69" s="2">
        <v>1976</v>
      </c>
      <c r="P69" s="2">
        <v>125</v>
      </c>
      <c r="Q69" s="2">
        <f t="shared" si="0"/>
        <v>8394.08</v>
      </c>
      <c r="R69" s="110">
        <f t="shared" si="1"/>
        <v>56605.919999999998</v>
      </c>
    </row>
    <row r="70" spans="1:21" ht="38.25" customHeight="1" x14ac:dyDescent="0.2">
      <c r="B70" s="118">
        <v>56</v>
      </c>
      <c r="C70" s="3" t="s">
        <v>252</v>
      </c>
      <c r="D70" s="3" t="s">
        <v>371</v>
      </c>
      <c r="E70" s="3" t="s">
        <v>322</v>
      </c>
      <c r="F70" s="131" t="s">
        <v>119</v>
      </c>
      <c r="G70" s="6" t="s">
        <v>223</v>
      </c>
      <c r="H70" s="96">
        <v>44621</v>
      </c>
      <c r="I70" s="96">
        <v>44805</v>
      </c>
      <c r="J70" s="2">
        <v>65000</v>
      </c>
      <c r="K70" s="4">
        <v>0</v>
      </c>
      <c r="L70" s="2">
        <v>65000</v>
      </c>
      <c r="M70" s="2">
        <v>1865.5</v>
      </c>
      <c r="N70" s="2">
        <v>4427.58</v>
      </c>
      <c r="O70" s="2">
        <v>1976</v>
      </c>
      <c r="P70" s="2">
        <v>125</v>
      </c>
      <c r="Q70" s="2">
        <f t="shared" si="0"/>
        <v>8394.08</v>
      </c>
      <c r="R70" s="110">
        <f t="shared" si="1"/>
        <v>56605.919999999998</v>
      </c>
    </row>
    <row r="71" spans="1:21" ht="38.25" customHeight="1" x14ac:dyDescent="0.2">
      <c r="B71" s="118">
        <v>57</v>
      </c>
      <c r="C71" s="104" t="s">
        <v>253</v>
      </c>
      <c r="D71" s="104" t="s">
        <v>371</v>
      </c>
      <c r="E71" s="104" t="s">
        <v>322</v>
      </c>
      <c r="F71" s="134" t="s">
        <v>119</v>
      </c>
      <c r="G71" s="105" t="s">
        <v>224</v>
      </c>
      <c r="H71" s="96">
        <v>44621</v>
      </c>
      <c r="I71" s="96">
        <v>44805</v>
      </c>
      <c r="J71" s="107">
        <v>65000</v>
      </c>
      <c r="K71" s="108">
        <v>0</v>
      </c>
      <c r="L71" s="107">
        <v>65000</v>
      </c>
      <c r="M71" s="107">
        <v>1865.5</v>
      </c>
      <c r="N71" s="107">
        <v>4427.58</v>
      </c>
      <c r="O71" s="107">
        <v>1976</v>
      </c>
      <c r="P71" s="107">
        <v>125</v>
      </c>
      <c r="Q71" s="107">
        <f t="shared" si="0"/>
        <v>8394.08</v>
      </c>
      <c r="R71" s="111">
        <f t="shared" si="1"/>
        <v>56605.919999999998</v>
      </c>
    </row>
    <row r="72" spans="1:21" ht="38.25" customHeight="1" x14ac:dyDescent="0.2">
      <c r="B72" s="118">
        <v>58</v>
      </c>
      <c r="C72" s="104" t="s">
        <v>352</v>
      </c>
      <c r="D72" s="3" t="s">
        <v>194</v>
      </c>
      <c r="E72" s="104" t="s">
        <v>370</v>
      </c>
      <c r="F72" s="131" t="s">
        <v>119</v>
      </c>
      <c r="G72" s="105" t="s">
        <v>224</v>
      </c>
      <c r="H72" s="106">
        <v>44676</v>
      </c>
      <c r="I72" s="106">
        <v>44859</v>
      </c>
      <c r="J72" s="107">
        <v>50000</v>
      </c>
      <c r="K72" s="108">
        <v>0</v>
      </c>
      <c r="L72" s="107">
        <v>50000</v>
      </c>
      <c r="M72" s="107">
        <v>1435</v>
      </c>
      <c r="N72" s="107">
        <v>1854</v>
      </c>
      <c r="O72" s="107">
        <v>1520</v>
      </c>
      <c r="P72" s="107">
        <v>25</v>
      </c>
      <c r="Q72" s="107">
        <f>SUM(M72:P72)</f>
        <v>4834</v>
      </c>
      <c r="R72" s="111">
        <f>(L72-Q72)</f>
        <v>45166</v>
      </c>
    </row>
    <row r="73" spans="1:21" ht="38.25" customHeight="1" x14ac:dyDescent="0.2">
      <c r="B73" s="118">
        <v>59</v>
      </c>
      <c r="C73" s="104" t="s">
        <v>353</v>
      </c>
      <c r="D73" s="3" t="s">
        <v>194</v>
      </c>
      <c r="E73" s="104" t="s">
        <v>370</v>
      </c>
      <c r="F73" s="131" t="s">
        <v>119</v>
      </c>
      <c r="G73" s="105" t="s">
        <v>223</v>
      </c>
      <c r="H73" s="106">
        <v>44676</v>
      </c>
      <c r="I73" s="106">
        <v>44859</v>
      </c>
      <c r="J73" s="107">
        <v>50000</v>
      </c>
      <c r="K73" s="108">
        <v>0</v>
      </c>
      <c r="L73" s="107">
        <v>50000</v>
      </c>
      <c r="M73" s="107">
        <v>1435</v>
      </c>
      <c r="N73" s="107">
        <v>1854</v>
      </c>
      <c r="O73" s="107">
        <v>1520</v>
      </c>
      <c r="P73" s="107">
        <v>125</v>
      </c>
      <c r="Q73" s="107">
        <f>SUM(M73:P73)</f>
        <v>4934</v>
      </c>
      <c r="R73" s="111">
        <f>(L73-Q73)</f>
        <v>45066</v>
      </c>
    </row>
    <row r="74" spans="1:21" ht="38.25" customHeight="1" x14ac:dyDescent="0.2">
      <c r="B74" s="118">
        <v>60</v>
      </c>
      <c r="C74" s="104" t="s">
        <v>354</v>
      </c>
      <c r="D74" s="3" t="s">
        <v>194</v>
      </c>
      <c r="E74" s="104" t="s">
        <v>370</v>
      </c>
      <c r="F74" s="131" t="s">
        <v>119</v>
      </c>
      <c r="G74" s="105" t="s">
        <v>224</v>
      </c>
      <c r="H74" s="106">
        <v>44676</v>
      </c>
      <c r="I74" s="106">
        <v>44859</v>
      </c>
      <c r="J74" s="107">
        <v>50000</v>
      </c>
      <c r="K74" s="108">
        <v>0</v>
      </c>
      <c r="L74" s="107">
        <v>50000</v>
      </c>
      <c r="M74" s="107">
        <v>1435</v>
      </c>
      <c r="N74" s="107">
        <v>1854</v>
      </c>
      <c r="O74" s="107">
        <v>1520</v>
      </c>
      <c r="P74" s="107">
        <v>125</v>
      </c>
      <c r="Q74" s="107">
        <f>SUM(M74:P74)</f>
        <v>4934</v>
      </c>
      <c r="R74" s="111">
        <f>(L74-Q74)</f>
        <v>45066</v>
      </c>
    </row>
    <row r="75" spans="1:21" ht="38.25" customHeight="1" thickBot="1" x14ac:dyDescent="0.25">
      <c r="B75" s="118">
        <v>61</v>
      </c>
      <c r="C75" s="104" t="s">
        <v>355</v>
      </c>
      <c r="D75" s="3" t="s">
        <v>194</v>
      </c>
      <c r="E75" s="104" t="s">
        <v>370</v>
      </c>
      <c r="F75" s="131" t="s">
        <v>119</v>
      </c>
      <c r="G75" s="105" t="s">
        <v>224</v>
      </c>
      <c r="H75" s="106">
        <v>44676</v>
      </c>
      <c r="I75" s="106">
        <v>44859</v>
      </c>
      <c r="J75" s="107">
        <v>50000</v>
      </c>
      <c r="K75" s="108">
        <v>0</v>
      </c>
      <c r="L75" s="107">
        <v>50000</v>
      </c>
      <c r="M75" s="107">
        <v>1435</v>
      </c>
      <c r="N75" s="107">
        <v>1854</v>
      </c>
      <c r="O75" s="107">
        <v>1520</v>
      </c>
      <c r="P75" s="107">
        <v>25</v>
      </c>
      <c r="Q75" s="107">
        <f>SUM(M75:P75)</f>
        <v>4834</v>
      </c>
      <c r="R75" s="111">
        <f>(L75-Q75)</f>
        <v>45166</v>
      </c>
    </row>
    <row r="76" spans="1:21" ht="38.25" customHeight="1" x14ac:dyDescent="0.2">
      <c r="B76" s="118">
        <v>62</v>
      </c>
      <c r="C76" s="121" t="s">
        <v>197</v>
      </c>
      <c r="D76" s="121" t="s">
        <v>290</v>
      </c>
      <c r="E76" s="121" t="s">
        <v>334</v>
      </c>
      <c r="F76" s="121" t="s">
        <v>119</v>
      </c>
      <c r="G76" s="122" t="s">
        <v>224</v>
      </c>
      <c r="H76" s="97">
        <v>44621</v>
      </c>
      <c r="I76" s="98">
        <v>44805</v>
      </c>
      <c r="J76" s="64">
        <v>100000</v>
      </c>
      <c r="K76" s="64">
        <v>0</v>
      </c>
      <c r="L76" s="64">
        <v>100000</v>
      </c>
      <c r="M76" s="64">
        <v>2870</v>
      </c>
      <c r="N76" s="64">
        <v>12105.37</v>
      </c>
      <c r="O76" s="64">
        <v>3040</v>
      </c>
      <c r="P76" s="64">
        <v>25</v>
      </c>
      <c r="Q76" s="64">
        <f>SUM(M76:P76)</f>
        <v>18040.370000000003</v>
      </c>
      <c r="R76" s="109">
        <f>(L76-Q76)</f>
        <v>81959.63</v>
      </c>
    </row>
    <row r="77" spans="1:21" customFormat="1" ht="25.5" customHeight="1" thickBot="1" x14ac:dyDescent="0.25">
      <c r="B77" s="182" t="s">
        <v>65</v>
      </c>
      <c r="C77" s="183"/>
      <c r="D77" s="183"/>
      <c r="E77" s="183"/>
      <c r="F77" s="183"/>
      <c r="G77" s="183"/>
      <c r="H77" s="183"/>
      <c r="I77" s="184"/>
      <c r="J77" s="128">
        <f>SUBTOTAL(109,Table3[SUELDO BRUTO (RD$)])</f>
        <v>4674000</v>
      </c>
      <c r="K77" s="128">
        <f>SUBTOTAL(109,Table3[Otros Ing.])</f>
        <v>0</v>
      </c>
      <c r="L77" s="128">
        <f>SUBTOTAL(109,Table3[Total Ing.])</f>
        <v>4674000</v>
      </c>
      <c r="M77" s="128">
        <f>SUBTOTAL(109,Table3[AFP])</f>
        <v>134143.79999999999</v>
      </c>
      <c r="N77" s="128">
        <f>SUBTOTAL(109,Table3[ISR])</f>
        <v>445344.28000000014</v>
      </c>
      <c r="O77" s="128">
        <f>SUBTOTAL(109,Table3[SFS])</f>
        <v>142089.60000000001</v>
      </c>
      <c r="P77" s="128">
        <f>SUBTOTAL(109,Table3[Otros Desc.])</f>
        <v>36787.319999999992</v>
      </c>
      <c r="Q77" s="128">
        <f>SUBTOTAL(109,Table3[Total Desc.])</f>
        <v>758364.99999999942</v>
      </c>
      <c r="R77" s="128">
        <f>SUBTOTAL(109,Table3[NETO])</f>
        <v>3915634.9999999977</v>
      </c>
      <c r="S77" s="17"/>
      <c r="T77" s="17"/>
      <c r="U77" s="17"/>
    </row>
    <row r="78" spans="1:21" ht="25.5" customHeight="1" x14ac:dyDescent="0.2">
      <c r="B78" s="129"/>
      <c r="C78" s="129"/>
      <c r="D78" s="129"/>
      <c r="E78" s="129"/>
      <c r="F78" s="129"/>
      <c r="G78" s="129"/>
      <c r="H78" s="129"/>
      <c r="I78" s="129"/>
      <c r="J78" s="130"/>
      <c r="K78" s="130"/>
      <c r="L78" s="130"/>
      <c r="M78" s="130"/>
      <c r="N78" s="130"/>
      <c r="O78" s="130"/>
      <c r="P78" s="130"/>
      <c r="Q78" s="130"/>
      <c r="R78" s="130"/>
    </row>
    <row r="79" spans="1:21" customFormat="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:21" customFormat="1" ht="14.25" x14ac:dyDescent="0.2">
      <c r="A80" s="17"/>
      <c r="B80" s="17"/>
      <c r="C80" s="17"/>
      <c r="D80" s="27" t="s">
        <v>271</v>
      </c>
      <c r="E80" s="28"/>
      <c r="F80" s="27"/>
      <c r="G80" s="162" t="s">
        <v>273</v>
      </c>
      <c r="H80" s="162"/>
      <c r="I80" s="162"/>
      <c r="J80" s="162"/>
      <c r="K80" s="28"/>
      <c r="L80" s="29"/>
      <c r="M80" s="28"/>
      <c r="N80" s="162" t="s">
        <v>273</v>
      </c>
      <c r="O80" s="162"/>
      <c r="P80" s="17"/>
      <c r="Q80" s="17"/>
      <c r="R80" s="17"/>
      <c r="S80" s="17"/>
      <c r="T80" s="17"/>
      <c r="U80" s="17"/>
    </row>
    <row r="81" spans="1:21" customFormat="1" ht="14.25" x14ac:dyDescent="0.2">
      <c r="A81" s="17"/>
      <c r="B81" s="17"/>
      <c r="C81" s="17"/>
      <c r="D81" s="27"/>
      <c r="E81" s="28"/>
      <c r="F81" s="27"/>
      <c r="G81" s="28"/>
      <c r="H81" s="28"/>
      <c r="I81" s="28"/>
      <c r="J81" s="27"/>
      <c r="K81" s="28"/>
      <c r="L81" s="28"/>
      <c r="M81" s="28"/>
      <c r="N81" s="28"/>
      <c r="O81" s="162"/>
      <c r="P81" s="162"/>
      <c r="Q81" s="28"/>
      <c r="R81" s="17"/>
      <c r="S81" s="17"/>
      <c r="T81" s="17"/>
      <c r="U81" s="17"/>
    </row>
    <row r="82" spans="1:21" customFormat="1" ht="14.25" x14ac:dyDescent="0.2">
      <c r="A82" s="17"/>
      <c r="B82" s="17"/>
      <c r="C82" s="17"/>
      <c r="D82" s="30"/>
      <c r="E82" s="28"/>
      <c r="F82" s="31"/>
      <c r="G82" s="30"/>
      <c r="H82" s="30"/>
      <c r="I82" s="30"/>
      <c r="J82" s="32"/>
      <c r="K82" s="30"/>
      <c r="L82" s="29"/>
      <c r="M82" s="30"/>
      <c r="N82" s="30"/>
      <c r="O82" s="30"/>
      <c r="P82" s="30"/>
      <c r="Q82" s="28"/>
      <c r="R82" s="17"/>
      <c r="S82" s="17"/>
      <c r="T82" s="17"/>
      <c r="U82" s="17"/>
    </row>
    <row r="83" spans="1:21" customFormat="1" ht="14.25" x14ac:dyDescent="0.2">
      <c r="A83" s="17"/>
      <c r="B83" s="17"/>
      <c r="C83" s="17"/>
      <c r="D83" s="23" t="s">
        <v>272</v>
      </c>
      <c r="E83" s="28"/>
      <c r="F83" s="178" t="s">
        <v>275</v>
      </c>
      <c r="G83" s="178"/>
      <c r="H83" s="178"/>
      <c r="I83" s="178"/>
      <c r="J83" s="178"/>
      <c r="K83" s="178"/>
      <c r="L83" s="28"/>
      <c r="M83" s="178" t="s">
        <v>274</v>
      </c>
      <c r="N83" s="178"/>
      <c r="O83" s="178"/>
      <c r="P83" s="178"/>
      <c r="Q83" s="28"/>
      <c r="R83" s="17"/>
      <c r="S83" s="17"/>
      <c r="T83" s="17"/>
      <c r="U83" s="17"/>
    </row>
    <row r="84" spans="1:21" customFormat="1" ht="14.25" x14ac:dyDescent="0.2">
      <c r="A84" s="17"/>
      <c r="B84" s="17"/>
      <c r="C84" s="17"/>
      <c r="D84" s="17"/>
      <c r="E84" s="28"/>
      <c r="F84" s="27"/>
      <c r="G84" s="28"/>
      <c r="H84" s="28"/>
      <c r="I84" s="28"/>
      <c r="J84" s="17"/>
      <c r="K84" s="28"/>
      <c r="L84" s="28"/>
      <c r="M84" s="28"/>
      <c r="N84" s="28"/>
      <c r="O84" s="28"/>
      <c r="P84" s="28"/>
      <c r="Q84" s="28"/>
      <c r="R84" s="17"/>
      <c r="S84" s="17"/>
      <c r="T84" s="17"/>
      <c r="U84" s="17"/>
    </row>
    <row r="85" spans="1:21" ht="14.25" x14ac:dyDescent="0.2">
      <c r="E85" s="28"/>
      <c r="F85" s="27"/>
      <c r="G85" s="28"/>
      <c r="H85" s="28"/>
      <c r="I85" s="28"/>
      <c r="J85" s="29"/>
      <c r="K85" s="28"/>
      <c r="L85" s="28"/>
      <c r="M85" s="28"/>
      <c r="N85" s="28"/>
      <c r="O85" s="28"/>
      <c r="P85" s="28"/>
      <c r="Q85" s="28"/>
    </row>
    <row r="86" spans="1:21" ht="14.25" x14ac:dyDescent="0.2">
      <c r="D86" s="27"/>
      <c r="E86" s="28"/>
      <c r="F86" s="27"/>
      <c r="G86" s="28"/>
      <c r="H86" s="28"/>
      <c r="L86" s="28"/>
      <c r="M86" s="28"/>
      <c r="N86" s="28"/>
      <c r="O86" s="162"/>
      <c r="P86" s="162"/>
      <c r="Q86" s="28"/>
    </row>
    <row r="87" spans="1:21" ht="14.25" x14ac:dyDescent="0.2">
      <c r="D87" s="28"/>
      <c r="E87" s="28"/>
      <c r="F87" s="28"/>
      <c r="G87" s="28"/>
      <c r="H87" s="28"/>
      <c r="L87" s="28"/>
      <c r="M87" s="28"/>
      <c r="N87" s="28"/>
      <c r="O87" s="28"/>
      <c r="P87" s="28"/>
      <c r="Q87" s="28"/>
    </row>
    <row r="88" spans="1:21" ht="14.25" x14ac:dyDescent="0.2">
      <c r="D88" s="28"/>
      <c r="E88" s="28"/>
      <c r="F88" s="28"/>
      <c r="G88" s="28"/>
      <c r="H88" s="28"/>
      <c r="L88" s="28"/>
      <c r="M88" s="28"/>
      <c r="N88" s="28"/>
      <c r="O88" s="28"/>
      <c r="P88" s="28"/>
      <c r="Q88" s="28"/>
    </row>
  </sheetData>
  <mergeCells count="11">
    <mergeCell ref="O86:P86"/>
    <mergeCell ref="B9:R9"/>
    <mergeCell ref="E11:K11"/>
    <mergeCell ref="B13:T13"/>
    <mergeCell ref="B77:I77"/>
    <mergeCell ref="G80:J80"/>
    <mergeCell ref="N80:O80"/>
    <mergeCell ref="O81:P81"/>
    <mergeCell ref="F83:K83"/>
    <mergeCell ref="M83:P83"/>
    <mergeCell ref="A10:R10"/>
  </mergeCells>
  <pageMargins left="0.23622047244094491" right="0.23622047244094491" top="0.3" bottom="0.34" header="0.31496062992125984" footer="0.31496062992125984"/>
  <pageSetup paperSize="5" scale="50" fitToHeight="0" orientation="landscape" r:id="rId1"/>
  <headerFooter>
    <oddFooter>&amp;CPágina &amp;P / &amp;N</oddFooter>
  </headerFooter>
  <rowBreaks count="2" manualBreakCount="2">
    <brk id="35" min="1" max="17" man="1"/>
    <brk id="56" min="1" max="17" man="1"/>
  </rowBreaks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5546875" defaultRowHeight="12.75" x14ac:dyDescent="0.2"/>
  <cols>
    <col min="1" max="1" width="10.28515625" style="17" bestFit="1" customWidth="1"/>
    <col min="2" max="2" width="27.5703125" style="17" customWidth="1"/>
    <col min="3" max="3" width="38.42578125" style="17" customWidth="1"/>
    <col min="4" max="4" width="41.28515625" style="17" customWidth="1"/>
    <col min="5" max="5" width="27.7109375" style="17" bestFit="1" customWidth="1"/>
    <col min="6" max="6" width="15.42578125" style="17" bestFit="1" customWidth="1"/>
    <col min="7" max="7" width="23" style="17" bestFit="1" customWidth="1"/>
    <col min="8" max="8" width="19.28515625" style="17" customWidth="1"/>
    <col min="9" max="9" width="18" style="17" bestFit="1" customWidth="1"/>
    <col min="10" max="10" width="17.7109375" style="17" bestFit="1" customWidth="1"/>
    <col min="11" max="11" width="12.140625" style="17" bestFit="1" customWidth="1"/>
    <col min="12" max="12" width="11.28515625" style="17" bestFit="1" customWidth="1"/>
    <col min="13" max="13" width="12.140625" style="17" bestFit="1" customWidth="1"/>
    <col min="14" max="14" width="20.140625" style="17" bestFit="1" customWidth="1"/>
    <col min="15" max="15" width="19.7109375" style="17" bestFit="1" customWidth="1"/>
    <col min="16" max="16" width="12.7109375" style="17" bestFit="1" customWidth="1"/>
    <col min="17" max="16384" width="8.85546875" style="17"/>
  </cols>
  <sheetData>
    <row r="1" spans="1:16" ht="33.6" customHeight="1" thickBot="1" x14ac:dyDescent="0.25">
      <c r="A1" s="41" t="s">
        <v>149</v>
      </c>
      <c r="B1" s="42" t="s">
        <v>44</v>
      </c>
      <c r="C1" s="42" t="s">
        <v>166</v>
      </c>
      <c r="D1" s="42" t="s">
        <v>45</v>
      </c>
      <c r="E1" s="42" t="s">
        <v>46</v>
      </c>
      <c r="F1" s="42" t="s">
        <v>222</v>
      </c>
      <c r="G1" s="42" t="s">
        <v>326</v>
      </c>
      <c r="H1" s="43" t="s">
        <v>140</v>
      </c>
      <c r="I1" s="43" t="s">
        <v>0</v>
      </c>
      <c r="J1" s="43" t="s">
        <v>1</v>
      </c>
      <c r="K1" s="43" t="s">
        <v>2</v>
      </c>
      <c r="L1" s="43" t="s">
        <v>3</v>
      </c>
      <c r="M1" s="43" t="s">
        <v>4</v>
      </c>
      <c r="N1" s="43" t="s">
        <v>5</v>
      </c>
      <c r="O1" s="43" t="s">
        <v>6</v>
      </c>
      <c r="P1" s="44" t="s">
        <v>139</v>
      </c>
    </row>
    <row r="2" spans="1:16" ht="24" x14ac:dyDescent="0.2">
      <c r="A2" s="45">
        <v>1</v>
      </c>
      <c r="B2" s="46" t="s">
        <v>111</v>
      </c>
      <c r="C2" s="46" t="s">
        <v>53</v>
      </c>
      <c r="D2" s="46" t="s">
        <v>186</v>
      </c>
      <c r="E2" s="46" t="s">
        <v>59</v>
      </c>
      <c r="F2" s="47" t="s">
        <v>223</v>
      </c>
      <c r="G2" s="46" t="s">
        <v>327</v>
      </c>
      <c r="H2" s="48">
        <v>150000</v>
      </c>
      <c r="I2" s="49">
        <v>0</v>
      </c>
      <c r="J2" s="48">
        <v>150000</v>
      </c>
      <c r="K2" s="48">
        <f t="shared" ref="K2:K65" si="0">H2*0.0287</f>
        <v>4305</v>
      </c>
      <c r="L2" s="48">
        <v>23529.09</v>
      </c>
      <c r="M2" s="48">
        <v>4560</v>
      </c>
      <c r="N2" s="48">
        <v>1375.12</v>
      </c>
      <c r="O2" s="48">
        <f t="shared" ref="O2:O65" si="1">K2+L2+M2+N2</f>
        <v>33769.21</v>
      </c>
      <c r="P2" s="50">
        <f t="shared" ref="P2:P33" si="2">J2-O2</f>
        <v>116230.79000000001</v>
      </c>
    </row>
    <row r="3" spans="1:16" ht="24" x14ac:dyDescent="0.2">
      <c r="A3" s="51">
        <v>2</v>
      </c>
      <c r="B3" s="38" t="s">
        <v>113</v>
      </c>
      <c r="C3" s="38" t="s">
        <v>53</v>
      </c>
      <c r="D3" s="38" t="s">
        <v>264</v>
      </c>
      <c r="E3" s="38" t="s">
        <v>59</v>
      </c>
      <c r="F3" s="39" t="s">
        <v>223</v>
      </c>
      <c r="G3" s="38" t="s">
        <v>327</v>
      </c>
      <c r="H3" s="52">
        <v>75000</v>
      </c>
      <c r="I3" s="53">
        <v>0</v>
      </c>
      <c r="J3" s="52">
        <v>75000</v>
      </c>
      <c r="K3" s="52">
        <f t="shared" si="0"/>
        <v>2152.5</v>
      </c>
      <c r="L3" s="52">
        <v>6309.38</v>
      </c>
      <c r="M3" s="52">
        <f>H3*0.0304</f>
        <v>2280</v>
      </c>
      <c r="N3" s="52">
        <v>25</v>
      </c>
      <c r="O3" s="52">
        <f t="shared" si="1"/>
        <v>10766.880000000001</v>
      </c>
      <c r="P3" s="54">
        <f t="shared" si="2"/>
        <v>64233.119999999995</v>
      </c>
    </row>
    <row r="4" spans="1:16" ht="24" x14ac:dyDescent="0.2">
      <c r="A4" s="51">
        <v>3</v>
      </c>
      <c r="B4" s="38" t="s">
        <v>114</v>
      </c>
      <c r="C4" s="38" t="s">
        <v>53</v>
      </c>
      <c r="D4" s="38" t="s">
        <v>264</v>
      </c>
      <c r="E4" s="38" t="s">
        <v>59</v>
      </c>
      <c r="F4" s="39" t="s">
        <v>223</v>
      </c>
      <c r="G4" s="38" t="s">
        <v>327</v>
      </c>
      <c r="H4" s="52">
        <v>75000</v>
      </c>
      <c r="I4" s="53">
        <v>0</v>
      </c>
      <c r="J4" s="52">
        <v>75000</v>
      </c>
      <c r="K4" s="52">
        <f t="shared" si="0"/>
        <v>2152.5</v>
      </c>
      <c r="L4" s="52">
        <v>6309.38</v>
      </c>
      <c r="M4" s="52">
        <f>H4*0.0304</f>
        <v>2280</v>
      </c>
      <c r="N4" s="52">
        <v>25</v>
      </c>
      <c r="O4" s="52">
        <f t="shared" si="1"/>
        <v>10766.880000000001</v>
      </c>
      <c r="P4" s="54">
        <f t="shared" si="2"/>
        <v>64233.119999999995</v>
      </c>
    </row>
    <row r="5" spans="1:16" ht="24" x14ac:dyDescent="0.2">
      <c r="A5" s="51">
        <v>4</v>
      </c>
      <c r="B5" s="38" t="s">
        <v>179</v>
      </c>
      <c r="C5" s="38" t="s">
        <v>53</v>
      </c>
      <c r="D5" s="38" t="s">
        <v>199</v>
      </c>
      <c r="E5" s="38" t="s">
        <v>59</v>
      </c>
      <c r="F5" s="39" t="s">
        <v>224</v>
      </c>
      <c r="G5" s="38" t="s">
        <v>327</v>
      </c>
      <c r="H5" s="52">
        <v>165000</v>
      </c>
      <c r="I5" s="53">
        <v>0</v>
      </c>
      <c r="J5" s="52">
        <v>165000</v>
      </c>
      <c r="K5" s="52">
        <f t="shared" si="0"/>
        <v>4735.5</v>
      </c>
      <c r="L5" s="52">
        <v>27413.5</v>
      </c>
      <c r="M5" s="52">
        <v>4943.8</v>
      </c>
      <c r="N5" s="53">
        <v>25</v>
      </c>
      <c r="O5" s="52">
        <f t="shared" si="1"/>
        <v>37117.800000000003</v>
      </c>
      <c r="P5" s="54">
        <f t="shared" si="2"/>
        <v>127882.2</v>
      </c>
    </row>
    <row r="6" spans="1:16" ht="24" x14ac:dyDescent="0.2">
      <c r="A6" s="51">
        <v>5</v>
      </c>
      <c r="B6" s="38" t="s">
        <v>40</v>
      </c>
      <c r="C6" s="38" t="s">
        <v>53</v>
      </c>
      <c r="D6" s="38" t="s">
        <v>84</v>
      </c>
      <c r="E6" s="38" t="s">
        <v>48</v>
      </c>
      <c r="F6" s="39" t="s">
        <v>223</v>
      </c>
      <c r="G6" s="38" t="s">
        <v>327</v>
      </c>
      <c r="H6" s="52">
        <v>110000</v>
      </c>
      <c r="I6" s="53">
        <v>0</v>
      </c>
      <c r="J6" s="52">
        <v>110000</v>
      </c>
      <c r="K6" s="52">
        <f t="shared" si="0"/>
        <v>3157</v>
      </c>
      <c r="L6" s="52">
        <v>13782.56</v>
      </c>
      <c r="M6" s="52">
        <f>H6*0.0304</f>
        <v>3344</v>
      </c>
      <c r="N6" s="52">
        <v>2825.24</v>
      </c>
      <c r="O6" s="52">
        <f t="shared" si="1"/>
        <v>23108.799999999996</v>
      </c>
      <c r="P6" s="54">
        <f t="shared" si="2"/>
        <v>86891.200000000012</v>
      </c>
    </row>
    <row r="7" spans="1:16" ht="24" x14ac:dyDescent="0.2">
      <c r="A7" s="51">
        <v>6</v>
      </c>
      <c r="B7" s="38" t="s">
        <v>92</v>
      </c>
      <c r="C7" s="38" t="s">
        <v>53</v>
      </c>
      <c r="D7" s="38" t="s">
        <v>265</v>
      </c>
      <c r="E7" s="38" t="s">
        <v>49</v>
      </c>
      <c r="F7" s="39" t="s">
        <v>223</v>
      </c>
      <c r="G7" s="38" t="s">
        <v>327</v>
      </c>
      <c r="H7" s="52">
        <v>26000</v>
      </c>
      <c r="I7" s="53">
        <v>0</v>
      </c>
      <c r="J7" s="52">
        <v>26000</v>
      </c>
      <c r="K7" s="52">
        <f t="shared" si="0"/>
        <v>746.2</v>
      </c>
      <c r="L7" s="52">
        <v>0</v>
      </c>
      <c r="M7" s="52">
        <f>H7*0.0304</f>
        <v>790.4</v>
      </c>
      <c r="N7" s="52">
        <v>125</v>
      </c>
      <c r="O7" s="52">
        <f t="shared" si="1"/>
        <v>1661.6</v>
      </c>
      <c r="P7" s="54">
        <f t="shared" si="2"/>
        <v>24338.400000000001</v>
      </c>
    </row>
    <row r="8" spans="1:16" ht="24" x14ac:dyDescent="0.2">
      <c r="A8" s="51">
        <v>7</v>
      </c>
      <c r="B8" s="38" t="s">
        <v>146</v>
      </c>
      <c r="C8" s="38" t="s">
        <v>53</v>
      </c>
      <c r="D8" s="38" t="s">
        <v>17</v>
      </c>
      <c r="E8" s="38" t="s">
        <v>51</v>
      </c>
      <c r="F8" s="39" t="s">
        <v>223</v>
      </c>
      <c r="G8" s="38" t="s">
        <v>327</v>
      </c>
      <c r="H8" s="52">
        <v>16500</v>
      </c>
      <c r="I8" s="53">
        <v>0</v>
      </c>
      <c r="J8" s="52">
        <v>16500</v>
      </c>
      <c r="K8" s="52">
        <f t="shared" si="0"/>
        <v>473.55</v>
      </c>
      <c r="L8" s="53">
        <v>0</v>
      </c>
      <c r="M8" s="52">
        <f>H8*0.0304</f>
        <v>501.6</v>
      </c>
      <c r="N8" s="52">
        <v>1375.12</v>
      </c>
      <c r="O8" s="52">
        <f t="shared" si="1"/>
        <v>2350.27</v>
      </c>
      <c r="P8" s="54">
        <f t="shared" si="2"/>
        <v>14149.73</v>
      </c>
    </row>
    <row r="9" spans="1:16" ht="24" x14ac:dyDescent="0.2">
      <c r="A9" s="51">
        <v>8</v>
      </c>
      <c r="B9" s="38" t="s">
        <v>187</v>
      </c>
      <c r="C9" s="38" t="s">
        <v>53</v>
      </c>
      <c r="D9" s="38" t="s">
        <v>167</v>
      </c>
      <c r="E9" s="38" t="s">
        <v>51</v>
      </c>
      <c r="F9" s="39" t="s">
        <v>223</v>
      </c>
      <c r="G9" s="38" t="s">
        <v>327</v>
      </c>
      <c r="H9" s="52">
        <v>26000</v>
      </c>
      <c r="I9" s="53">
        <v>0</v>
      </c>
      <c r="J9" s="52">
        <v>20000</v>
      </c>
      <c r="K9" s="52">
        <f t="shared" si="0"/>
        <v>746.2</v>
      </c>
      <c r="L9" s="53">
        <v>0</v>
      </c>
      <c r="M9" s="52">
        <f>H9*0.0304</f>
        <v>790.4</v>
      </c>
      <c r="N9" s="52">
        <v>25</v>
      </c>
      <c r="O9" s="52">
        <f t="shared" si="1"/>
        <v>1561.6</v>
      </c>
      <c r="P9" s="54">
        <f t="shared" si="2"/>
        <v>18438.400000000001</v>
      </c>
    </row>
    <row r="10" spans="1:16" ht="24" x14ac:dyDescent="0.2">
      <c r="A10" s="51">
        <v>9</v>
      </c>
      <c r="B10" s="38" t="s">
        <v>107</v>
      </c>
      <c r="C10" s="38" t="s">
        <v>52</v>
      </c>
      <c r="D10" s="38" t="s">
        <v>108</v>
      </c>
      <c r="E10" s="38" t="s">
        <v>55</v>
      </c>
      <c r="F10" s="39" t="s">
        <v>223</v>
      </c>
      <c r="G10" s="38" t="s">
        <v>327</v>
      </c>
      <c r="H10" s="52">
        <v>185000</v>
      </c>
      <c r="I10" s="53">
        <v>0</v>
      </c>
      <c r="J10" s="52">
        <v>185000</v>
      </c>
      <c r="K10" s="52">
        <f t="shared" si="0"/>
        <v>5309.5</v>
      </c>
      <c r="L10" s="52">
        <v>32269.54</v>
      </c>
      <c r="M10" s="52">
        <v>4943.8</v>
      </c>
      <c r="N10" s="52">
        <v>25</v>
      </c>
      <c r="O10" s="52">
        <f t="shared" si="1"/>
        <v>42547.840000000004</v>
      </c>
      <c r="P10" s="54">
        <f t="shared" si="2"/>
        <v>142452.16</v>
      </c>
    </row>
    <row r="11" spans="1:16" x14ac:dyDescent="0.2">
      <c r="A11" s="51">
        <v>10</v>
      </c>
      <c r="B11" s="38" t="s">
        <v>116</v>
      </c>
      <c r="C11" s="38" t="s">
        <v>52</v>
      </c>
      <c r="D11" s="38" t="s">
        <v>264</v>
      </c>
      <c r="E11" s="38" t="s">
        <v>59</v>
      </c>
      <c r="F11" s="39" t="s">
        <v>223</v>
      </c>
      <c r="G11" s="38" t="s">
        <v>327</v>
      </c>
      <c r="H11" s="52">
        <v>75000</v>
      </c>
      <c r="I11" s="53">
        <v>0</v>
      </c>
      <c r="J11" s="52">
        <v>75000</v>
      </c>
      <c r="K11" s="52">
        <f t="shared" si="0"/>
        <v>2152.5</v>
      </c>
      <c r="L11" s="52">
        <v>6309.38</v>
      </c>
      <c r="M11" s="52">
        <f t="shared" ref="M11:M69" si="3">H11*0.0304</f>
        <v>2280</v>
      </c>
      <c r="N11" s="52">
        <v>125</v>
      </c>
      <c r="O11" s="52">
        <f t="shared" si="1"/>
        <v>10866.880000000001</v>
      </c>
      <c r="P11" s="54">
        <f t="shared" si="2"/>
        <v>64133.119999999995</v>
      </c>
    </row>
    <row r="12" spans="1:16" x14ac:dyDescent="0.2">
      <c r="A12" s="51">
        <v>11</v>
      </c>
      <c r="B12" s="38" t="s">
        <v>137</v>
      </c>
      <c r="C12" s="38" t="s">
        <v>52</v>
      </c>
      <c r="D12" s="38" t="s">
        <v>16</v>
      </c>
      <c r="E12" s="38" t="s">
        <v>59</v>
      </c>
      <c r="F12" s="39" t="s">
        <v>223</v>
      </c>
      <c r="G12" s="38" t="s">
        <v>327</v>
      </c>
      <c r="H12" s="52">
        <v>45000</v>
      </c>
      <c r="I12" s="53">
        <v>0</v>
      </c>
      <c r="J12" s="52">
        <v>45000</v>
      </c>
      <c r="K12" s="52">
        <f t="shared" si="0"/>
        <v>1291.5</v>
      </c>
      <c r="L12" s="52">
        <v>1148.33</v>
      </c>
      <c r="M12" s="52">
        <f t="shared" si="3"/>
        <v>1368</v>
      </c>
      <c r="N12" s="52">
        <v>2275</v>
      </c>
      <c r="O12" s="52">
        <f t="shared" si="1"/>
        <v>6082.83</v>
      </c>
      <c r="P12" s="54">
        <f t="shared" si="2"/>
        <v>38917.17</v>
      </c>
    </row>
    <row r="13" spans="1:16" x14ac:dyDescent="0.2">
      <c r="A13" s="51">
        <v>12</v>
      </c>
      <c r="B13" s="38" t="s">
        <v>14</v>
      </c>
      <c r="C13" s="38" t="s">
        <v>52</v>
      </c>
      <c r="D13" s="38" t="s">
        <v>10</v>
      </c>
      <c r="E13" s="38" t="s">
        <v>51</v>
      </c>
      <c r="F13" s="39" t="s">
        <v>224</v>
      </c>
      <c r="G13" s="38" t="s">
        <v>327</v>
      </c>
      <c r="H13" s="52">
        <v>30000</v>
      </c>
      <c r="I13" s="53">
        <v>0</v>
      </c>
      <c r="J13" s="52">
        <v>30000</v>
      </c>
      <c r="K13" s="52">
        <f t="shared" si="0"/>
        <v>861</v>
      </c>
      <c r="L13" s="53">
        <v>0</v>
      </c>
      <c r="M13" s="52">
        <f t="shared" si="3"/>
        <v>912</v>
      </c>
      <c r="N13" s="52">
        <v>25</v>
      </c>
      <c r="O13" s="52">
        <f t="shared" si="1"/>
        <v>1798</v>
      </c>
      <c r="P13" s="54">
        <f t="shared" si="2"/>
        <v>28202</v>
      </c>
    </row>
    <row r="14" spans="1:16" ht="24" x14ac:dyDescent="0.2">
      <c r="A14" s="51">
        <v>13</v>
      </c>
      <c r="B14" s="38" t="s">
        <v>26</v>
      </c>
      <c r="C14" s="38" t="s">
        <v>176</v>
      </c>
      <c r="D14" s="38" t="s">
        <v>27</v>
      </c>
      <c r="E14" s="38" t="s">
        <v>49</v>
      </c>
      <c r="F14" s="39" t="s">
        <v>223</v>
      </c>
      <c r="G14" s="38" t="s">
        <v>327</v>
      </c>
      <c r="H14" s="52">
        <v>70000</v>
      </c>
      <c r="I14" s="53">
        <v>0</v>
      </c>
      <c r="J14" s="52">
        <v>70000</v>
      </c>
      <c r="K14" s="52">
        <f t="shared" si="0"/>
        <v>2009</v>
      </c>
      <c r="L14" s="52">
        <v>0</v>
      </c>
      <c r="M14" s="52">
        <f t="shared" si="3"/>
        <v>2128</v>
      </c>
      <c r="N14" s="53">
        <v>125</v>
      </c>
      <c r="O14" s="52">
        <f t="shared" si="1"/>
        <v>4262</v>
      </c>
      <c r="P14" s="54">
        <f t="shared" si="2"/>
        <v>65738</v>
      </c>
    </row>
    <row r="15" spans="1:16" ht="24" x14ac:dyDescent="0.2">
      <c r="A15" s="51">
        <v>14</v>
      </c>
      <c r="B15" s="38" t="s">
        <v>24</v>
      </c>
      <c r="C15" s="38" t="s">
        <v>176</v>
      </c>
      <c r="D15" s="38" t="s">
        <v>13</v>
      </c>
      <c r="E15" s="38" t="s">
        <v>49</v>
      </c>
      <c r="F15" s="39" t="s">
        <v>223</v>
      </c>
      <c r="G15" s="38" t="s">
        <v>327</v>
      </c>
      <c r="H15" s="52">
        <v>35000</v>
      </c>
      <c r="I15" s="53">
        <v>0</v>
      </c>
      <c r="J15" s="52">
        <v>35000</v>
      </c>
      <c r="K15" s="52">
        <f t="shared" si="0"/>
        <v>1004.5</v>
      </c>
      <c r="L15" s="52">
        <v>0</v>
      </c>
      <c r="M15" s="52">
        <f t="shared" si="3"/>
        <v>1064</v>
      </c>
      <c r="N15" s="52">
        <v>2175</v>
      </c>
      <c r="O15" s="52">
        <f t="shared" si="1"/>
        <v>4243.5</v>
      </c>
      <c r="P15" s="54">
        <f t="shared" si="2"/>
        <v>30756.5</v>
      </c>
    </row>
    <row r="16" spans="1:16" x14ac:dyDescent="0.2">
      <c r="A16" s="51">
        <v>15</v>
      </c>
      <c r="B16" s="38" t="s">
        <v>101</v>
      </c>
      <c r="C16" s="38" t="s">
        <v>201</v>
      </c>
      <c r="D16" s="38" t="s">
        <v>214</v>
      </c>
      <c r="E16" s="38" t="s">
        <v>328</v>
      </c>
      <c r="F16" s="39" t="s">
        <v>224</v>
      </c>
      <c r="G16" s="38" t="s">
        <v>327</v>
      </c>
      <c r="H16" s="52">
        <v>65000</v>
      </c>
      <c r="I16" s="53">
        <v>0</v>
      </c>
      <c r="J16" s="52">
        <v>65000</v>
      </c>
      <c r="K16" s="52">
        <f t="shared" si="0"/>
        <v>1865.5</v>
      </c>
      <c r="L16" s="52">
        <v>4427.58</v>
      </c>
      <c r="M16" s="52">
        <f t="shared" si="3"/>
        <v>1976</v>
      </c>
      <c r="N16" s="52">
        <v>25</v>
      </c>
      <c r="O16" s="52">
        <f t="shared" si="1"/>
        <v>8294.08</v>
      </c>
      <c r="P16" s="54">
        <f t="shared" si="2"/>
        <v>56705.919999999998</v>
      </c>
    </row>
    <row r="17" spans="1:16" ht="24" x14ac:dyDescent="0.2">
      <c r="A17" s="51">
        <v>16</v>
      </c>
      <c r="B17" s="38" t="s">
        <v>68</v>
      </c>
      <c r="C17" s="38" t="s">
        <v>178</v>
      </c>
      <c r="D17" s="38" t="s">
        <v>8</v>
      </c>
      <c r="E17" s="38" t="s">
        <v>48</v>
      </c>
      <c r="F17" s="39" t="s">
        <v>223</v>
      </c>
      <c r="G17" s="38" t="s">
        <v>327</v>
      </c>
      <c r="H17" s="52">
        <v>80000</v>
      </c>
      <c r="I17" s="53">
        <v>0</v>
      </c>
      <c r="J17" s="52">
        <v>80000</v>
      </c>
      <c r="K17" s="52">
        <f t="shared" si="0"/>
        <v>2296</v>
      </c>
      <c r="L17" s="52">
        <v>7400.87</v>
      </c>
      <c r="M17" s="52">
        <f t="shared" si="3"/>
        <v>2432</v>
      </c>
      <c r="N17" s="52">
        <v>25</v>
      </c>
      <c r="O17" s="52">
        <f t="shared" si="1"/>
        <v>12153.869999999999</v>
      </c>
      <c r="P17" s="54">
        <f t="shared" si="2"/>
        <v>67846.13</v>
      </c>
    </row>
    <row r="18" spans="1:16" ht="24" x14ac:dyDescent="0.2">
      <c r="A18" s="51">
        <v>17</v>
      </c>
      <c r="B18" s="38" t="s">
        <v>9</v>
      </c>
      <c r="C18" s="38" t="s">
        <v>178</v>
      </c>
      <c r="D18" s="38" t="s">
        <v>8</v>
      </c>
      <c r="E18" s="38" t="s">
        <v>48</v>
      </c>
      <c r="F18" s="39" t="s">
        <v>223</v>
      </c>
      <c r="G18" s="38" t="s">
        <v>327</v>
      </c>
      <c r="H18" s="52">
        <v>45000</v>
      </c>
      <c r="I18" s="53">
        <v>0</v>
      </c>
      <c r="J18" s="52">
        <v>45000</v>
      </c>
      <c r="K18" s="52">
        <f t="shared" si="0"/>
        <v>1291.5</v>
      </c>
      <c r="L18" s="52">
        <v>743.29</v>
      </c>
      <c r="M18" s="52">
        <f t="shared" si="3"/>
        <v>1368</v>
      </c>
      <c r="N18" s="52">
        <v>2825.24</v>
      </c>
      <c r="O18" s="52">
        <f t="shared" si="1"/>
        <v>6228.03</v>
      </c>
      <c r="P18" s="54">
        <f t="shared" si="2"/>
        <v>38771.97</v>
      </c>
    </row>
    <row r="19" spans="1:16" ht="24" x14ac:dyDescent="0.2">
      <c r="A19" s="51">
        <v>18</v>
      </c>
      <c r="B19" s="38" t="s">
        <v>54</v>
      </c>
      <c r="C19" s="38" t="s">
        <v>178</v>
      </c>
      <c r="D19" s="38" t="s">
        <v>8</v>
      </c>
      <c r="E19" s="38" t="s">
        <v>49</v>
      </c>
      <c r="F19" s="39" t="s">
        <v>223</v>
      </c>
      <c r="G19" s="38" t="s">
        <v>327</v>
      </c>
      <c r="H19" s="52">
        <v>45000</v>
      </c>
      <c r="I19" s="53">
        <v>0</v>
      </c>
      <c r="J19" s="52">
        <v>45000</v>
      </c>
      <c r="K19" s="52">
        <f t="shared" si="0"/>
        <v>1291.5</v>
      </c>
      <c r="L19" s="52">
        <v>945.81</v>
      </c>
      <c r="M19" s="52">
        <f t="shared" si="3"/>
        <v>1368</v>
      </c>
      <c r="N19" s="52">
        <v>1475.12</v>
      </c>
      <c r="O19" s="52">
        <f t="shared" si="1"/>
        <v>5080.43</v>
      </c>
      <c r="P19" s="54">
        <f t="shared" si="2"/>
        <v>39919.57</v>
      </c>
    </row>
    <row r="20" spans="1:16" x14ac:dyDescent="0.2">
      <c r="A20" s="51">
        <v>19</v>
      </c>
      <c r="B20" s="38" t="s">
        <v>118</v>
      </c>
      <c r="C20" s="38" t="s">
        <v>178</v>
      </c>
      <c r="D20" s="38" t="s">
        <v>100</v>
      </c>
      <c r="E20" s="38" t="s">
        <v>49</v>
      </c>
      <c r="F20" s="39" t="s">
        <v>224</v>
      </c>
      <c r="G20" s="38" t="s">
        <v>327</v>
      </c>
      <c r="H20" s="52">
        <v>35000</v>
      </c>
      <c r="I20" s="53">
        <v>0</v>
      </c>
      <c r="J20" s="52">
        <v>35000</v>
      </c>
      <c r="K20" s="52">
        <f t="shared" si="0"/>
        <v>1004.5</v>
      </c>
      <c r="L20" s="52">
        <v>0</v>
      </c>
      <c r="M20" s="52">
        <f t="shared" si="3"/>
        <v>1064</v>
      </c>
      <c r="N20" s="52">
        <v>25</v>
      </c>
      <c r="O20" s="52">
        <f t="shared" si="1"/>
        <v>2093.5</v>
      </c>
      <c r="P20" s="54">
        <f t="shared" si="2"/>
        <v>32906.5</v>
      </c>
    </row>
    <row r="21" spans="1:16" ht="24" x14ac:dyDescent="0.2">
      <c r="A21" s="51">
        <v>20</v>
      </c>
      <c r="B21" s="38" t="s">
        <v>235</v>
      </c>
      <c r="C21" s="38" t="s">
        <v>178</v>
      </c>
      <c r="D21" s="38" t="s">
        <v>236</v>
      </c>
      <c r="E21" s="38" t="s">
        <v>49</v>
      </c>
      <c r="F21" s="39" t="s">
        <v>223</v>
      </c>
      <c r="G21" s="38" t="s">
        <v>327</v>
      </c>
      <c r="H21" s="52">
        <v>35000</v>
      </c>
      <c r="I21" s="53">
        <v>0</v>
      </c>
      <c r="J21" s="52">
        <v>35000</v>
      </c>
      <c r="K21" s="52">
        <f t="shared" si="0"/>
        <v>1004.5</v>
      </c>
      <c r="L21" s="52">
        <v>0</v>
      </c>
      <c r="M21" s="52">
        <f t="shared" si="3"/>
        <v>1064</v>
      </c>
      <c r="N21" s="52">
        <v>25</v>
      </c>
      <c r="O21" s="52">
        <f t="shared" si="1"/>
        <v>2093.5</v>
      </c>
      <c r="P21" s="54">
        <f t="shared" si="2"/>
        <v>32906.5</v>
      </c>
    </row>
    <row r="22" spans="1:16" ht="24" x14ac:dyDescent="0.2">
      <c r="A22" s="51">
        <v>21</v>
      </c>
      <c r="B22" s="38" t="s">
        <v>20</v>
      </c>
      <c r="C22" s="38" t="s">
        <v>177</v>
      </c>
      <c r="D22" s="38" t="s">
        <v>67</v>
      </c>
      <c r="E22" s="38" t="s">
        <v>48</v>
      </c>
      <c r="F22" s="39" t="s">
        <v>223</v>
      </c>
      <c r="G22" s="38" t="s">
        <v>327</v>
      </c>
      <c r="H22" s="52">
        <v>60000</v>
      </c>
      <c r="I22" s="53">
        <v>0</v>
      </c>
      <c r="J22" s="52">
        <v>60000</v>
      </c>
      <c r="K22" s="52">
        <f t="shared" si="0"/>
        <v>1722</v>
      </c>
      <c r="L22" s="52">
        <v>3486.68</v>
      </c>
      <c r="M22" s="52">
        <f t="shared" si="3"/>
        <v>1824</v>
      </c>
      <c r="N22" s="52">
        <v>2279</v>
      </c>
      <c r="O22" s="52">
        <f t="shared" si="1"/>
        <v>9311.68</v>
      </c>
      <c r="P22" s="54">
        <f t="shared" si="2"/>
        <v>50688.32</v>
      </c>
    </row>
    <row r="23" spans="1:16" x14ac:dyDescent="0.2">
      <c r="A23" s="51">
        <v>22</v>
      </c>
      <c r="B23" s="38" t="s">
        <v>69</v>
      </c>
      <c r="C23" s="38" t="s">
        <v>177</v>
      </c>
      <c r="D23" s="38" t="s">
        <v>70</v>
      </c>
      <c r="E23" s="38" t="s">
        <v>49</v>
      </c>
      <c r="F23" s="39" t="s">
        <v>224</v>
      </c>
      <c r="G23" s="38" t="s">
        <v>327</v>
      </c>
      <c r="H23" s="52">
        <v>55000</v>
      </c>
      <c r="I23" s="53">
        <v>0</v>
      </c>
      <c r="J23" s="52">
        <v>55000</v>
      </c>
      <c r="K23" s="52">
        <f t="shared" si="0"/>
        <v>1578.5</v>
      </c>
      <c r="L23" s="52">
        <v>2559.6799999999998</v>
      </c>
      <c r="M23" s="52">
        <f t="shared" si="3"/>
        <v>1672</v>
      </c>
      <c r="N23" s="52">
        <v>125</v>
      </c>
      <c r="O23" s="52">
        <f t="shared" si="1"/>
        <v>5935.18</v>
      </c>
      <c r="P23" s="54">
        <f t="shared" si="2"/>
        <v>49064.82</v>
      </c>
    </row>
    <row r="24" spans="1:16" ht="24" x14ac:dyDescent="0.2">
      <c r="A24" s="51">
        <v>23</v>
      </c>
      <c r="B24" s="38" t="s">
        <v>86</v>
      </c>
      <c r="C24" s="38" t="s">
        <v>177</v>
      </c>
      <c r="D24" s="38" t="s">
        <v>89</v>
      </c>
      <c r="E24" s="38" t="s">
        <v>48</v>
      </c>
      <c r="F24" s="39" t="s">
        <v>224</v>
      </c>
      <c r="G24" s="38" t="s">
        <v>327</v>
      </c>
      <c r="H24" s="52">
        <v>45000</v>
      </c>
      <c r="I24" s="53">
        <v>0</v>
      </c>
      <c r="J24" s="52">
        <v>45000</v>
      </c>
      <c r="K24" s="52">
        <f t="shared" si="0"/>
        <v>1291.5</v>
      </c>
      <c r="L24" s="52">
        <v>1148.33</v>
      </c>
      <c r="M24" s="52">
        <f t="shared" si="3"/>
        <v>1368</v>
      </c>
      <c r="N24" s="52">
        <v>125</v>
      </c>
      <c r="O24" s="52">
        <f t="shared" si="1"/>
        <v>3932.83</v>
      </c>
      <c r="P24" s="54">
        <f t="shared" si="2"/>
        <v>41067.17</v>
      </c>
    </row>
    <row r="25" spans="1:16" x14ac:dyDescent="0.2">
      <c r="A25" s="51">
        <v>24</v>
      </c>
      <c r="B25" s="38" t="s">
        <v>96</v>
      </c>
      <c r="C25" s="38" t="s">
        <v>177</v>
      </c>
      <c r="D25" s="38" t="s">
        <v>97</v>
      </c>
      <c r="E25" s="38" t="s">
        <v>49</v>
      </c>
      <c r="F25" s="39" t="s">
        <v>224</v>
      </c>
      <c r="G25" s="38" t="s">
        <v>327</v>
      </c>
      <c r="H25" s="52">
        <v>36000</v>
      </c>
      <c r="I25" s="53">
        <v>0</v>
      </c>
      <c r="J25" s="52">
        <v>36000</v>
      </c>
      <c r="K25" s="52">
        <f t="shared" si="0"/>
        <v>1033.2</v>
      </c>
      <c r="L25" s="53">
        <v>0</v>
      </c>
      <c r="M25" s="52">
        <f t="shared" si="3"/>
        <v>1094.4000000000001</v>
      </c>
      <c r="N25" s="52">
        <v>125</v>
      </c>
      <c r="O25" s="52">
        <f t="shared" si="1"/>
        <v>2252.6000000000004</v>
      </c>
      <c r="P25" s="54">
        <f t="shared" si="2"/>
        <v>33747.4</v>
      </c>
    </row>
    <row r="26" spans="1:16" ht="24" x14ac:dyDescent="0.2">
      <c r="A26" s="51">
        <v>25</v>
      </c>
      <c r="B26" s="38" t="s">
        <v>103</v>
      </c>
      <c r="C26" s="38" t="s">
        <v>177</v>
      </c>
      <c r="D26" s="38" t="s">
        <v>13</v>
      </c>
      <c r="E26" s="38" t="s">
        <v>49</v>
      </c>
      <c r="F26" s="39" t="s">
        <v>224</v>
      </c>
      <c r="G26" s="38" t="s">
        <v>327</v>
      </c>
      <c r="H26" s="52">
        <v>35000</v>
      </c>
      <c r="I26" s="53">
        <v>0</v>
      </c>
      <c r="J26" s="52">
        <v>35000</v>
      </c>
      <c r="K26" s="52">
        <f t="shared" si="0"/>
        <v>1004.5</v>
      </c>
      <c r="L26" s="52">
        <v>0</v>
      </c>
      <c r="M26" s="52">
        <f t="shared" si="3"/>
        <v>1064</v>
      </c>
      <c r="N26" s="52">
        <v>25</v>
      </c>
      <c r="O26" s="52">
        <f t="shared" si="1"/>
        <v>2093.5</v>
      </c>
      <c r="P26" s="54">
        <f t="shared" si="2"/>
        <v>32906.5</v>
      </c>
    </row>
    <row r="27" spans="1:16" x14ac:dyDescent="0.2">
      <c r="A27" s="51">
        <v>26</v>
      </c>
      <c r="B27" s="38" t="s">
        <v>262</v>
      </c>
      <c r="C27" s="38" t="s">
        <v>177</v>
      </c>
      <c r="D27" s="38" t="s">
        <v>263</v>
      </c>
      <c r="E27" s="38" t="s">
        <v>49</v>
      </c>
      <c r="F27" s="39" t="s">
        <v>223</v>
      </c>
      <c r="G27" s="38" t="s">
        <v>327</v>
      </c>
      <c r="H27" s="52">
        <v>45000</v>
      </c>
      <c r="I27" s="53">
        <v>0</v>
      </c>
      <c r="J27" s="52">
        <v>45000</v>
      </c>
      <c r="K27" s="52">
        <f t="shared" si="0"/>
        <v>1291.5</v>
      </c>
      <c r="L27" s="52">
        <v>1148.33</v>
      </c>
      <c r="M27" s="52">
        <f t="shared" si="3"/>
        <v>1368</v>
      </c>
      <c r="N27" s="52">
        <v>25</v>
      </c>
      <c r="O27" s="52">
        <f t="shared" si="1"/>
        <v>3832.83</v>
      </c>
      <c r="P27" s="54">
        <f t="shared" si="2"/>
        <v>41167.17</v>
      </c>
    </row>
    <row r="28" spans="1:16" ht="24" x14ac:dyDescent="0.2">
      <c r="A28" s="51">
        <v>27</v>
      </c>
      <c r="B28" s="38" t="s">
        <v>171</v>
      </c>
      <c r="C28" s="38" t="s">
        <v>226</v>
      </c>
      <c r="D28" s="38" t="s">
        <v>32</v>
      </c>
      <c r="E28" s="38" t="s">
        <v>59</v>
      </c>
      <c r="F28" s="39" t="s">
        <v>224</v>
      </c>
      <c r="G28" s="38" t="s">
        <v>327</v>
      </c>
      <c r="H28" s="52">
        <v>100000</v>
      </c>
      <c r="I28" s="53">
        <v>0</v>
      </c>
      <c r="J28" s="52">
        <v>100000</v>
      </c>
      <c r="K28" s="52">
        <f t="shared" si="0"/>
        <v>2870</v>
      </c>
      <c r="L28" s="52">
        <v>12105.37</v>
      </c>
      <c r="M28" s="52">
        <f t="shared" si="3"/>
        <v>3040</v>
      </c>
      <c r="N28" s="52">
        <v>25</v>
      </c>
      <c r="O28" s="52">
        <f t="shared" si="1"/>
        <v>18040.370000000003</v>
      </c>
      <c r="P28" s="54">
        <f t="shared" si="2"/>
        <v>81959.63</v>
      </c>
    </row>
    <row r="29" spans="1:16" ht="24" x14ac:dyDescent="0.2">
      <c r="A29" s="51">
        <v>28</v>
      </c>
      <c r="B29" s="38" t="s">
        <v>170</v>
      </c>
      <c r="C29" s="38" t="s">
        <v>226</v>
      </c>
      <c r="D29" s="38" t="s">
        <v>32</v>
      </c>
      <c r="E29" s="38" t="s">
        <v>59</v>
      </c>
      <c r="F29" s="39" t="s">
        <v>224</v>
      </c>
      <c r="G29" s="38" t="s">
        <v>327</v>
      </c>
      <c r="H29" s="52">
        <v>100000</v>
      </c>
      <c r="I29" s="53">
        <v>0</v>
      </c>
      <c r="J29" s="52">
        <v>100000</v>
      </c>
      <c r="K29" s="52">
        <f t="shared" si="0"/>
        <v>2870</v>
      </c>
      <c r="L29" s="52">
        <v>12105.37</v>
      </c>
      <c r="M29" s="52">
        <f t="shared" si="3"/>
        <v>3040</v>
      </c>
      <c r="N29" s="52">
        <v>25</v>
      </c>
      <c r="O29" s="52">
        <f t="shared" si="1"/>
        <v>18040.370000000003</v>
      </c>
      <c r="P29" s="54">
        <f t="shared" si="2"/>
        <v>81959.63</v>
      </c>
    </row>
    <row r="30" spans="1:16" ht="24" x14ac:dyDescent="0.2">
      <c r="A30" s="51">
        <v>29</v>
      </c>
      <c r="B30" s="38" t="s">
        <v>169</v>
      </c>
      <c r="C30" s="38" t="s">
        <v>226</v>
      </c>
      <c r="D30" s="38" t="s">
        <v>98</v>
      </c>
      <c r="E30" s="38" t="s">
        <v>59</v>
      </c>
      <c r="F30" s="39" t="s">
        <v>223</v>
      </c>
      <c r="G30" s="38" t="s">
        <v>327</v>
      </c>
      <c r="H30" s="52">
        <v>40000</v>
      </c>
      <c r="I30" s="53">
        <v>0</v>
      </c>
      <c r="J30" s="52">
        <v>40000</v>
      </c>
      <c r="K30" s="52">
        <f t="shared" si="0"/>
        <v>1148</v>
      </c>
      <c r="L30" s="52">
        <v>442.65</v>
      </c>
      <c r="M30" s="52">
        <f t="shared" si="3"/>
        <v>1216</v>
      </c>
      <c r="N30" s="52">
        <v>125</v>
      </c>
      <c r="O30" s="52">
        <f t="shared" si="1"/>
        <v>2931.65</v>
      </c>
      <c r="P30" s="54">
        <f t="shared" si="2"/>
        <v>37068.35</v>
      </c>
    </row>
    <row r="31" spans="1:16" ht="24" x14ac:dyDescent="0.2">
      <c r="A31" s="51">
        <v>30</v>
      </c>
      <c r="B31" s="38" t="s">
        <v>168</v>
      </c>
      <c r="C31" s="38" t="s">
        <v>226</v>
      </c>
      <c r="D31" s="38" t="s">
        <v>32</v>
      </c>
      <c r="E31" s="38" t="s">
        <v>59</v>
      </c>
      <c r="F31" s="39" t="s">
        <v>224</v>
      </c>
      <c r="G31" s="38" t="s">
        <v>327</v>
      </c>
      <c r="H31" s="52">
        <v>100000</v>
      </c>
      <c r="I31" s="53">
        <v>0</v>
      </c>
      <c r="J31" s="52">
        <v>100000</v>
      </c>
      <c r="K31" s="52">
        <f t="shared" si="0"/>
        <v>2870</v>
      </c>
      <c r="L31" s="52">
        <v>12105.37</v>
      </c>
      <c r="M31" s="52">
        <f t="shared" si="3"/>
        <v>3040</v>
      </c>
      <c r="N31" s="52">
        <v>25</v>
      </c>
      <c r="O31" s="52">
        <f t="shared" si="1"/>
        <v>18040.370000000003</v>
      </c>
      <c r="P31" s="54">
        <f t="shared" si="2"/>
        <v>81959.63</v>
      </c>
    </row>
    <row r="32" spans="1:16" ht="24" x14ac:dyDescent="0.2">
      <c r="A32" s="51">
        <v>31</v>
      </c>
      <c r="B32" s="38" t="s">
        <v>237</v>
      </c>
      <c r="C32" s="38" t="s">
        <v>226</v>
      </c>
      <c r="D32" s="38" t="s">
        <v>238</v>
      </c>
      <c r="E32" s="38" t="s">
        <v>49</v>
      </c>
      <c r="F32" s="39" t="s">
        <v>223</v>
      </c>
      <c r="G32" s="38" t="s">
        <v>327</v>
      </c>
      <c r="H32" s="52">
        <v>35000</v>
      </c>
      <c r="I32" s="53">
        <v>0</v>
      </c>
      <c r="J32" s="52">
        <v>35000</v>
      </c>
      <c r="K32" s="52">
        <f t="shared" si="0"/>
        <v>1004.5</v>
      </c>
      <c r="L32" s="52">
        <v>0</v>
      </c>
      <c r="M32" s="52">
        <f t="shared" si="3"/>
        <v>1064</v>
      </c>
      <c r="N32" s="52">
        <v>25</v>
      </c>
      <c r="O32" s="52">
        <f t="shared" si="1"/>
        <v>2093.5</v>
      </c>
      <c r="P32" s="54">
        <f t="shared" si="2"/>
        <v>32906.5</v>
      </c>
    </row>
    <row r="33" spans="1:16" ht="24" x14ac:dyDescent="0.2">
      <c r="A33" s="51">
        <v>32</v>
      </c>
      <c r="B33" s="38" t="s">
        <v>12</v>
      </c>
      <c r="C33" s="38" t="s">
        <v>165</v>
      </c>
      <c r="D33" s="38" t="s">
        <v>239</v>
      </c>
      <c r="E33" s="38" t="s">
        <v>48</v>
      </c>
      <c r="F33" s="39" t="s">
        <v>223</v>
      </c>
      <c r="G33" s="38" t="s">
        <v>327</v>
      </c>
      <c r="H33" s="52">
        <v>80000</v>
      </c>
      <c r="I33" s="53">
        <v>0</v>
      </c>
      <c r="J33" s="52">
        <v>80000</v>
      </c>
      <c r="K33" s="52">
        <f t="shared" si="0"/>
        <v>2296</v>
      </c>
      <c r="L33" s="52">
        <v>7063.34</v>
      </c>
      <c r="M33" s="52">
        <f t="shared" si="3"/>
        <v>2432</v>
      </c>
      <c r="N33" s="52">
        <v>1475.12</v>
      </c>
      <c r="O33" s="52">
        <f t="shared" si="1"/>
        <v>13266.46</v>
      </c>
      <c r="P33" s="54">
        <f t="shared" si="2"/>
        <v>66733.540000000008</v>
      </c>
    </row>
    <row r="34" spans="1:16" x14ac:dyDescent="0.2">
      <c r="A34" s="51">
        <v>33</v>
      </c>
      <c r="B34" s="38" t="s">
        <v>71</v>
      </c>
      <c r="C34" s="38" t="s">
        <v>164</v>
      </c>
      <c r="D34" s="38" t="s">
        <v>209</v>
      </c>
      <c r="E34" s="38" t="s">
        <v>49</v>
      </c>
      <c r="F34" s="39" t="s">
        <v>224</v>
      </c>
      <c r="G34" s="38" t="s">
        <v>327</v>
      </c>
      <c r="H34" s="52">
        <v>36000</v>
      </c>
      <c r="I34" s="53">
        <v>0</v>
      </c>
      <c r="J34" s="52">
        <v>36000</v>
      </c>
      <c r="K34" s="52">
        <f t="shared" si="0"/>
        <v>1033.2</v>
      </c>
      <c r="L34" s="52">
        <v>0</v>
      </c>
      <c r="M34" s="52">
        <f t="shared" si="3"/>
        <v>1094.4000000000001</v>
      </c>
      <c r="N34" s="53">
        <v>25</v>
      </c>
      <c r="O34" s="52">
        <f t="shared" si="1"/>
        <v>2152.6000000000004</v>
      </c>
      <c r="P34" s="54">
        <f>H34-O34</f>
        <v>33847.4</v>
      </c>
    </row>
    <row r="35" spans="1:16" ht="24" x14ac:dyDescent="0.2">
      <c r="A35" s="51">
        <v>34</v>
      </c>
      <c r="B35" s="38" t="s">
        <v>85</v>
      </c>
      <c r="C35" s="38" t="s">
        <v>164</v>
      </c>
      <c r="D35" s="38" t="s">
        <v>255</v>
      </c>
      <c r="E35" s="38" t="s">
        <v>49</v>
      </c>
      <c r="F35" s="39" t="s">
        <v>223</v>
      </c>
      <c r="G35" s="38" t="s">
        <v>327</v>
      </c>
      <c r="H35" s="52">
        <v>35000</v>
      </c>
      <c r="I35" s="53">
        <v>0</v>
      </c>
      <c r="J35" s="52">
        <v>35000</v>
      </c>
      <c r="K35" s="52">
        <f t="shared" si="0"/>
        <v>1004.5</v>
      </c>
      <c r="L35" s="53">
        <v>0</v>
      </c>
      <c r="M35" s="52">
        <f t="shared" si="3"/>
        <v>1064</v>
      </c>
      <c r="N35" s="53">
        <v>25</v>
      </c>
      <c r="O35" s="52">
        <f t="shared" si="1"/>
        <v>2093.5</v>
      </c>
      <c r="P35" s="54">
        <f>H35-O35</f>
        <v>32906.5</v>
      </c>
    </row>
    <row r="36" spans="1:16" x14ac:dyDescent="0.2">
      <c r="A36" s="51">
        <v>35</v>
      </c>
      <c r="B36" s="38" t="s">
        <v>148</v>
      </c>
      <c r="C36" s="38" t="s">
        <v>164</v>
      </c>
      <c r="D36" s="38" t="s">
        <v>13</v>
      </c>
      <c r="E36" s="38" t="s">
        <v>49</v>
      </c>
      <c r="F36" s="39" t="s">
        <v>224</v>
      </c>
      <c r="G36" s="38" t="s">
        <v>327</v>
      </c>
      <c r="H36" s="52">
        <v>35000</v>
      </c>
      <c r="I36" s="53">
        <v>0</v>
      </c>
      <c r="J36" s="52">
        <v>35000</v>
      </c>
      <c r="K36" s="52">
        <f t="shared" si="0"/>
        <v>1004.5</v>
      </c>
      <c r="L36" s="53">
        <v>0</v>
      </c>
      <c r="M36" s="52">
        <f t="shared" si="3"/>
        <v>1064</v>
      </c>
      <c r="N36" s="52">
        <v>2974.04</v>
      </c>
      <c r="O36" s="52">
        <f t="shared" si="1"/>
        <v>5042.54</v>
      </c>
      <c r="P36" s="54">
        <f t="shared" ref="P36:P95" si="4">J36-O36</f>
        <v>29957.46</v>
      </c>
    </row>
    <row r="37" spans="1:16" x14ac:dyDescent="0.2">
      <c r="A37" s="51">
        <v>36</v>
      </c>
      <c r="B37" s="38" t="s">
        <v>57</v>
      </c>
      <c r="C37" s="38" t="s">
        <v>164</v>
      </c>
      <c r="D37" s="38" t="s">
        <v>13</v>
      </c>
      <c r="E37" s="38" t="s">
        <v>48</v>
      </c>
      <c r="F37" s="39" t="s">
        <v>223</v>
      </c>
      <c r="G37" s="38" t="s">
        <v>327</v>
      </c>
      <c r="H37" s="52">
        <v>35000</v>
      </c>
      <c r="I37" s="53">
        <v>0</v>
      </c>
      <c r="J37" s="52">
        <v>35000</v>
      </c>
      <c r="K37" s="52">
        <f t="shared" si="0"/>
        <v>1004.5</v>
      </c>
      <c r="L37" s="52">
        <v>0</v>
      </c>
      <c r="M37" s="52">
        <f t="shared" si="3"/>
        <v>1064</v>
      </c>
      <c r="N37" s="52">
        <v>125</v>
      </c>
      <c r="O37" s="52">
        <f t="shared" si="1"/>
        <v>2193.5</v>
      </c>
      <c r="P37" s="54">
        <f t="shared" si="4"/>
        <v>32806.5</v>
      </c>
    </row>
    <row r="38" spans="1:16" x14ac:dyDescent="0.2">
      <c r="A38" s="51">
        <v>37</v>
      </c>
      <c r="B38" s="38" t="s">
        <v>172</v>
      </c>
      <c r="C38" s="38" t="s">
        <v>164</v>
      </c>
      <c r="D38" s="38" t="s">
        <v>13</v>
      </c>
      <c r="E38" s="38" t="s">
        <v>49</v>
      </c>
      <c r="F38" s="39" t="s">
        <v>223</v>
      </c>
      <c r="G38" s="38" t="s">
        <v>327</v>
      </c>
      <c r="H38" s="52">
        <v>35000</v>
      </c>
      <c r="I38" s="53">
        <v>0</v>
      </c>
      <c r="J38" s="52">
        <v>35000</v>
      </c>
      <c r="K38" s="52">
        <f t="shared" si="0"/>
        <v>1004.5</v>
      </c>
      <c r="L38" s="53">
        <v>0</v>
      </c>
      <c r="M38" s="52">
        <f t="shared" si="3"/>
        <v>1064</v>
      </c>
      <c r="N38" s="52">
        <v>25</v>
      </c>
      <c r="O38" s="52">
        <f t="shared" si="1"/>
        <v>2093.5</v>
      </c>
      <c r="P38" s="54">
        <f t="shared" si="4"/>
        <v>32906.5</v>
      </c>
    </row>
    <row r="39" spans="1:16" x14ac:dyDescent="0.2">
      <c r="A39" s="51">
        <v>38</v>
      </c>
      <c r="B39" s="38" t="s">
        <v>181</v>
      </c>
      <c r="C39" s="38" t="s">
        <v>164</v>
      </c>
      <c r="D39" s="38" t="s">
        <v>215</v>
      </c>
      <c r="E39" s="38" t="s">
        <v>51</v>
      </c>
      <c r="F39" s="39" t="s">
        <v>224</v>
      </c>
      <c r="G39" s="38" t="s">
        <v>327</v>
      </c>
      <c r="H39" s="52">
        <v>17500</v>
      </c>
      <c r="I39" s="53">
        <v>0</v>
      </c>
      <c r="J39" s="52">
        <v>17500</v>
      </c>
      <c r="K39" s="52">
        <f t="shared" si="0"/>
        <v>502.25</v>
      </c>
      <c r="L39" s="53">
        <v>0</v>
      </c>
      <c r="M39" s="52">
        <f t="shared" si="3"/>
        <v>532</v>
      </c>
      <c r="N39" s="52">
        <v>25</v>
      </c>
      <c r="O39" s="52">
        <f t="shared" si="1"/>
        <v>1059.25</v>
      </c>
      <c r="P39" s="54">
        <f t="shared" si="4"/>
        <v>16440.75</v>
      </c>
    </row>
    <row r="40" spans="1:16" ht="24" x14ac:dyDescent="0.2">
      <c r="A40" s="51">
        <v>39</v>
      </c>
      <c r="B40" s="38" t="s">
        <v>60</v>
      </c>
      <c r="C40" s="38" t="s">
        <v>164</v>
      </c>
      <c r="D40" s="38" t="s">
        <v>240</v>
      </c>
      <c r="E40" s="38" t="s">
        <v>49</v>
      </c>
      <c r="F40" s="39" t="s">
        <v>224</v>
      </c>
      <c r="G40" s="38" t="s">
        <v>327</v>
      </c>
      <c r="H40" s="52">
        <v>27000</v>
      </c>
      <c r="I40" s="53">
        <v>0</v>
      </c>
      <c r="J40" s="52">
        <v>27000</v>
      </c>
      <c r="K40" s="52">
        <f t="shared" si="0"/>
        <v>774.9</v>
      </c>
      <c r="L40" s="53">
        <v>0</v>
      </c>
      <c r="M40" s="52">
        <f t="shared" si="3"/>
        <v>820.8</v>
      </c>
      <c r="N40" s="52">
        <v>25</v>
      </c>
      <c r="O40" s="52">
        <f t="shared" si="1"/>
        <v>1620.6999999999998</v>
      </c>
      <c r="P40" s="54">
        <f t="shared" si="4"/>
        <v>25379.3</v>
      </c>
    </row>
    <row r="41" spans="1:16" ht="24" x14ac:dyDescent="0.2">
      <c r="A41" s="51">
        <v>40</v>
      </c>
      <c r="B41" s="38" t="s">
        <v>147</v>
      </c>
      <c r="C41" s="38" t="s">
        <v>164</v>
      </c>
      <c r="D41" s="38" t="s">
        <v>94</v>
      </c>
      <c r="E41" s="38" t="s">
        <v>51</v>
      </c>
      <c r="F41" s="39" t="s">
        <v>224</v>
      </c>
      <c r="G41" s="38" t="s">
        <v>327</v>
      </c>
      <c r="H41" s="52">
        <v>20500</v>
      </c>
      <c r="I41" s="53">
        <v>0</v>
      </c>
      <c r="J41" s="52">
        <v>20500</v>
      </c>
      <c r="K41" s="52">
        <f t="shared" si="0"/>
        <v>588.35</v>
      </c>
      <c r="L41" s="53">
        <v>0</v>
      </c>
      <c r="M41" s="52">
        <f t="shared" si="3"/>
        <v>623.20000000000005</v>
      </c>
      <c r="N41" s="52">
        <v>25</v>
      </c>
      <c r="O41" s="52">
        <f t="shared" si="1"/>
        <v>1236.5500000000002</v>
      </c>
      <c r="P41" s="54">
        <f t="shared" si="4"/>
        <v>19263.45</v>
      </c>
    </row>
    <row r="42" spans="1:16" x14ac:dyDescent="0.2">
      <c r="A42" s="51">
        <v>41</v>
      </c>
      <c r="B42" s="38" t="s">
        <v>29</v>
      </c>
      <c r="C42" s="38" t="s">
        <v>164</v>
      </c>
      <c r="D42" s="38" t="s">
        <v>10</v>
      </c>
      <c r="E42" s="38" t="s">
        <v>51</v>
      </c>
      <c r="F42" s="39" t="s">
        <v>224</v>
      </c>
      <c r="G42" s="38" t="s">
        <v>327</v>
      </c>
      <c r="H42" s="52">
        <v>22000</v>
      </c>
      <c r="I42" s="53">
        <v>0</v>
      </c>
      <c r="J42" s="52">
        <v>22000</v>
      </c>
      <c r="K42" s="52">
        <f t="shared" si="0"/>
        <v>631.4</v>
      </c>
      <c r="L42" s="53">
        <v>0</v>
      </c>
      <c r="M42" s="52">
        <f t="shared" si="3"/>
        <v>668.8</v>
      </c>
      <c r="N42" s="52">
        <v>125</v>
      </c>
      <c r="O42" s="52">
        <f t="shared" si="1"/>
        <v>1425.1999999999998</v>
      </c>
      <c r="P42" s="54">
        <f t="shared" si="4"/>
        <v>20574.8</v>
      </c>
    </row>
    <row r="43" spans="1:16" ht="24" x14ac:dyDescent="0.2">
      <c r="A43" s="51">
        <v>42</v>
      </c>
      <c r="B43" s="38" t="s">
        <v>180</v>
      </c>
      <c r="C43" s="38" t="s">
        <v>164</v>
      </c>
      <c r="D43" s="38" t="s">
        <v>10</v>
      </c>
      <c r="E43" s="38" t="s">
        <v>49</v>
      </c>
      <c r="F43" s="39" t="s">
        <v>224</v>
      </c>
      <c r="G43" s="38" t="s">
        <v>327</v>
      </c>
      <c r="H43" s="52">
        <v>22000</v>
      </c>
      <c r="I43" s="53">
        <v>0</v>
      </c>
      <c r="J43" s="52">
        <v>22000</v>
      </c>
      <c r="K43" s="52">
        <f t="shared" si="0"/>
        <v>631.4</v>
      </c>
      <c r="L43" s="53">
        <v>0</v>
      </c>
      <c r="M43" s="52">
        <f t="shared" si="3"/>
        <v>668.8</v>
      </c>
      <c r="N43" s="52">
        <v>1375.12</v>
      </c>
      <c r="O43" s="52">
        <f t="shared" si="1"/>
        <v>2675.3199999999997</v>
      </c>
      <c r="P43" s="54">
        <f t="shared" si="4"/>
        <v>19324.68</v>
      </c>
    </row>
    <row r="44" spans="1:16" x14ac:dyDescent="0.2">
      <c r="A44" s="51">
        <v>43</v>
      </c>
      <c r="B44" s="38" t="s">
        <v>210</v>
      </c>
      <c r="C44" s="38" t="s">
        <v>164</v>
      </c>
      <c r="D44" s="38" t="s">
        <v>10</v>
      </c>
      <c r="E44" s="38" t="s">
        <v>49</v>
      </c>
      <c r="F44" s="39" t="s">
        <v>224</v>
      </c>
      <c r="G44" s="38" t="s">
        <v>327</v>
      </c>
      <c r="H44" s="52">
        <v>20000</v>
      </c>
      <c r="I44" s="53">
        <v>0</v>
      </c>
      <c r="J44" s="52">
        <v>20000</v>
      </c>
      <c r="K44" s="52">
        <f t="shared" si="0"/>
        <v>574</v>
      </c>
      <c r="L44" s="52">
        <v>0</v>
      </c>
      <c r="M44" s="52">
        <f t="shared" si="3"/>
        <v>608</v>
      </c>
      <c r="N44" s="52">
        <v>25</v>
      </c>
      <c r="O44" s="52">
        <f t="shared" si="1"/>
        <v>1207</v>
      </c>
      <c r="P44" s="54">
        <f t="shared" si="4"/>
        <v>18793</v>
      </c>
    </row>
    <row r="45" spans="1:16" ht="24" x14ac:dyDescent="0.2">
      <c r="A45" s="51">
        <v>44</v>
      </c>
      <c r="B45" s="38" t="s">
        <v>30</v>
      </c>
      <c r="C45" s="38" t="s">
        <v>164</v>
      </c>
      <c r="D45" s="38" t="s">
        <v>10</v>
      </c>
      <c r="E45" s="38" t="s">
        <v>51</v>
      </c>
      <c r="F45" s="39" t="s">
        <v>224</v>
      </c>
      <c r="G45" s="38" t="s">
        <v>327</v>
      </c>
      <c r="H45" s="52">
        <v>22000</v>
      </c>
      <c r="I45" s="53">
        <v>0</v>
      </c>
      <c r="J45" s="52">
        <v>22000</v>
      </c>
      <c r="K45" s="52">
        <f t="shared" si="0"/>
        <v>631.4</v>
      </c>
      <c r="L45" s="53">
        <v>0</v>
      </c>
      <c r="M45" s="52">
        <f t="shared" si="3"/>
        <v>668.8</v>
      </c>
      <c r="N45" s="52">
        <v>125</v>
      </c>
      <c r="O45" s="52">
        <f t="shared" si="1"/>
        <v>1425.1999999999998</v>
      </c>
      <c r="P45" s="54">
        <f t="shared" si="4"/>
        <v>20574.8</v>
      </c>
    </row>
    <row r="46" spans="1:16" x14ac:dyDescent="0.2">
      <c r="A46" s="51">
        <v>45</v>
      </c>
      <c r="B46" s="38" t="s">
        <v>61</v>
      </c>
      <c r="C46" s="38" t="s">
        <v>164</v>
      </c>
      <c r="D46" s="38" t="s">
        <v>62</v>
      </c>
      <c r="E46" s="38" t="s">
        <v>51</v>
      </c>
      <c r="F46" s="39" t="s">
        <v>224</v>
      </c>
      <c r="G46" s="38" t="s">
        <v>327</v>
      </c>
      <c r="H46" s="52">
        <v>22000</v>
      </c>
      <c r="I46" s="53">
        <v>0</v>
      </c>
      <c r="J46" s="52">
        <v>22000</v>
      </c>
      <c r="K46" s="52">
        <f t="shared" si="0"/>
        <v>631.4</v>
      </c>
      <c r="L46" s="53">
        <v>0</v>
      </c>
      <c r="M46" s="52">
        <f t="shared" si="3"/>
        <v>668.8</v>
      </c>
      <c r="N46" s="52">
        <v>1687.98</v>
      </c>
      <c r="O46" s="52">
        <f t="shared" si="1"/>
        <v>2988.18</v>
      </c>
      <c r="P46" s="54">
        <f t="shared" si="4"/>
        <v>19011.82</v>
      </c>
    </row>
    <row r="47" spans="1:16" ht="24" x14ac:dyDescent="0.2">
      <c r="A47" s="51">
        <v>46</v>
      </c>
      <c r="B47" s="38" t="s">
        <v>211</v>
      </c>
      <c r="C47" s="38" t="s">
        <v>164</v>
      </c>
      <c r="D47" s="38" t="s">
        <v>212</v>
      </c>
      <c r="E47" s="38" t="s">
        <v>51</v>
      </c>
      <c r="F47" s="39" t="s">
        <v>224</v>
      </c>
      <c r="G47" s="38" t="s">
        <v>327</v>
      </c>
      <c r="H47" s="52">
        <v>20500</v>
      </c>
      <c r="I47" s="53">
        <v>0</v>
      </c>
      <c r="J47" s="52">
        <v>20500</v>
      </c>
      <c r="K47" s="52">
        <f t="shared" si="0"/>
        <v>588.35</v>
      </c>
      <c r="L47" s="53">
        <v>0</v>
      </c>
      <c r="M47" s="52">
        <f t="shared" si="3"/>
        <v>623.20000000000005</v>
      </c>
      <c r="N47" s="52">
        <v>25</v>
      </c>
      <c r="O47" s="52">
        <f t="shared" si="1"/>
        <v>1236.5500000000002</v>
      </c>
      <c r="P47" s="54">
        <f t="shared" si="4"/>
        <v>19263.45</v>
      </c>
    </row>
    <row r="48" spans="1:16" ht="24" x14ac:dyDescent="0.2">
      <c r="A48" s="51">
        <v>47</v>
      </c>
      <c r="B48" s="38" t="s">
        <v>206</v>
      </c>
      <c r="C48" s="38" t="s">
        <v>164</v>
      </c>
      <c r="D48" s="38" t="s">
        <v>95</v>
      </c>
      <c r="E48" s="38" t="s">
        <v>49</v>
      </c>
      <c r="F48" s="39" t="s">
        <v>224</v>
      </c>
      <c r="G48" s="38" t="s">
        <v>327</v>
      </c>
      <c r="H48" s="52">
        <v>16500</v>
      </c>
      <c r="I48" s="53">
        <v>0</v>
      </c>
      <c r="J48" s="52">
        <v>16500</v>
      </c>
      <c r="K48" s="52">
        <f t="shared" si="0"/>
        <v>473.55</v>
      </c>
      <c r="L48" s="53">
        <v>0</v>
      </c>
      <c r="M48" s="52">
        <f t="shared" si="3"/>
        <v>501.6</v>
      </c>
      <c r="N48" s="52">
        <v>1375.12</v>
      </c>
      <c r="O48" s="52">
        <f t="shared" si="1"/>
        <v>2350.27</v>
      </c>
      <c r="P48" s="54">
        <f t="shared" si="4"/>
        <v>14149.73</v>
      </c>
    </row>
    <row r="49" spans="1:16" x14ac:dyDescent="0.2">
      <c r="A49" s="51">
        <v>48</v>
      </c>
      <c r="B49" s="38" t="s">
        <v>93</v>
      </c>
      <c r="C49" s="38" t="s">
        <v>164</v>
      </c>
      <c r="D49" s="38" t="s">
        <v>17</v>
      </c>
      <c r="E49" s="38" t="s">
        <v>51</v>
      </c>
      <c r="F49" s="39" t="s">
        <v>223</v>
      </c>
      <c r="G49" s="38" t="s">
        <v>327</v>
      </c>
      <c r="H49" s="52">
        <v>16500</v>
      </c>
      <c r="I49" s="53">
        <v>0</v>
      </c>
      <c r="J49" s="52">
        <v>16500</v>
      </c>
      <c r="K49" s="52">
        <f t="shared" si="0"/>
        <v>473.55</v>
      </c>
      <c r="L49" s="53">
        <v>0</v>
      </c>
      <c r="M49" s="52">
        <f t="shared" si="3"/>
        <v>501.6</v>
      </c>
      <c r="N49" s="52">
        <v>25</v>
      </c>
      <c r="O49" s="52">
        <f t="shared" si="1"/>
        <v>1000.1500000000001</v>
      </c>
      <c r="P49" s="54">
        <f t="shared" si="4"/>
        <v>15499.85</v>
      </c>
    </row>
    <row r="50" spans="1:16" x14ac:dyDescent="0.2">
      <c r="A50" s="51">
        <v>49</v>
      </c>
      <c r="B50" s="38" t="s">
        <v>31</v>
      </c>
      <c r="C50" s="38" t="s">
        <v>164</v>
      </c>
      <c r="D50" s="38" t="s">
        <v>17</v>
      </c>
      <c r="E50" s="38" t="s">
        <v>51</v>
      </c>
      <c r="F50" s="39" t="s">
        <v>223</v>
      </c>
      <c r="G50" s="38" t="s">
        <v>327</v>
      </c>
      <c r="H50" s="52">
        <v>16500</v>
      </c>
      <c r="I50" s="53">
        <v>0</v>
      </c>
      <c r="J50" s="52">
        <v>16500</v>
      </c>
      <c r="K50" s="52">
        <f t="shared" si="0"/>
        <v>473.55</v>
      </c>
      <c r="L50" s="53">
        <v>0</v>
      </c>
      <c r="M50" s="52">
        <f t="shared" si="3"/>
        <v>501.6</v>
      </c>
      <c r="N50" s="52">
        <v>3013.91</v>
      </c>
      <c r="O50" s="52">
        <f t="shared" si="1"/>
        <v>3989.06</v>
      </c>
      <c r="P50" s="54">
        <f t="shared" si="4"/>
        <v>12510.94</v>
      </c>
    </row>
    <row r="51" spans="1:16" ht="24" x14ac:dyDescent="0.2">
      <c r="A51" s="51">
        <v>50</v>
      </c>
      <c r="B51" s="38" t="s">
        <v>182</v>
      </c>
      <c r="C51" s="38" t="s">
        <v>164</v>
      </c>
      <c r="D51" s="38" t="s">
        <v>17</v>
      </c>
      <c r="E51" s="38" t="s">
        <v>51</v>
      </c>
      <c r="F51" s="39" t="s">
        <v>223</v>
      </c>
      <c r="G51" s="38" t="s">
        <v>327</v>
      </c>
      <c r="H51" s="52">
        <v>16500</v>
      </c>
      <c r="I51" s="53">
        <v>0</v>
      </c>
      <c r="J51" s="52">
        <v>16500</v>
      </c>
      <c r="K51" s="52">
        <f t="shared" si="0"/>
        <v>473.55</v>
      </c>
      <c r="L51" s="53">
        <v>0</v>
      </c>
      <c r="M51" s="52">
        <f t="shared" si="3"/>
        <v>501.6</v>
      </c>
      <c r="N51" s="52">
        <v>2770.58</v>
      </c>
      <c r="O51" s="52">
        <f t="shared" si="1"/>
        <v>3745.73</v>
      </c>
      <c r="P51" s="54">
        <f t="shared" si="4"/>
        <v>12754.27</v>
      </c>
    </row>
    <row r="52" spans="1:16" x14ac:dyDescent="0.2">
      <c r="A52" s="51">
        <v>51</v>
      </c>
      <c r="B52" s="38" t="s">
        <v>28</v>
      </c>
      <c r="C52" s="38" t="s">
        <v>164</v>
      </c>
      <c r="D52" s="38" t="s">
        <v>17</v>
      </c>
      <c r="E52" s="38" t="s">
        <v>51</v>
      </c>
      <c r="F52" s="39" t="s">
        <v>223</v>
      </c>
      <c r="G52" s="38" t="s">
        <v>327</v>
      </c>
      <c r="H52" s="52">
        <v>16500</v>
      </c>
      <c r="I52" s="53">
        <v>0</v>
      </c>
      <c r="J52" s="52">
        <v>16500</v>
      </c>
      <c r="K52" s="52">
        <f t="shared" si="0"/>
        <v>473.55</v>
      </c>
      <c r="L52" s="53">
        <v>0</v>
      </c>
      <c r="M52" s="52">
        <f t="shared" si="3"/>
        <v>501.6</v>
      </c>
      <c r="N52" s="52">
        <v>125</v>
      </c>
      <c r="O52" s="52">
        <f t="shared" si="1"/>
        <v>1100.1500000000001</v>
      </c>
      <c r="P52" s="54">
        <f t="shared" si="4"/>
        <v>15399.85</v>
      </c>
    </row>
    <row r="53" spans="1:16" x14ac:dyDescent="0.2">
      <c r="A53" s="51">
        <v>52</v>
      </c>
      <c r="B53" s="38" t="s">
        <v>225</v>
      </c>
      <c r="C53" s="38" t="s">
        <v>164</v>
      </c>
      <c r="D53" s="38" t="s">
        <v>17</v>
      </c>
      <c r="E53" s="38" t="s">
        <v>51</v>
      </c>
      <c r="F53" s="39" t="s">
        <v>223</v>
      </c>
      <c r="G53" s="38" t="s">
        <v>327</v>
      </c>
      <c r="H53" s="52">
        <v>16500</v>
      </c>
      <c r="I53" s="53">
        <v>0</v>
      </c>
      <c r="J53" s="52">
        <v>16500</v>
      </c>
      <c r="K53" s="52">
        <f t="shared" si="0"/>
        <v>473.55</v>
      </c>
      <c r="L53" s="53">
        <v>0</v>
      </c>
      <c r="M53" s="52">
        <f t="shared" si="3"/>
        <v>501.6</v>
      </c>
      <c r="N53" s="52">
        <v>25</v>
      </c>
      <c r="O53" s="52">
        <f t="shared" si="1"/>
        <v>1000.1500000000001</v>
      </c>
      <c r="P53" s="54">
        <f t="shared" si="4"/>
        <v>15499.85</v>
      </c>
    </row>
    <row r="54" spans="1:16" x14ac:dyDescent="0.2">
      <c r="A54" s="51">
        <v>53</v>
      </c>
      <c r="B54" s="38" t="s">
        <v>234</v>
      </c>
      <c r="C54" s="38" t="s">
        <v>164</v>
      </c>
      <c r="D54" s="38" t="s">
        <v>17</v>
      </c>
      <c r="E54" s="38" t="s">
        <v>51</v>
      </c>
      <c r="F54" s="39" t="s">
        <v>224</v>
      </c>
      <c r="G54" s="38" t="s">
        <v>327</v>
      </c>
      <c r="H54" s="52">
        <v>16500</v>
      </c>
      <c r="I54" s="53">
        <v>0</v>
      </c>
      <c r="J54" s="52">
        <v>16500</v>
      </c>
      <c r="K54" s="52">
        <f t="shared" si="0"/>
        <v>473.55</v>
      </c>
      <c r="L54" s="53">
        <v>0</v>
      </c>
      <c r="M54" s="52">
        <f t="shared" si="3"/>
        <v>501.6</v>
      </c>
      <c r="N54" s="52">
        <v>25</v>
      </c>
      <c r="O54" s="52">
        <f t="shared" si="1"/>
        <v>1000.1500000000001</v>
      </c>
      <c r="P54" s="54">
        <f t="shared" si="4"/>
        <v>15499.85</v>
      </c>
    </row>
    <row r="55" spans="1:16" ht="24" x14ac:dyDescent="0.2">
      <c r="A55" s="51">
        <v>54</v>
      </c>
      <c r="B55" s="38" t="s">
        <v>109</v>
      </c>
      <c r="C55" s="38" t="s">
        <v>174</v>
      </c>
      <c r="D55" s="38" t="s">
        <v>188</v>
      </c>
      <c r="E55" s="38" t="s">
        <v>48</v>
      </c>
      <c r="F55" s="39" t="s">
        <v>223</v>
      </c>
      <c r="G55" s="38" t="s">
        <v>327</v>
      </c>
      <c r="H55" s="52">
        <v>45000</v>
      </c>
      <c r="I55" s="53">
        <v>0</v>
      </c>
      <c r="J55" s="52">
        <v>45000</v>
      </c>
      <c r="K55" s="52">
        <f t="shared" si="0"/>
        <v>1291.5</v>
      </c>
      <c r="L55" s="52">
        <v>743.29</v>
      </c>
      <c r="M55" s="52">
        <f t="shared" si="3"/>
        <v>1368</v>
      </c>
      <c r="N55" s="52">
        <v>4168.74</v>
      </c>
      <c r="O55" s="52">
        <f t="shared" si="1"/>
        <v>7571.53</v>
      </c>
      <c r="P55" s="54">
        <f t="shared" si="4"/>
        <v>37428.47</v>
      </c>
    </row>
    <row r="56" spans="1:16" ht="24" x14ac:dyDescent="0.2">
      <c r="A56" s="51">
        <v>55</v>
      </c>
      <c r="B56" s="38" t="s">
        <v>150</v>
      </c>
      <c r="C56" s="38" t="s">
        <v>174</v>
      </c>
      <c r="D56" s="38" t="s">
        <v>189</v>
      </c>
      <c r="E56" s="38" t="s">
        <v>48</v>
      </c>
      <c r="F56" s="39" t="s">
        <v>223</v>
      </c>
      <c r="G56" s="38" t="s">
        <v>327</v>
      </c>
      <c r="H56" s="52">
        <v>50000</v>
      </c>
      <c r="I56" s="52">
        <v>0</v>
      </c>
      <c r="J56" s="52">
        <v>50000</v>
      </c>
      <c r="K56" s="52">
        <f t="shared" si="0"/>
        <v>1435</v>
      </c>
      <c r="L56" s="52">
        <v>1651.48</v>
      </c>
      <c r="M56" s="52">
        <f t="shared" si="3"/>
        <v>1520</v>
      </c>
      <c r="N56" s="52">
        <v>1375.12</v>
      </c>
      <c r="O56" s="52">
        <f t="shared" si="1"/>
        <v>5981.5999999999995</v>
      </c>
      <c r="P56" s="54">
        <f t="shared" si="4"/>
        <v>44018.400000000001</v>
      </c>
    </row>
    <row r="57" spans="1:16" ht="24" x14ac:dyDescent="0.2">
      <c r="A57" s="51">
        <v>56</v>
      </c>
      <c r="B57" s="38" t="s">
        <v>213</v>
      </c>
      <c r="C57" s="38" t="s">
        <v>174</v>
      </c>
      <c r="D57" s="38" t="s">
        <v>217</v>
      </c>
      <c r="E57" s="38" t="s">
        <v>59</v>
      </c>
      <c r="F57" s="39" t="s">
        <v>223</v>
      </c>
      <c r="G57" s="38" t="s">
        <v>327</v>
      </c>
      <c r="H57" s="52">
        <v>90000</v>
      </c>
      <c r="I57" s="53">
        <v>0</v>
      </c>
      <c r="J57" s="52">
        <v>90000</v>
      </c>
      <c r="K57" s="52">
        <f t="shared" si="0"/>
        <v>2583</v>
      </c>
      <c r="L57" s="52">
        <v>9753.1200000000008</v>
      </c>
      <c r="M57" s="52">
        <f t="shared" si="3"/>
        <v>2736</v>
      </c>
      <c r="N57" s="52">
        <v>25</v>
      </c>
      <c r="O57" s="52">
        <f t="shared" si="1"/>
        <v>15097.12</v>
      </c>
      <c r="P57" s="54">
        <f t="shared" si="4"/>
        <v>74902.880000000005</v>
      </c>
    </row>
    <row r="58" spans="1:16" ht="24" x14ac:dyDescent="0.2">
      <c r="A58" s="51">
        <v>57</v>
      </c>
      <c r="B58" s="38" t="s">
        <v>75</v>
      </c>
      <c r="C58" s="38" t="s">
        <v>174</v>
      </c>
      <c r="D58" s="38" t="s">
        <v>104</v>
      </c>
      <c r="E58" s="38" t="s">
        <v>48</v>
      </c>
      <c r="F58" s="39" t="s">
        <v>223</v>
      </c>
      <c r="G58" s="38" t="s">
        <v>327</v>
      </c>
      <c r="H58" s="52">
        <v>70000</v>
      </c>
      <c r="I58" s="53">
        <v>0</v>
      </c>
      <c r="J58" s="52">
        <v>70000</v>
      </c>
      <c r="K58" s="52">
        <f t="shared" si="0"/>
        <v>2009</v>
      </c>
      <c r="L58" s="52">
        <v>5098.45</v>
      </c>
      <c r="M58" s="52">
        <f t="shared" si="3"/>
        <v>2128</v>
      </c>
      <c r="N58" s="52">
        <v>1475.12</v>
      </c>
      <c r="O58" s="52">
        <f t="shared" si="1"/>
        <v>10710.57</v>
      </c>
      <c r="P58" s="54">
        <f t="shared" si="4"/>
        <v>59289.43</v>
      </c>
    </row>
    <row r="59" spans="1:16" ht="24" x14ac:dyDescent="0.2">
      <c r="A59" s="51">
        <v>58</v>
      </c>
      <c r="B59" s="38" t="s">
        <v>88</v>
      </c>
      <c r="C59" s="38" t="s">
        <v>174</v>
      </c>
      <c r="D59" s="38" t="s">
        <v>72</v>
      </c>
      <c r="E59" s="38" t="s">
        <v>48</v>
      </c>
      <c r="F59" s="39" t="s">
        <v>223</v>
      </c>
      <c r="G59" s="38" t="s">
        <v>327</v>
      </c>
      <c r="H59" s="52">
        <v>50000</v>
      </c>
      <c r="I59" s="53">
        <v>0</v>
      </c>
      <c r="J59" s="52">
        <v>50000</v>
      </c>
      <c r="K59" s="52">
        <f t="shared" si="0"/>
        <v>1435</v>
      </c>
      <c r="L59" s="52">
        <v>1854</v>
      </c>
      <c r="M59" s="52">
        <f t="shared" si="3"/>
        <v>1520</v>
      </c>
      <c r="N59" s="52">
        <v>125</v>
      </c>
      <c r="O59" s="52">
        <f t="shared" si="1"/>
        <v>4934</v>
      </c>
      <c r="P59" s="54">
        <f t="shared" si="4"/>
        <v>45066</v>
      </c>
    </row>
    <row r="60" spans="1:16" ht="24" x14ac:dyDescent="0.2">
      <c r="A60" s="51">
        <v>59</v>
      </c>
      <c r="B60" s="38" t="s">
        <v>41</v>
      </c>
      <c r="C60" s="38" t="s">
        <v>174</v>
      </c>
      <c r="D60" s="38" t="s">
        <v>72</v>
      </c>
      <c r="E60" s="38" t="s">
        <v>48</v>
      </c>
      <c r="F60" s="39" t="s">
        <v>223</v>
      </c>
      <c r="G60" s="38" t="s">
        <v>327</v>
      </c>
      <c r="H60" s="52">
        <v>50000</v>
      </c>
      <c r="I60" s="53">
        <v>0</v>
      </c>
      <c r="J60" s="52">
        <v>50000</v>
      </c>
      <c r="K60" s="52">
        <f t="shared" si="0"/>
        <v>1435</v>
      </c>
      <c r="L60" s="52">
        <v>1854</v>
      </c>
      <c r="M60" s="52">
        <f t="shared" si="3"/>
        <v>1520</v>
      </c>
      <c r="N60" s="52">
        <v>125</v>
      </c>
      <c r="O60" s="52">
        <f t="shared" si="1"/>
        <v>4934</v>
      </c>
      <c r="P60" s="54">
        <f t="shared" si="4"/>
        <v>45066</v>
      </c>
    </row>
    <row r="61" spans="1:16" ht="24" x14ac:dyDescent="0.2">
      <c r="A61" s="51">
        <v>60</v>
      </c>
      <c r="B61" s="38" t="s">
        <v>34</v>
      </c>
      <c r="C61" s="38" t="s">
        <v>174</v>
      </c>
      <c r="D61" s="38" t="s">
        <v>72</v>
      </c>
      <c r="E61" s="38" t="s">
        <v>48</v>
      </c>
      <c r="F61" s="39" t="s">
        <v>224</v>
      </c>
      <c r="G61" s="38" t="s">
        <v>327</v>
      </c>
      <c r="H61" s="52">
        <v>50000</v>
      </c>
      <c r="I61" s="53">
        <v>0</v>
      </c>
      <c r="J61" s="52">
        <v>50000</v>
      </c>
      <c r="K61" s="52">
        <f t="shared" si="0"/>
        <v>1435</v>
      </c>
      <c r="L61" s="52">
        <v>1854</v>
      </c>
      <c r="M61" s="52">
        <f t="shared" si="3"/>
        <v>1520</v>
      </c>
      <c r="N61" s="52">
        <v>125</v>
      </c>
      <c r="O61" s="52">
        <f t="shared" si="1"/>
        <v>4934</v>
      </c>
      <c r="P61" s="54">
        <f t="shared" si="4"/>
        <v>45066</v>
      </c>
    </row>
    <row r="62" spans="1:16" ht="24" x14ac:dyDescent="0.2">
      <c r="A62" s="51">
        <v>61</v>
      </c>
      <c r="B62" s="38" t="s">
        <v>80</v>
      </c>
      <c r="C62" s="38" t="s">
        <v>174</v>
      </c>
      <c r="D62" s="38" t="s">
        <v>106</v>
      </c>
      <c r="E62" s="38" t="s">
        <v>48</v>
      </c>
      <c r="F62" s="39" t="s">
        <v>223</v>
      </c>
      <c r="G62" s="38" t="s">
        <v>327</v>
      </c>
      <c r="H62" s="52">
        <v>45000</v>
      </c>
      <c r="I62" s="53">
        <v>0</v>
      </c>
      <c r="J62" s="52">
        <v>45000</v>
      </c>
      <c r="K62" s="52">
        <f t="shared" si="0"/>
        <v>1291.5</v>
      </c>
      <c r="L62" s="52">
        <v>1148.33</v>
      </c>
      <c r="M62" s="52">
        <f t="shared" si="3"/>
        <v>1368</v>
      </c>
      <c r="N62" s="52">
        <v>125</v>
      </c>
      <c r="O62" s="52">
        <f t="shared" si="1"/>
        <v>3932.83</v>
      </c>
      <c r="P62" s="54">
        <f t="shared" si="4"/>
        <v>41067.17</v>
      </c>
    </row>
    <row r="63" spans="1:16" ht="24" x14ac:dyDescent="0.2">
      <c r="A63" s="51">
        <v>62</v>
      </c>
      <c r="B63" s="38" t="s">
        <v>35</v>
      </c>
      <c r="C63" s="38" t="s">
        <v>174</v>
      </c>
      <c r="D63" s="38" t="s">
        <v>106</v>
      </c>
      <c r="E63" s="38" t="s">
        <v>48</v>
      </c>
      <c r="F63" s="39" t="s">
        <v>224</v>
      </c>
      <c r="G63" s="38" t="s">
        <v>327</v>
      </c>
      <c r="H63" s="52">
        <v>45000</v>
      </c>
      <c r="I63" s="53">
        <v>0</v>
      </c>
      <c r="J63" s="52">
        <v>45000</v>
      </c>
      <c r="K63" s="52">
        <f t="shared" si="0"/>
        <v>1291.5</v>
      </c>
      <c r="L63" s="52">
        <v>1148.33</v>
      </c>
      <c r="M63" s="52">
        <f t="shared" si="3"/>
        <v>1368</v>
      </c>
      <c r="N63" s="52">
        <v>125</v>
      </c>
      <c r="O63" s="52">
        <f t="shared" si="1"/>
        <v>3932.83</v>
      </c>
      <c r="P63" s="54">
        <f t="shared" si="4"/>
        <v>41067.17</v>
      </c>
    </row>
    <row r="64" spans="1:16" ht="24" x14ac:dyDescent="0.2">
      <c r="A64" s="51">
        <v>63</v>
      </c>
      <c r="B64" s="38" t="s">
        <v>23</v>
      </c>
      <c r="C64" s="38" t="s">
        <v>174</v>
      </c>
      <c r="D64" s="38" t="s">
        <v>106</v>
      </c>
      <c r="E64" s="38" t="s">
        <v>48</v>
      </c>
      <c r="F64" s="39" t="s">
        <v>223</v>
      </c>
      <c r="G64" s="38" t="s">
        <v>327</v>
      </c>
      <c r="H64" s="52">
        <v>45000</v>
      </c>
      <c r="I64" s="53">
        <v>0</v>
      </c>
      <c r="J64" s="52">
        <v>45000</v>
      </c>
      <c r="K64" s="52">
        <f t="shared" si="0"/>
        <v>1291.5</v>
      </c>
      <c r="L64" s="53">
        <v>945.81</v>
      </c>
      <c r="M64" s="52">
        <f t="shared" si="3"/>
        <v>1368</v>
      </c>
      <c r="N64" s="52">
        <v>2193.12</v>
      </c>
      <c r="O64" s="52">
        <f t="shared" si="1"/>
        <v>5798.43</v>
      </c>
      <c r="P64" s="54">
        <f t="shared" si="4"/>
        <v>39201.57</v>
      </c>
    </row>
    <row r="65" spans="1:16" ht="24" x14ac:dyDescent="0.2">
      <c r="A65" s="51">
        <v>64</v>
      </c>
      <c r="B65" s="38" t="s">
        <v>36</v>
      </c>
      <c r="C65" s="38" t="s">
        <v>174</v>
      </c>
      <c r="D65" s="38" t="s">
        <v>106</v>
      </c>
      <c r="E65" s="38" t="s">
        <v>48</v>
      </c>
      <c r="F65" s="39" t="s">
        <v>224</v>
      </c>
      <c r="G65" s="38" t="s">
        <v>327</v>
      </c>
      <c r="H65" s="52">
        <v>45000</v>
      </c>
      <c r="I65" s="53">
        <v>0</v>
      </c>
      <c r="J65" s="52">
        <v>45000</v>
      </c>
      <c r="K65" s="52">
        <f t="shared" si="0"/>
        <v>1291.5</v>
      </c>
      <c r="L65" s="52">
        <v>1148.33</v>
      </c>
      <c r="M65" s="52">
        <f t="shared" si="3"/>
        <v>1368</v>
      </c>
      <c r="N65" s="52">
        <v>25</v>
      </c>
      <c r="O65" s="52">
        <f t="shared" si="1"/>
        <v>3832.83</v>
      </c>
      <c r="P65" s="54">
        <f t="shared" si="4"/>
        <v>41167.17</v>
      </c>
    </row>
    <row r="66" spans="1:16" ht="24" x14ac:dyDescent="0.2">
      <c r="A66" s="51">
        <v>65</v>
      </c>
      <c r="B66" s="38" t="s">
        <v>37</v>
      </c>
      <c r="C66" s="38" t="s">
        <v>174</v>
      </c>
      <c r="D66" s="38" t="s">
        <v>106</v>
      </c>
      <c r="E66" s="38" t="s">
        <v>48</v>
      </c>
      <c r="F66" s="39" t="s">
        <v>223</v>
      </c>
      <c r="G66" s="38" t="s">
        <v>327</v>
      </c>
      <c r="H66" s="52">
        <v>45000</v>
      </c>
      <c r="I66" s="53">
        <v>0</v>
      </c>
      <c r="J66" s="52">
        <v>45000</v>
      </c>
      <c r="K66" s="52">
        <f t="shared" ref="K66:K95" si="5">H66*0.0287</f>
        <v>1291.5</v>
      </c>
      <c r="L66" s="53">
        <v>945.81</v>
      </c>
      <c r="M66" s="52">
        <f t="shared" si="3"/>
        <v>1368</v>
      </c>
      <c r="N66" s="52">
        <v>1475.12</v>
      </c>
      <c r="O66" s="52">
        <f t="shared" ref="O66:O95" si="6">K66+L66+M66+N66</f>
        <v>5080.43</v>
      </c>
      <c r="P66" s="54">
        <f t="shared" si="4"/>
        <v>39919.57</v>
      </c>
    </row>
    <row r="67" spans="1:16" ht="24" x14ac:dyDescent="0.2">
      <c r="A67" s="51">
        <v>66</v>
      </c>
      <c r="B67" s="38" t="s">
        <v>33</v>
      </c>
      <c r="C67" s="38" t="s">
        <v>174</v>
      </c>
      <c r="D67" s="38" t="s">
        <v>106</v>
      </c>
      <c r="E67" s="38" t="s">
        <v>49</v>
      </c>
      <c r="F67" s="39" t="s">
        <v>224</v>
      </c>
      <c r="G67" s="38" t="s">
        <v>327</v>
      </c>
      <c r="H67" s="52">
        <v>45000</v>
      </c>
      <c r="I67" s="53">
        <v>0</v>
      </c>
      <c r="J67" s="52">
        <v>45000</v>
      </c>
      <c r="K67" s="52">
        <f t="shared" si="5"/>
        <v>1291.5</v>
      </c>
      <c r="L67" s="52">
        <v>1148.33</v>
      </c>
      <c r="M67" s="52">
        <f t="shared" si="3"/>
        <v>1368</v>
      </c>
      <c r="N67" s="52">
        <v>125</v>
      </c>
      <c r="O67" s="52">
        <f t="shared" si="6"/>
        <v>3932.83</v>
      </c>
      <c r="P67" s="54">
        <f t="shared" si="4"/>
        <v>41067.17</v>
      </c>
    </row>
    <row r="68" spans="1:16" ht="24" x14ac:dyDescent="0.2">
      <c r="A68" s="51">
        <v>67</v>
      </c>
      <c r="B68" s="38" t="s">
        <v>138</v>
      </c>
      <c r="C68" s="38" t="s">
        <v>174</v>
      </c>
      <c r="D68" s="38" t="s">
        <v>106</v>
      </c>
      <c r="E68" s="38" t="s">
        <v>49</v>
      </c>
      <c r="F68" s="39" t="s">
        <v>223</v>
      </c>
      <c r="G68" s="38" t="s">
        <v>327</v>
      </c>
      <c r="H68" s="52">
        <v>35000</v>
      </c>
      <c r="I68" s="53">
        <v>0</v>
      </c>
      <c r="J68" s="52">
        <v>35000</v>
      </c>
      <c r="K68" s="52">
        <f t="shared" si="5"/>
        <v>1004.5</v>
      </c>
      <c r="L68" s="53">
        <v>0</v>
      </c>
      <c r="M68" s="52">
        <f t="shared" si="3"/>
        <v>1064</v>
      </c>
      <c r="N68" s="52">
        <v>25</v>
      </c>
      <c r="O68" s="52">
        <f t="shared" si="6"/>
        <v>2093.5</v>
      </c>
      <c r="P68" s="54">
        <f t="shared" si="4"/>
        <v>32906.5</v>
      </c>
    </row>
    <row r="69" spans="1:16" ht="24" x14ac:dyDescent="0.2">
      <c r="A69" s="51">
        <v>68</v>
      </c>
      <c r="B69" s="38" t="s">
        <v>11</v>
      </c>
      <c r="C69" s="38" t="s">
        <v>174</v>
      </c>
      <c r="D69" s="38" t="s">
        <v>106</v>
      </c>
      <c r="E69" s="38" t="s">
        <v>49</v>
      </c>
      <c r="F69" s="39" t="s">
        <v>224</v>
      </c>
      <c r="G69" s="38" t="s">
        <v>327</v>
      </c>
      <c r="H69" s="52">
        <v>45000</v>
      </c>
      <c r="I69" s="53">
        <v>0</v>
      </c>
      <c r="J69" s="52">
        <v>45000</v>
      </c>
      <c r="K69" s="52">
        <f t="shared" si="5"/>
        <v>1291.5</v>
      </c>
      <c r="L69" s="52">
        <v>1148.33</v>
      </c>
      <c r="M69" s="52">
        <f t="shared" si="3"/>
        <v>1368</v>
      </c>
      <c r="N69" s="52">
        <v>125</v>
      </c>
      <c r="O69" s="52">
        <f t="shared" si="6"/>
        <v>3932.83</v>
      </c>
      <c r="P69" s="54">
        <f t="shared" si="4"/>
        <v>41067.17</v>
      </c>
    </row>
    <row r="70" spans="1:16" ht="24" x14ac:dyDescent="0.2">
      <c r="A70" s="51">
        <v>69</v>
      </c>
      <c r="B70" s="38" t="s">
        <v>7</v>
      </c>
      <c r="C70" s="38" t="s">
        <v>195</v>
      </c>
      <c r="D70" s="38" t="s">
        <v>198</v>
      </c>
      <c r="E70" s="38" t="s">
        <v>48</v>
      </c>
      <c r="F70" s="39" t="s">
        <v>224</v>
      </c>
      <c r="G70" s="38" t="s">
        <v>327</v>
      </c>
      <c r="H70" s="52">
        <v>150000</v>
      </c>
      <c r="I70" s="53">
        <v>0</v>
      </c>
      <c r="J70" s="52">
        <v>150000</v>
      </c>
      <c r="K70" s="52">
        <f t="shared" si="5"/>
        <v>4305</v>
      </c>
      <c r="L70" s="52">
        <v>23866.62</v>
      </c>
      <c r="M70" s="52">
        <v>4560</v>
      </c>
      <c r="N70" s="52">
        <v>125</v>
      </c>
      <c r="O70" s="52">
        <f t="shared" si="6"/>
        <v>32856.619999999995</v>
      </c>
      <c r="P70" s="54">
        <f t="shared" si="4"/>
        <v>117143.38</v>
      </c>
    </row>
    <row r="71" spans="1:16" ht="24" x14ac:dyDescent="0.2">
      <c r="A71" s="51">
        <v>70</v>
      </c>
      <c r="B71" s="38" t="s">
        <v>39</v>
      </c>
      <c r="C71" s="38" t="s">
        <v>195</v>
      </c>
      <c r="D71" s="38" t="s">
        <v>269</v>
      </c>
      <c r="E71" s="38" t="s">
        <v>48</v>
      </c>
      <c r="F71" s="39" t="s">
        <v>224</v>
      </c>
      <c r="G71" s="38" t="s">
        <v>327</v>
      </c>
      <c r="H71" s="52">
        <v>80000</v>
      </c>
      <c r="I71" s="53">
        <v>0</v>
      </c>
      <c r="J71" s="52">
        <v>80000</v>
      </c>
      <c r="K71" s="52">
        <f t="shared" si="5"/>
        <v>2296</v>
      </c>
      <c r="L71" s="52">
        <v>7063.34</v>
      </c>
      <c r="M71" s="52">
        <f t="shared" ref="M71:M85" si="7">H71*0.0304</f>
        <v>2432</v>
      </c>
      <c r="N71" s="52">
        <v>1475.12</v>
      </c>
      <c r="O71" s="52">
        <f t="shared" si="6"/>
        <v>13266.46</v>
      </c>
      <c r="P71" s="54">
        <f t="shared" si="4"/>
        <v>66733.540000000008</v>
      </c>
    </row>
    <row r="72" spans="1:16" ht="24" x14ac:dyDescent="0.2">
      <c r="A72" s="51">
        <v>71</v>
      </c>
      <c r="B72" s="38" t="s">
        <v>42</v>
      </c>
      <c r="C72" s="38" t="s">
        <v>173</v>
      </c>
      <c r="D72" s="38" t="s">
        <v>74</v>
      </c>
      <c r="E72" s="38" t="s">
        <v>48</v>
      </c>
      <c r="F72" s="39" t="s">
        <v>223</v>
      </c>
      <c r="G72" s="38" t="s">
        <v>327</v>
      </c>
      <c r="H72" s="52">
        <v>80000</v>
      </c>
      <c r="I72" s="53">
        <v>0</v>
      </c>
      <c r="J72" s="52">
        <v>80000</v>
      </c>
      <c r="K72" s="52">
        <f t="shared" si="5"/>
        <v>2296</v>
      </c>
      <c r="L72" s="52">
        <v>0</v>
      </c>
      <c r="M72" s="52">
        <f t="shared" si="7"/>
        <v>2432</v>
      </c>
      <c r="N72" s="52">
        <v>843</v>
      </c>
      <c r="O72" s="52">
        <f t="shared" si="6"/>
        <v>5571</v>
      </c>
      <c r="P72" s="54">
        <f t="shared" si="4"/>
        <v>74429</v>
      </c>
    </row>
    <row r="73" spans="1:16" ht="24" x14ac:dyDescent="0.2">
      <c r="A73" s="51">
        <v>72</v>
      </c>
      <c r="B73" s="38" t="s">
        <v>99</v>
      </c>
      <c r="C73" s="38" t="s">
        <v>173</v>
      </c>
      <c r="D73" s="38" t="s">
        <v>98</v>
      </c>
      <c r="E73" s="38" t="s">
        <v>49</v>
      </c>
      <c r="F73" s="39" t="s">
        <v>223</v>
      </c>
      <c r="G73" s="38" t="s">
        <v>327</v>
      </c>
      <c r="H73" s="52">
        <v>70000</v>
      </c>
      <c r="I73" s="53">
        <v>0</v>
      </c>
      <c r="J73" s="52">
        <v>70000</v>
      </c>
      <c r="K73" s="52">
        <f t="shared" si="5"/>
        <v>2009</v>
      </c>
      <c r="L73" s="52">
        <v>5368.48</v>
      </c>
      <c r="M73" s="52">
        <f t="shared" si="7"/>
        <v>2128</v>
      </c>
      <c r="N73" s="52">
        <v>125</v>
      </c>
      <c r="O73" s="52">
        <f t="shared" si="6"/>
        <v>9630.48</v>
      </c>
      <c r="P73" s="54">
        <f t="shared" si="4"/>
        <v>60369.520000000004</v>
      </c>
    </row>
    <row r="74" spans="1:16" ht="24" x14ac:dyDescent="0.2">
      <c r="A74" s="51">
        <v>73</v>
      </c>
      <c r="B74" s="38" t="s">
        <v>43</v>
      </c>
      <c r="C74" s="38" t="s">
        <v>173</v>
      </c>
      <c r="D74" s="38" t="s">
        <v>74</v>
      </c>
      <c r="E74" s="38" t="s">
        <v>48</v>
      </c>
      <c r="F74" s="39" t="s">
        <v>223</v>
      </c>
      <c r="G74" s="38" t="s">
        <v>327</v>
      </c>
      <c r="H74" s="52">
        <v>70000</v>
      </c>
      <c r="I74" s="53">
        <v>0</v>
      </c>
      <c r="J74" s="52">
        <v>70000</v>
      </c>
      <c r="K74" s="52">
        <f t="shared" si="5"/>
        <v>2009</v>
      </c>
      <c r="L74" s="52">
        <v>5368.48</v>
      </c>
      <c r="M74" s="52">
        <f t="shared" si="7"/>
        <v>2128</v>
      </c>
      <c r="N74" s="52">
        <v>125</v>
      </c>
      <c r="O74" s="52">
        <f t="shared" si="6"/>
        <v>9630.48</v>
      </c>
      <c r="P74" s="54">
        <f t="shared" si="4"/>
        <v>60369.520000000004</v>
      </c>
    </row>
    <row r="75" spans="1:16" ht="24" x14ac:dyDescent="0.2">
      <c r="A75" s="51">
        <v>74</v>
      </c>
      <c r="B75" s="38" t="s">
        <v>73</v>
      </c>
      <c r="C75" s="38" t="s">
        <v>173</v>
      </c>
      <c r="D75" s="38" t="s">
        <v>74</v>
      </c>
      <c r="E75" s="38" t="s">
        <v>48</v>
      </c>
      <c r="F75" s="39" t="s">
        <v>223</v>
      </c>
      <c r="G75" s="38" t="s">
        <v>327</v>
      </c>
      <c r="H75" s="52">
        <v>50000</v>
      </c>
      <c r="I75" s="53">
        <v>0</v>
      </c>
      <c r="J75" s="52">
        <v>50000</v>
      </c>
      <c r="K75" s="52">
        <f t="shared" si="5"/>
        <v>1435</v>
      </c>
      <c r="L75" s="52">
        <v>1854</v>
      </c>
      <c r="M75" s="52">
        <f t="shared" si="7"/>
        <v>1520</v>
      </c>
      <c r="N75" s="52">
        <v>125</v>
      </c>
      <c r="O75" s="52">
        <f t="shared" si="6"/>
        <v>4934</v>
      </c>
      <c r="P75" s="54">
        <f t="shared" si="4"/>
        <v>45066</v>
      </c>
    </row>
    <row r="76" spans="1:16" ht="24" x14ac:dyDescent="0.2">
      <c r="A76" s="51">
        <v>75</v>
      </c>
      <c r="B76" s="38" t="s">
        <v>76</v>
      </c>
      <c r="C76" s="38" t="s">
        <v>173</v>
      </c>
      <c r="D76" s="38" t="s">
        <v>74</v>
      </c>
      <c r="E76" s="38" t="s">
        <v>48</v>
      </c>
      <c r="F76" s="39" t="s">
        <v>223</v>
      </c>
      <c r="G76" s="38" t="s">
        <v>327</v>
      </c>
      <c r="H76" s="52">
        <v>50000</v>
      </c>
      <c r="I76" s="53">
        <v>0</v>
      </c>
      <c r="J76" s="52">
        <v>50000</v>
      </c>
      <c r="K76" s="52">
        <f t="shared" si="5"/>
        <v>1435</v>
      </c>
      <c r="L76" s="52">
        <v>1854</v>
      </c>
      <c r="M76" s="52">
        <f t="shared" si="7"/>
        <v>1520</v>
      </c>
      <c r="N76" s="52">
        <v>843</v>
      </c>
      <c r="O76" s="52">
        <f t="shared" si="6"/>
        <v>5652</v>
      </c>
      <c r="P76" s="54">
        <f t="shared" si="4"/>
        <v>44348</v>
      </c>
    </row>
    <row r="77" spans="1:16" ht="24" x14ac:dyDescent="0.2">
      <c r="A77" s="51">
        <v>76</v>
      </c>
      <c r="B77" s="38" t="s">
        <v>77</v>
      </c>
      <c r="C77" s="38" t="s">
        <v>173</v>
      </c>
      <c r="D77" s="38" t="s">
        <v>74</v>
      </c>
      <c r="E77" s="38" t="s">
        <v>48</v>
      </c>
      <c r="F77" s="39" t="s">
        <v>223</v>
      </c>
      <c r="G77" s="38" t="s">
        <v>327</v>
      </c>
      <c r="H77" s="52">
        <v>50000</v>
      </c>
      <c r="I77" s="53">
        <v>0</v>
      </c>
      <c r="J77" s="52">
        <v>50000</v>
      </c>
      <c r="K77" s="52">
        <f t="shared" si="5"/>
        <v>1435</v>
      </c>
      <c r="L77" s="52">
        <v>1854</v>
      </c>
      <c r="M77" s="52">
        <f t="shared" si="7"/>
        <v>1520</v>
      </c>
      <c r="N77" s="52">
        <v>125</v>
      </c>
      <c r="O77" s="52">
        <f t="shared" si="6"/>
        <v>4934</v>
      </c>
      <c r="P77" s="54">
        <f t="shared" si="4"/>
        <v>45066</v>
      </c>
    </row>
    <row r="78" spans="1:16" ht="24" x14ac:dyDescent="0.2">
      <c r="A78" s="51">
        <v>77</v>
      </c>
      <c r="B78" s="38" t="s">
        <v>78</v>
      </c>
      <c r="C78" s="38" t="s">
        <v>173</v>
      </c>
      <c r="D78" s="38" t="s">
        <v>74</v>
      </c>
      <c r="E78" s="38" t="s">
        <v>48</v>
      </c>
      <c r="F78" s="39" t="s">
        <v>223</v>
      </c>
      <c r="G78" s="38" t="s">
        <v>327</v>
      </c>
      <c r="H78" s="52">
        <v>50000</v>
      </c>
      <c r="I78" s="53">
        <v>0</v>
      </c>
      <c r="J78" s="52">
        <v>50000</v>
      </c>
      <c r="K78" s="52">
        <f t="shared" si="5"/>
        <v>1435</v>
      </c>
      <c r="L78" s="52">
        <v>1651.48</v>
      </c>
      <c r="M78" s="52">
        <f t="shared" si="7"/>
        <v>1520</v>
      </c>
      <c r="N78" s="52">
        <v>1475.12</v>
      </c>
      <c r="O78" s="52">
        <f t="shared" si="6"/>
        <v>6081.5999999999995</v>
      </c>
      <c r="P78" s="54">
        <f t="shared" si="4"/>
        <v>43918.400000000001</v>
      </c>
    </row>
    <row r="79" spans="1:16" ht="24" x14ac:dyDescent="0.2">
      <c r="A79" s="51">
        <v>78</v>
      </c>
      <c r="B79" s="38" t="s">
        <v>110</v>
      </c>
      <c r="C79" s="38" t="s">
        <v>173</v>
      </c>
      <c r="D79" s="38" t="s">
        <v>74</v>
      </c>
      <c r="E79" s="38" t="s">
        <v>48</v>
      </c>
      <c r="F79" s="39" t="s">
        <v>223</v>
      </c>
      <c r="G79" s="38" t="s">
        <v>327</v>
      </c>
      <c r="H79" s="52">
        <v>50000</v>
      </c>
      <c r="I79" s="53">
        <v>0</v>
      </c>
      <c r="J79" s="52">
        <v>50000</v>
      </c>
      <c r="K79" s="52">
        <f t="shared" si="5"/>
        <v>1435</v>
      </c>
      <c r="L79" s="52">
        <v>1854</v>
      </c>
      <c r="M79" s="52">
        <f t="shared" si="7"/>
        <v>1520</v>
      </c>
      <c r="N79" s="52">
        <v>25</v>
      </c>
      <c r="O79" s="52">
        <f t="shared" si="6"/>
        <v>4834</v>
      </c>
      <c r="P79" s="54">
        <f t="shared" si="4"/>
        <v>45166</v>
      </c>
    </row>
    <row r="80" spans="1:16" ht="24" x14ac:dyDescent="0.2">
      <c r="A80" s="51">
        <v>79</v>
      </c>
      <c r="B80" s="38" t="s">
        <v>200</v>
      </c>
      <c r="C80" s="38" t="s">
        <v>173</v>
      </c>
      <c r="D80" s="38" t="s">
        <v>117</v>
      </c>
      <c r="E80" s="38" t="s">
        <v>59</v>
      </c>
      <c r="F80" s="39" t="s">
        <v>223</v>
      </c>
      <c r="G80" s="38" t="s">
        <v>327</v>
      </c>
      <c r="H80" s="52">
        <v>45000</v>
      </c>
      <c r="I80" s="53">
        <v>0</v>
      </c>
      <c r="J80" s="52">
        <v>45000</v>
      </c>
      <c r="K80" s="52">
        <f t="shared" si="5"/>
        <v>1291.5</v>
      </c>
      <c r="L80" s="52">
        <v>1148.33</v>
      </c>
      <c r="M80" s="52">
        <f t="shared" si="7"/>
        <v>1368</v>
      </c>
      <c r="N80" s="52">
        <v>125</v>
      </c>
      <c r="O80" s="52">
        <f t="shared" si="6"/>
        <v>3932.83</v>
      </c>
      <c r="P80" s="54">
        <f t="shared" si="4"/>
        <v>41067.17</v>
      </c>
    </row>
    <row r="81" spans="1:16" ht="24" x14ac:dyDescent="0.2">
      <c r="A81" s="51">
        <v>80</v>
      </c>
      <c r="B81" s="38" t="s">
        <v>25</v>
      </c>
      <c r="C81" s="38" t="s">
        <v>173</v>
      </c>
      <c r="D81" s="38" t="s">
        <v>13</v>
      </c>
      <c r="E81" s="38" t="s">
        <v>49</v>
      </c>
      <c r="F81" s="39" t="s">
        <v>223</v>
      </c>
      <c r="G81" s="38" t="s">
        <v>327</v>
      </c>
      <c r="H81" s="52">
        <v>35000</v>
      </c>
      <c r="I81" s="53">
        <v>0</v>
      </c>
      <c r="J81" s="52">
        <v>35000</v>
      </c>
      <c r="K81" s="52">
        <f t="shared" si="5"/>
        <v>1004.5</v>
      </c>
      <c r="L81" s="52">
        <v>0</v>
      </c>
      <c r="M81" s="52">
        <f t="shared" si="7"/>
        <v>1064</v>
      </c>
      <c r="N81" s="52">
        <v>125</v>
      </c>
      <c r="O81" s="52">
        <f t="shared" si="6"/>
        <v>2193.5</v>
      </c>
      <c r="P81" s="54">
        <f t="shared" si="4"/>
        <v>32806.5</v>
      </c>
    </row>
    <row r="82" spans="1:16" ht="24" x14ac:dyDescent="0.2">
      <c r="A82" s="51">
        <v>81</v>
      </c>
      <c r="B82" s="38" t="s">
        <v>38</v>
      </c>
      <c r="C82" s="38" t="s">
        <v>175</v>
      </c>
      <c r="D82" s="38" t="s">
        <v>257</v>
      </c>
      <c r="E82" s="38" t="s">
        <v>49</v>
      </c>
      <c r="F82" s="39" t="s">
        <v>223</v>
      </c>
      <c r="G82" s="38" t="s">
        <v>327</v>
      </c>
      <c r="H82" s="52">
        <v>110000</v>
      </c>
      <c r="I82" s="53">
        <v>0</v>
      </c>
      <c r="J82" s="52">
        <v>110000</v>
      </c>
      <c r="K82" s="52">
        <f t="shared" si="5"/>
        <v>3157</v>
      </c>
      <c r="L82" s="52">
        <v>14457.62</v>
      </c>
      <c r="M82" s="52">
        <f t="shared" si="7"/>
        <v>3344</v>
      </c>
      <c r="N82" s="52">
        <v>125</v>
      </c>
      <c r="O82" s="52">
        <f t="shared" si="6"/>
        <v>21083.620000000003</v>
      </c>
      <c r="P82" s="54">
        <f t="shared" si="4"/>
        <v>88916.38</v>
      </c>
    </row>
    <row r="83" spans="1:16" ht="24" x14ac:dyDescent="0.2">
      <c r="A83" s="51">
        <v>82</v>
      </c>
      <c r="B83" s="38" t="s">
        <v>63</v>
      </c>
      <c r="C83" s="38" t="s">
        <v>175</v>
      </c>
      <c r="D83" s="38" t="s">
        <v>251</v>
      </c>
      <c r="E83" s="38" t="s">
        <v>49</v>
      </c>
      <c r="F83" s="39" t="s">
        <v>224</v>
      </c>
      <c r="G83" s="38" t="s">
        <v>327</v>
      </c>
      <c r="H83" s="52">
        <v>65000</v>
      </c>
      <c r="I83" s="53">
        <v>0</v>
      </c>
      <c r="J83" s="52">
        <v>65000</v>
      </c>
      <c r="K83" s="52">
        <f t="shared" si="5"/>
        <v>1865.5</v>
      </c>
      <c r="L83" s="52">
        <v>4157.55</v>
      </c>
      <c r="M83" s="52">
        <f t="shared" si="7"/>
        <v>1976</v>
      </c>
      <c r="N83" s="52">
        <v>1475.12</v>
      </c>
      <c r="O83" s="52">
        <f t="shared" si="6"/>
        <v>9474.17</v>
      </c>
      <c r="P83" s="54">
        <f t="shared" si="4"/>
        <v>55525.83</v>
      </c>
    </row>
    <row r="84" spans="1:16" ht="24" x14ac:dyDescent="0.2">
      <c r="A84" s="51">
        <v>83</v>
      </c>
      <c r="B84" s="38" t="s">
        <v>190</v>
      </c>
      <c r="C84" s="38" t="s">
        <v>175</v>
      </c>
      <c r="D84" s="38" t="s">
        <v>251</v>
      </c>
      <c r="E84" s="38" t="s">
        <v>49</v>
      </c>
      <c r="F84" s="39" t="s">
        <v>223</v>
      </c>
      <c r="G84" s="38" t="s">
        <v>327</v>
      </c>
      <c r="H84" s="52">
        <v>35000</v>
      </c>
      <c r="I84" s="53">
        <v>0</v>
      </c>
      <c r="J84" s="52">
        <v>35000</v>
      </c>
      <c r="K84" s="52">
        <f t="shared" si="5"/>
        <v>1004.5</v>
      </c>
      <c r="L84" s="52">
        <v>0</v>
      </c>
      <c r="M84" s="52">
        <f t="shared" si="7"/>
        <v>1064</v>
      </c>
      <c r="N84" s="52">
        <v>3125</v>
      </c>
      <c r="O84" s="52">
        <f t="shared" si="6"/>
        <v>5193.5</v>
      </c>
      <c r="P84" s="54">
        <f t="shared" si="4"/>
        <v>29806.5</v>
      </c>
    </row>
    <row r="85" spans="1:16" ht="24" x14ac:dyDescent="0.2">
      <c r="A85" s="51">
        <v>84</v>
      </c>
      <c r="B85" s="38" t="s">
        <v>241</v>
      </c>
      <c r="C85" s="38" t="s">
        <v>175</v>
      </c>
      <c r="D85" s="38" t="s">
        <v>242</v>
      </c>
      <c r="E85" s="38" t="s">
        <v>49</v>
      </c>
      <c r="F85" s="39" t="s">
        <v>223</v>
      </c>
      <c r="G85" s="38" t="s">
        <v>327</v>
      </c>
      <c r="H85" s="52">
        <v>35000</v>
      </c>
      <c r="I85" s="53">
        <v>0</v>
      </c>
      <c r="J85" s="52">
        <v>35000</v>
      </c>
      <c r="K85" s="52">
        <f t="shared" si="5"/>
        <v>1004.5</v>
      </c>
      <c r="L85" s="52">
        <v>0</v>
      </c>
      <c r="M85" s="52">
        <f t="shared" si="7"/>
        <v>1064</v>
      </c>
      <c r="N85" s="52">
        <v>125</v>
      </c>
      <c r="O85" s="52">
        <f t="shared" si="6"/>
        <v>2193.5</v>
      </c>
      <c r="P85" s="54">
        <f t="shared" si="4"/>
        <v>32806.5</v>
      </c>
    </row>
    <row r="86" spans="1:16" x14ac:dyDescent="0.2">
      <c r="A86" s="51">
        <v>85</v>
      </c>
      <c r="B86" s="38" t="s">
        <v>19</v>
      </c>
      <c r="C86" s="38" t="s">
        <v>227</v>
      </c>
      <c r="D86" s="38" t="s">
        <v>66</v>
      </c>
      <c r="E86" s="38" t="s">
        <v>48</v>
      </c>
      <c r="F86" s="39" t="s">
        <v>224</v>
      </c>
      <c r="G86" s="38" t="s">
        <v>327</v>
      </c>
      <c r="H86" s="52">
        <v>150000</v>
      </c>
      <c r="I86" s="53">
        <v>0</v>
      </c>
      <c r="J86" s="52">
        <v>150000</v>
      </c>
      <c r="K86" s="52">
        <f t="shared" si="5"/>
        <v>4305</v>
      </c>
      <c r="L86" s="52">
        <v>23529.09</v>
      </c>
      <c r="M86" s="52">
        <v>4560</v>
      </c>
      <c r="N86" s="52">
        <v>1475.12</v>
      </c>
      <c r="O86" s="52">
        <f t="shared" si="6"/>
        <v>33869.21</v>
      </c>
      <c r="P86" s="54">
        <f t="shared" si="4"/>
        <v>116130.79000000001</v>
      </c>
    </row>
    <row r="87" spans="1:16" ht="24" x14ac:dyDescent="0.2">
      <c r="A87" s="51">
        <v>86</v>
      </c>
      <c r="B87" s="38" t="s">
        <v>87</v>
      </c>
      <c r="C87" s="38" t="s">
        <v>227</v>
      </c>
      <c r="D87" s="38" t="s">
        <v>22</v>
      </c>
      <c r="E87" s="38" t="s">
        <v>49</v>
      </c>
      <c r="F87" s="39" t="s">
        <v>223</v>
      </c>
      <c r="G87" s="38" t="s">
        <v>327</v>
      </c>
      <c r="H87" s="52">
        <v>75000</v>
      </c>
      <c r="I87" s="53">
        <v>0</v>
      </c>
      <c r="J87" s="52">
        <v>75000</v>
      </c>
      <c r="K87" s="52">
        <f t="shared" si="5"/>
        <v>2152.5</v>
      </c>
      <c r="L87" s="52">
        <v>6309.38</v>
      </c>
      <c r="M87" s="52">
        <f t="shared" ref="M87:M95" si="8">H87*0.0304</f>
        <v>2280</v>
      </c>
      <c r="N87" s="52">
        <v>125</v>
      </c>
      <c r="O87" s="52">
        <f t="shared" si="6"/>
        <v>10866.880000000001</v>
      </c>
      <c r="P87" s="54">
        <f t="shared" si="4"/>
        <v>64133.119999999995</v>
      </c>
    </row>
    <row r="88" spans="1:16" x14ac:dyDescent="0.2">
      <c r="A88" s="51">
        <v>87</v>
      </c>
      <c r="B88" s="38" t="s">
        <v>105</v>
      </c>
      <c r="C88" s="38" t="s">
        <v>227</v>
      </c>
      <c r="D88" s="38" t="s">
        <v>13</v>
      </c>
      <c r="E88" s="38" t="s">
        <v>49</v>
      </c>
      <c r="F88" s="39" t="s">
        <v>223</v>
      </c>
      <c r="G88" s="38" t="s">
        <v>327</v>
      </c>
      <c r="H88" s="52">
        <v>30000</v>
      </c>
      <c r="I88" s="53">
        <v>0</v>
      </c>
      <c r="J88" s="52">
        <v>30000</v>
      </c>
      <c r="K88" s="52">
        <f t="shared" si="5"/>
        <v>861</v>
      </c>
      <c r="L88" s="52">
        <v>0</v>
      </c>
      <c r="M88" s="52">
        <f t="shared" si="8"/>
        <v>912</v>
      </c>
      <c r="N88" s="52">
        <v>1475.12</v>
      </c>
      <c r="O88" s="52">
        <f t="shared" si="6"/>
        <v>3248.12</v>
      </c>
      <c r="P88" s="54">
        <f t="shared" si="4"/>
        <v>26751.88</v>
      </c>
    </row>
    <row r="89" spans="1:16" ht="24" x14ac:dyDescent="0.2">
      <c r="A89" s="51">
        <v>88</v>
      </c>
      <c r="B89" s="38" t="s">
        <v>102</v>
      </c>
      <c r="C89" s="38" t="s">
        <v>227</v>
      </c>
      <c r="D89" s="38" t="s">
        <v>13</v>
      </c>
      <c r="E89" s="38" t="s">
        <v>49</v>
      </c>
      <c r="F89" s="39" t="s">
        <v>224</v>
      </c>
      <c r="G89" s="38" t="s">
        <v>327</v>
      </c>
      <c r="H89" s="52">
        <v>35000</v>
      </c>
      <c r="I89" s="53">
        <v>0</v>
      </c>
      <c r="J89" s="52">
        <v>35000</v>
      </c>
      <c r="K89" s="52">
        <f t="shared" si="5"/>
        <v>1004.5</v>
      </c>
      <c r="L89" s="52">
        <v>0</v>
      </c>
      <c r="M89" s="52">
        <f t="shared" si="8"/>
        <v>1064</v>
      </c>
      <c r="N89" s="52">
        <v>125</v>
      </c>
      <c r="O89" s="52">
        <f t="shared" si="6"/>
        <v>2193.5</v>
      </c>
      <c r="P89" s="54">
        <f t="shared" si="4"/>
        <v>32806.5</v>
      </c>
    </row>
    <row r="90" spans="1:16" ht="24" x14ac:dyDescent="0.2">
      <c r="A90" s="51">
        <v>89</v>
      </c>
      <c r="B90" s="38" t="s">
        <v>15</v>
      </c>
      <c r="C90" s="38" t="s">
        <v>227</v>
      </c>
      <c r="D90" s="38" t="s">
        <v>16</v>
      </c>
      <c r="E90" s="38" t="s">
        <v>48</v>
      </c>
      <c r="F90" s="39" t="s">
        <v>223</v>
      </c>
      <c r="G90" s="38" t="s">
        <v>327</v>
      </c>
      <c r="H90" s="52">
        <v>45000</v>
      </c>
      <c r="I90" s="53">
        <v>0</v>
      </c>
      <c r="J90" s="52">
        <v>45000</v>
      </c>
      <c r="K90" s="52">
        <f t="shared" si="5"/>
        <v>1291.5</v>
      </c>
      <c r="L90" s="52">
        <v>1148.33</v>
      </c>
      <c r="M90" s="52">
        <f t="shared" si="8"/>
        <v>1368</v>
      </c>
      <c r="N90" s="52">
        <v>125</v>
      </c>
      <c r="O90" s="52">
        <f t="shared" si="6"/>
        <v>3932.83</v>
      </c>
      <c r="P90" s="54">
        <f t="shared" si="4"/>
        <v>41067.17</v>
      </c>
    </row>
    <row r="91" spans="1:16" ht="24" x14ac:dyDescent="0.2">
      <c r="A91" s="51">
        <v>90</v>
      </c>
      <c r="B91" s="38" t="s">
        <v>21</v>
      </c>
      <c r="C91" s="38" t="s">
        <v>227</v>
      </c>
      <c r="D91" s="38" t="s">
        <v>10</v>
      </c>
      <c r="E91" s="38" t="s">
        <v>51</v>
      </c>
      <c r="F91" s="39" t="s">
        <v>224</v>
      </c>
      <c r="G91" s="38" t="s">
        <v>327</v>
      </c>
      <c r="H91" s="52">
        <v>22000</v>
      </c>
      <c r="I91" s="53">
        <v>0</v>
      </c>
      <c r="J91" s="52">
        <v>22000</v>
      </c>
      <c r="K91" s="52">
        <f t="shared" si="5"/>
        <v>631.4</v>
      </c>
      <c r="L91" s="53">
        <v>0</v>
      </c>
      <c r="M91" s="52">
        <f t="shared" si="8"/>
        <v>668.8</v>
      </c>
      <c r="N91" s="52">
        <v>125</v>
      </c>
      <c r="O91" s="52">
        <f t="shared" si="6"/>
        <v>1425.1999999999998</v>
      </c>
      <c r="P91" s="54">
        <f t="shared" si="4"/>
        <v>20574.8</v>
      </c>
    </row>
    <row r="92" spans="1:16" ht="24" x14ac:dyDescent="0.2">
      <c r="A92" s="51">
        <v>91</v>
      </c>
      <c r="B92" s="38" t="s">
        <v>18</v>
      </c>
      <c r="C92" s="38" t="s">
        <v>227</v>
      </c>
      <c r="D92" s="38" t="s">
        <v>17</v>
      </c>
      <c r="E92" s="38" t="s">
        <v>51</v>
      </c>
      <c r="F92" s="39" t="s">
        <v>223</v>
      </c>
      <c r="G92" s="38" t="s">
        <v>327</v>
      </c>
      <c r="H92" s="52">
        <v>16500</v>
      </c>
      <c r="I92" s="53">
        <v>0</v>
      </c>
      <c r="J92" s="52">
        <v>16500</v>
      </c>
      <c r="K92" s="52">
        <f t="shared" si="5"/>
        <v>473.55</v>
      </c>
      <c r="L92" s="53">
        <v>0</v>
      </c>
      <c r="M92" s="52">
        <f t="shared" si="8"/>
        <v>501.6</v>
      </c>
      <c r="N92" s="52">
        <v>125</v>
      </c>
      <c r="O92" s="52">
        <f t="shared" si="6"/>
        <v>1100.1500000000001</v>
      </c>
      <c r="P92" s="54">
        <f t="shared" si="4"/>
        <v>15399.85</v>
      </c>
    </row>
    <row r="93" spans="1:16" ht="24" x14ac:dyDescent="0.2">
      <c r="A93" s="51">
        <v>92</v>
      </c>
      <c r="B93" s="38" t="s">
        <v>197</v>
      </c>
      <c r="C93" s="38" t="s">
        <v>185</v>
      </c>
      <c r="D93" s="38" t="s">
        <v>32</v>
      </c>
      <c r="E93" s="38" t="s">
        <v>59</v>
      </c>
      <c r="F93" s="39" t="s">
        <v>224</v>
      </c>
      <c r="G93" s="38" t="s">
        <v>327</v>
      </c>
      <c r="H93" s="52">
        <v>70000</v>
      </c>
      <c r="I93" s="53">
        <v>0</v>
      </c>
      <c r="J93" s="52">
        <v>70000</v>
      </c>
      <c r="K93" s="52">
        <f t="shared" si="5"/>
        <v>2009</v>
      </c>
      <c r="L93" s="52">
        <v>5368.48</v>
      </c>
      <c r="M93" s="52">
        <f t="shared" si="8"/>
        <v>2128</v>
      </c>
      <c r="N93" s="52">
        <v>25</v>
      </c>
      <c r="O93" s="52">
        <f t="shared" si="6"/>
        <v>9530.48</v>
      </c>
      <c r="P93" s="54">
        <f t="shared" si="4"/>
        <v>60469.520000000004</v>
      </c>
    </row>
    <row r="94" spans="1:16" x14ac:dyDescent="0.2">
      <c r="A94" s="51">
        <v>93</v>
      </c>
      <c r="B94" s="38" t="s">
        <v>183</v>
      </c>
      <c r="C94" s="38" t="s">
        <v>185</v>
      </c>
      <c r="D94" s="38" t="s">
        <v>13</v>
      </c>
      <c r="E94" s="38" t="s">
        <v>49</v>
      </c>
      <c r="F94" s="39" t="s">
        <v>223</v>
      </c>
      <c r="G94" s="38" t="s">
        <v>327</v>
      </c>
      <c r="H94" s="52">
        <v>35000</v>
      </c>
      <c r="I94" s="53">
        <v>0</v>
      </c>
      <c r="J94" s="52">
        <v>35000</v>
      </c>
      <c r="K94" s="52">
        <f t="shared" si="5"/>
        <v>1004.5</v>
      </c>
      <c r="L94" s="53">
        <v>0</v>
      </c>
      <c r="M94" s="52">
        <f t="shared" si="8"/>
        <v>1064</v>
      </c>
      <c r="N94" s="52">
        <v>25</v>
      </c>
      <c r="O94" s="52">
        <f t="shared" si="6"/>
        <v>2093.5</v>
      </c>
      <c r="P94" s="54">
        <f t="shared" si="4"/>
        <v>32906.5</v>
      </c>
    </row>
    <row r="95" spans="1:16" x14ac:dyDescent="0.2">
      <c r="A95" s="51">
        <v>94</v>
      </c>
      <c r="B95" s="55" t="s">
        <v>184</v>
      </c>
      <c r="C95" s="38" t="s">
        <v>185</v>
      </c>
      <c r="D95" s="38" t="s">
        <v>13</v>
      </c>
      <c r="E95" s="38" t="s">
        <v>49</v>
      </c>
      <c r="F95" s="39" t="s">
        <v>223</v>
      </c>
      <c r="G95" s="38" t="s">
        <v>327</v>
      </c>
      <c r="H95" s="52">
        <v>30000</v>
      </c>
      <c r="I95" s="53">
        <v>0</v>
      </c>
      <c r="J95" s="52">
        <v>30000</v>
      </c>
      <c r="K95" s="52">
        <f t="shared" si="5"/>
        <v>861</v>
      </c>
      <c r="L95" s="53">
        <v>0</v>
      </c>
      <c r="M95" s="52">
        <f t="shared" si="8"/>
        <v>912</v>
      </c>
      <c r="N95" s="52">
        <v>25</v>
      </c>
      <c r="O95" s="52">
        <f t="shared" si="6"/>
        <v>1798</v>
      </c>
      <c r="P95" s="54">
        <f t="shared" si="4"/>
        <v>28202</v>
      </c>
    </row>
    <row r="96" spans="1:16" ht="25.5" x14ac:dyDescent="0.2">
      <c r="A96" s="51">
        <v>95</v>
      </c>
      <c r="B96" s="56" t="s">
        <v>276</v>
      </c>
      <c r="C96" s="38" t="s">
        <v>81</v>
      </c>
      <c r="D96" s="38" t="s">
        <v>82</v>
      </c>
      <c r="E96" s="38" t="s">
        <v>83</v>
      </c>
      <c r="F96" s="39" t="s">
        <v>224</v>
      </c>
      <c r="G96" s="38" t="s">
        <v>329</v>
      </c>
      <c r="H96" s="39">
        <v>11500</v>
      </c>
      <c r="I96" s="52">
        <v>0</v>
      </c>
      <c r="J96" s="53">
        <v>11500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4">
        <v>11500</v>
      </c>
    </row>
    <row r="97" spans="1:16" ht="25.5" x14ac:dyDescent="0.2">
      <c r="A97" s="51">
        <v>96</v>
      </c>
      <c r="B97" s="56" t="s">
        <v>277</v>
      </c>
      <c r="C97" s="38" t="s">
        <v>81</v>
      </c>
      <c r="D97" s="38" t="s">
        <v>82</v>
      </c>
      <c r="E97" s="38" t="s">
        <v>83</v>
      </c>
      <c r="F97" s="39" t="s">
        <v>223</v>
      </c>
      <c r="G97" s="38" t="s">
        <v>329</v>
      </c>
      <c r="H97" s="39">
        <v>11500</v>
      </c>
      <c r="I97" s="52">
        <v>0</v>
      </c>
      <c r="J97" s="53">
        <v>11500</v>
      </c>
      <c r="K97" s="52">
        <v>0</v>
      </c>
      <c r="L97" s="52">
        <v>0</v>
      </c>
      <c r="M97" s="53">
        <v>0</v>
      </c>
      <c r="N97" s="52">
        <v>0</v>
      </c>
      <c r="O97" s="52">
        <v>0</v>
      </c>
      <c r="P97" s="54">
        <v>11500</v>
      </c>
    </row>
    <row r="98" spans="1:16" ht="24" x14ac:dyDescent="0.2">
      <c r="A98" s="51">
        <v>97</v>
      </c>
      <c r="B98" s="56" t="s">
        <v>278</v>
      </c>
      <c r="C98" s="38" t="s">
        <v>81</v>
      </c>
      <c r="D98" s="38" t="s">
        <v>82</v>
      </c>
      <c r="E98" s="38" t="s">
        <v>83</v>
      </c>
      <c r="F98" s="39" t="s">
        <v>224</v>
      </c>
      <c r="G98" s="38" t="s">
        <v>329</v>
      </c>
      <c r="H98" s="39">
        <v>11500</v>
      </c>
      <c r="I98" s="52">
        <v>0</v>
      </c>
      <c r="J98" s="53">
        <v>11500</v>
      </c>
      <c r="K98" s="52">
        <v>0</v>
      </c>
      <c r="L98" s="52">
        <v>0</v>
      </c>
      <c r="M98" s="53">
        <v>0</v>
      </c>
      <c r="N98" s="52">
        <v>0</v>
      </c>
      <c r="O98" s="52">
        <v>0</v>
      </c>
      <c r="P98" s="54">
        <v>11500</v>
      </c>
    </row>
    <row r="99" spans="1:16" ht="25.5" x14ac:dyDescent="0.2">
      <c r="A99" s="51">
        <v>98</v>
      </c>
      <c r="B99" s="56" t="s">
        <v>279</v>
      </c>
      <c r="C99" s="38" t="s">
        <v>81</v>
      </c>
      <c r="D99" s="38" t="s">
        <v>82</v>
      </c>
      <c r="E99" s="38" t="s">
        <v>83</v>
      </c>
      <c r="F99" s="39" t="s">
        <v>224</v>
      </c>
      <c r="G99" s="38" t="s">
        <v>329</v>
      </c>
      <c r="H99" s="39">
        <v>25000</v>
      </c>
      <c r="I99" s="52">
        <v>0</v>
      </c>
      <c r="J99" s="53">
        <v>25000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4">
        <v>25000</v>
      </c>
    </row>
    <row r="100" spans="1:16" ht="24" x14ac:dyDescent="0.2">
      <c r="A100" s="51">
        <v>99</v>
      </c>
      <c r="B100" s="56" t="s">
        <v>280</v>
      </c>
      <c r="C100" s="38" t="s">
        <v>81</v>
      </c>
      <c r="D100" s="38" t="s">
        <v>82</v>
      </c>
      <c r="E100" s="38" t="s">
        <v>83</v>
      </c>
      <c r="F100" s="39" t="s">
        <v>224</v>
      </c>
      <c r="G100" s="38" t="s">
        <v>329</v>
      </c>
      <c r="H100" s="39">
        <v>30000</v>
      </c>
      <c r="I100" s="52">
        <v>0</v>
      </c>
      <c r="J100" s="53">
        <v>30000</v>
      </c>
      <c r="K100" s="52">
        <v>0</v>
      </c>
      <c r="L100" s="52">
        <v>0</v>
      </c>
      <c r="M100" s="53">
        <v>0</v>
      </c>
      <c r="N100" s="52">
        <v>0</v>
      </c>
      <c r="O100" s="52">
        <v>0</v>
      </c>
      <c r="P100" s="54">
        <v>30000</v>
      </c>
    </row>
    <row r="101" spans="1:16" ht="25.5" x14ac:dyDescent="0.2">
      <c r="A101" s="51">
        <v>100</v>
      </c>
      <c r="B101" s="56" t="s">
        <v>281</v>
      </c>
      <c r="C101" s="38" t="s">
        <v>81</v>
      </c>
      <c r="D101" s="38" t="s">
        <v>82</v>
      </c>
      <c r="E101" s="38" t="s">
        <v>83</v>
      </c>
      <c r="F101" s="39" t="s">
        <v>223</v>
      </c>
      <c r="G101" s="38" t="s">
        <v>329</v>
      </c>
      <c r="H101" s="39">
        <v>11500</v>
      </c>
      <c r="I101" s="52">
        <v>0</v>
      </c>
      <c r="J101" s="53">
        <v>11500</v>
      </c>
      <c r="K101" s="52">
        <v>0</v>
      </c>
      <c r="L101" s="52">
        <v>0</v>
      </c>
      <c r="M101" s="53">
        <v>0</v>
      </c>
      <c r="N101" s="52">
        <v>0</v>
      </c>
      <c r="O101" s="52">
        <v>0</v>
      </c>
      <c r="P101" s="54">
        <v>11500</v>
      </c>
    </row>
    <row r="102" spans="1:16" ht="25.5" x14ac:dyDescent="0.2">
      <c r="A102" s="51">
        <v>101</v>
      </c>
      <c r="B102" s="56" t="s">
        <v>282</v>
      </c>
      <c r="C102" s="38" t="s">
        <v>81</v>
      </c>
      <c r="D102" s="38" t="s">
        <v>82</v>
      </c>
      <c r="E102" s="38" t="s">
        <v>83</v>
      </c>
      <c r="F102" s="39" t="s">
        <v>224</v>
      </c>
      <c r="G102" s="38" t="s">
        <v>329</v>
      </c>
      <c r="H102" s="39">
        <v>11500</v>
      </c>
      <c r="I102" s="52">
        <v>0</v>
      </c>
      <c r="J102" s="53">
        <v>11500</v>
      </c>
      <c r="K102" s="52">
        <v>0</v>
      </c>
      <c r="L102" s="52">
        <v>0</v>
      </c>
      <c r="M102" s="52">
        <v>0</v>
      </c>
      <c r="N102" s="52">
        <v>0</v>
      </c>
      <c r="O102" s="52">
        <v>0</v>
      </c>
      <c r="P102" s="54">
        <v>11500</v>
      </c>
    </row>
    <row r="103" spans="1:16" ht="25.5" x14ac:dyDescent="0.2">
      <c r="A103" s="51">
        <v>102</v>
      </c>
      <c r="B103" s="56" t="s">
        <v>283</v>
      </c>
      <c r="C103" s="38" t="s">
        <v>81</v>
      </c>
      <c r="D103" s="38" t="s">
        <v>82</v>
      </c>
      <c r="E103" s="38" t="s">
        <v>83</v>
      </c>
      <c r="F103" s="39" t="s">
        <v>223</v>
      </c>
      <c r="G103" s="38" t="s">
        <v>329</v>
      </c>
      <c r="H103" s="39">
        <v>11500</v>
      </c>
      <c r="I103" s="52">
        <v>0</v>
      </c>
      <c r="J103" s="53">
        <v>11500</v>
      </c>
      <c r="K103" s="52">
        <v>0</v>
      </c>
      <c r="L103" s="52">
        <v>0</v>
      </c>
      <c r="M103" s="53">
        <v>0</v>
      </c>
      <c r="N103" s="52">
        <v>0</v>
      </c>
      <c r="O103" s="52">
        <v>0</v>
      </c>
      <c r="P103" s="54">
        <v>11500</v>
      </c>
    </row>
    <row r="104" spans="1:16" ht="24" x14ac:dyDescent="0.2">
      <c r="A104" s="51">
        <v>103</v>
      </c>
      <c r="B104" s="56" t="s">
        <v>120</v>
      </c>
      <c r="C104" s="38" t="s">
        <v>192</v>
      </c>
      <c r="D104" s="38" t="s">
        <v>162</v>
      </c>
      <c r="E104" s="38" t="s">
        <v>119</v>
      </c>
      <c r="F104" s="39" t="s">
        <v>224</v>
      </c>
      <c r="G104" s="38" t="s">
        <v>330</v>
      </c>
      <c r="H104" s="39">
        <v>150000</v>
      </c>
      <c r="I104" s="52">
        <v>0</v>
      </c>
      <c r="J104" s="53">
        <v>150000</v>
      </c>
      <c r="K104" s="52">
        <v>4305</v>
      </c>
      <c r="L104" s="52">
        <v>23866.62</v>
      </c>
      <c r="M104" s="52">
        <v>4560</v>
      </c>
      <c r="N104" s="52">
        <v>0</v>
      </c>
      <c r="O104" s="52">
        <v>32731.62</v>
      </c>
      <c r="P104" s="54">
        <v>117268.38</v>
      </c>
    </row>
    <row r="105" spans="1:16" ht="25.5" x14ac:dyDescent="0.2">
      <c r="A105" s="51">
        <v>104</v>
      </c>
      <c r="B105" s="56" t="s">
        <v>126</v>
      </c>
      <c r="C105" s="38" t="s">
        <v>192</v>
      </c>
      <c r="D105" s="38" t="s">
        <v>127</v>
      </c>
      <c r="E105" s="38" t="s">
        <v>119</v>
      </c>
      <c r="F105" s="39" t="s">
        <v>224</v>
      </c>
      <c r="G105" s="38" t="s">
        <v>330</v>
      </c>
      <c r="H105" s="39">
        <v>70000</v>
      </c>
      <c r="I105" s="52">
        <v>0</v>
      </c>
      <c r="J105" s="53">
        <v>70000</v>
      </c>
      <c r="K105" s="52">
        <v>2009</v>
      </c>
      <c r="L105" s="52">
        <v>5368.48</v>
      </c>
      <c r="M105" s="53">
        <v>2128</v>
      </c>
      <c r="N105" s="52">
        <v>0</v>
      </c>
      <c r="O105" s="52">
        <v>9505.48</v>
      </c>
      <c r="P105" s="54">
        <v>60494.520000000004</v>
      </c>
    </row>
    <row r="106" spans="1:16" ht="25.5" x14ac:dyDescent="0.2">
      <c r="A106" s="51">
        <v>105</v>
      </c>
      <c r="B106" s="56" t="s">
        <v>136</v>
      </c>
      <c r="C106" s="38" t="s">
        <v>192</v>
      </c>
      <c r="D106" s="38" t="s">
        <v>129</v>
      </c>
      <c r="E106" s="38" t="s">
        <v>119</v>
      </c>
      <c r="F106" s="39" t="s">
        <v>223</v>
      </c>
      <c r="G106" s="38" t="s">
        <v>330</v>
      </c>
      <c r="H106" s="39">
        <v>70000</v>
      </c>
      <c r="I106" s="52">
        <v>0</v>
      </c>
      <c r="J106" s="53">
        <v>70000</v>
      </c>
      <c r="K106" s="52">
        <v>2009</v>
      </c>
      <c r="L106" s="52">
        <v>4828.43</v>
      </c>
      <c r="M106" s="53">
        <v>2128</v>
      </c>
      <c r="N106" s="52">
        <v>2700.24</v>
      </c>
      <c r="O106" s="52">
        <v>11665.67</v>
      </c>
      <c r="P106" s="54">
        <v>58334.33</v>
      </c>
    </row>
    <row r="107" spans="1:16" ht="24" x14ac:dyDescent="0.2">
      <c r="A107" s="51">
        <v>106</v>
      </c>
      <c r="B107" s="56" t="s">
        <v>154</v>
      </c>
      <c r="C107" s="38" t="s">
        <v>176</v>
      </c>
      <c r="D107" s="38" t="s">
        <v>58</v>
      </c>
      <c r="E107" s="38" t="s">
        <v>119</v>
      </c>
      <c r="F107" s="39" t="s">
        <v>224</v>
      </c>
      <c r="G107" s="38" t="s">
        <v>330</v>
      </c>
      <c r="H107" s="39">
        <v>80000</v>
      </c>
      <c r="I107" s="52">
        <v>0</v>
      </c>
      <c r="J107" s="53">
        <v>80000</v>
      </c>
      <c r="K107" s="52">
        <v>2296</v>
      </c>
      <c r="L107" s="52">
        <v>7400.87</v>
      </c>
      <c r="M107" s="52">
        <v>2432</v>
      </c>
      <c r="N107" s="52">
        <v>0</v>
      </c>
      <c r="O107" s="52">
        <v>12128.869999999999</v>
      </c>
      <c r="P107" s="54">
        <v>67871.13</v>
      </c>
    </row>
    <row r="108" spans="1:16" ht="25.5" x14ac:dyDescent="0.2">
      <c r="A108" s="51">
        <v>107</v>
      </c>
      <c r="B108" s="56" t="s">
        <v>243</v>
      </c>
      <c r="C108" s="38" t="s">
        <v>176</v>
      </c>
      <c r="D108" s="38" t="s">
        <v>244</v>
      </c>
      <c r="E108" s="38" t="s">
        <v>119</v>
      </c>
      <c r="F108" s="39" t="s">
        <v>223</v>
      </c>
      <c r="G108" s="38" t="s">
        <v>330</v>
      </c>
      <c r="H108" s="39">
        <v>45000</v>
      </c>
      <c r="I108" s="52">
        <v>0</v>
      </c>
      <c r="J108" s="53">
        <v>45000</v>
      </c>
      <c r="K108" s="52">
        <v>1291.5</v>
      </c>
      <c r="L108" s="52">
        <v>1148.33</v>
      </c>
      <c r="M108" s="53">
        <v>1368</v>
      </c>
      <c r="N108" s="52">
        <v>0</v>
      </c>
      <c r="O108" s="52">
        <v>3807.83</v>
      </c>
      <c r="P108" s="54">
        <v>41192.17</v>
      </c>
    </row>
    <row r="109" spans="1:16" ht="25.5" x14ac:dyDescent="0.2">
      <c r="A109" s="51">
        <v>108</v>
      </c>
      <c r="B109" s="56" t="s">
        <v>151</v>
      </c>
      <c r="C109" s="38" t="s">
        <v>178</v>
      </c>
      <c r="D109" s="38" t="s">
        <v>8</v>
      </c>
      <c r="E109" s="38" t="s">
        <v>119</v>
      </c>
      <c r="F109" s="39" t="s">
        <v>223</v>
      </c>
      <c r="G109" s="38" t="s">
        <v>330</v>
      </c>
      <c r="H109" s="39">
        <v>50000</v>
      </c>
      <c r="I109" s="52">
        <v>0</v>
      </c>
      <c r="J109" s="53">
        <v>50000</v>
      </c>
      <c r="K109" s="52">
        <v>1435</v>
      </c>
      <c r="L109" s="52">
        <v>1854</v>
      </c>
      <c r="M109" s="52">
        <v>1520</v>
      </c>
      <c r="N109" s="52">
        <v>0</v>
      </c>
      <c r="O109" s="52">
        <v>4809</v>
      </c>
      <c r="P109" s="54">
        <v>45191</v>
      </c>
    </row>
    <row r="110" spans="1:16" ht="24" x14ac:dyDescent="0.2">
      <c r="A110" s="51">
        <v>109</v>
      </c>
      <c r="B110" s="56" t="s">
        <v>141</v>
      </c>
      <c r="C110" s="38" t="s">
        <v>178</v>
      </c>
      <c r="D110" s="38" t="s">
        <v>8</v>
      </c>
      <c r="E110" s="38" t="s">
        <v>119</v>
      </c>
      <c r="F110" s="39" t="s">
        <v>223</v>
      </c>
      <c r="G110" s="38" t="s">
        <v>330</v>
      </c>
      <c r="H110" s="39">
        <v>50000</v>
      </c>
      <c r="I110" s="52">
        <v>0</v>
      </c>
      <c r="J110" s="53">
        <v>50000</v>
      </c>
      <c r="K110" s="52">
        <v>1435</v>
      </c>
      <c r="L110" s="52">
        <v>1448.96</v>
      </c>
      <c r="M110" s="53">
        <v>1520</v>
      </c>
      <c r="N110" s="52">
        <v>2800.24</v>
      </c>
      <c r="O110" s="52">
        <v>7204.2</v>
      </c>
      <c r="P110" s="54">
        <v>42795.8</v>
      </c>
    </row>
    <row r="111" spans="1:16" ht="25.5" x14ac:dyDescent="0.2">
      <c r="A111" s="51">
        <v>110</v>
      </c>
      <c r="B111" s="56" t="s">
        <v>245</v>
      </c>
      <c r="C111" s="38" t="s">
        <v>178</v>
      </c>
      <c r="D111" s="38" t="s">
        <v>8</v>
      </c>
      <c r="E111" s="38" t="s">
        <v>119</v>
      </c>
      <c r="F111" s="39" t="s">
        <v>223</v>
      </c>
      <c r="G111" s="38" t="s">
        <v>330</v>
      </c>
      <c r="H111" s="39">
        <v>50000</v>
      </c>
      <c r="I111" s="52">
        <v>0</v>
      </c>
      <c r="J111" s="53">
        <v>50000</v>
      </c>
      <c r="K111" s="52">
        <v>1435</v>
      </c>
      <c r="L111" s="52">
        <v>1854</v>
      </c>
      <c r="M111" s="53">
        <v>1520</v>
      </c>
      <c r="N111" s="52">
        <v>100</v>
      </c>
      <c r="O111" s="52">
        <v>4909</v>
      </c>
      <c r="P111" s="54">
        <v>45091</v>
      </c>
    </row>
    <row r="112" spans="1:16" ht="24" x14ac:dyDescent="0.2">
      <c r="A112" s="51">
        <v>111</v>
      </c>
      <c r="B112" s="56" t="s">
        <v>132</v>
      </c>
      <c r="C112" s="38" t="s">
        <v>177</v>
      </c>
      <c r="D112" s="38" t="s">
        <v>160</v>
      </c>
      <c r="E112" s="38" t="s">
        <v>119</v>
      </c>
      <c r="F112" s="39" t="s">
        <v>223</v>
      </c>
      <c r="G112" s="38" t="s">
        <v>330</v>
      </c>
      <c r="H112" s="39">
        <v>150000</v>
      </c>
      <c r="I112" s="52">
        <v>0</v>
      </c>
      <c r="J112" s="53">
        <v>150000</v>
      </c>
      <c r="K112" s="52">
        <v>4305</v>
      </c>
      <c r="L112" s="52">
        <v>23866.62</v>
      </c>
      <c r="M112" s="52">
        <v>4560</v>
      </c>
      <c r="N112" s="52">
        <v>0</v>
      </c>
      <c r="O112" s="52">
        <v>32731.62</v>
      </c>
      <c r="P112" s="54">
        <v>117268.38</v>
      </c>
    </row>
    <row r="113" spans="1:16" ht="25.5" x14ac:dyDescent="0.2">
      <c r="A113" s="51">
        <v>112</v>
      </c>
      <c r="B113" s="56" t="s">
        <v>155</v>
      </c>
      <c r="C113" s="38" t="s">
        <v>177</v>
      </c>
      <c r="D113" s="38" t="s">
        <v>156</v>
      </c>
      <c r="E113" s="38" t="s">
        <v>119</v>
      </c>
      <c r="F113" s="39" t="s">
        <v>223</v>
      </c>
      <c r="G113" s="38" t="s">
        <v>330</v>
      </c>
      <c r="H113" s="39">
        <v>45000</v>
      </c>
      <c r="I113" s="52">
        <v>0</v>
      </c>
      <c r="J113" s="53">
        <v>45000</v>
      </c>
      <c r="K113" s="52">
        <v>1291.5</v>
      </c>
      <c r="L113" s="52">
        <v>1148.33</v>
      </c>
      <c r="M113" s="53">
        <v>1368</v>
      </c>
      <c r="N113" s="52">
        <v>100</v>
      </c>
      <c r="O113" s="52">
        <v>3907.83</v>
      </c>
      <c r="P113" s="54">
        <v>41092.17</v>
      </c>
    </row>
    <row r="114" spans="1:16" ht="25.5" x14ac:dyDescent="0.2">
      <c r="A114" s="51">
        <v>113</v>
      </c>
      <c r="B114" s="56" t="s">
        <v>157</v>
      </c>
      <c r="C114" s="38" t="s">
        <v>177</v>
      </c>
      <c r="D114" s="38" t="s">
        <v>158</v>
      </c>
      <c r="E114" s="38" t="s">
        <v>119</v>
      </c>
      <c r="F114" s="39" t="s">
        <v>223</v>
      </c>
      <c r="G114" s="38" t="s">
        <v>330</v>
      </c>
      <c r="H114" s="39">
        <v>46000</v>
      </c>
      <c r="I114" s="52">
        <v>0</v>
      </c>
      <c r="J114" s="53">
        <v>46000</v>
      </c>
      <c r="K114" s="52">
        <v>1320.2</v>
      </c>
      <c r="L114" s="52">
        <v>1289.46</v>
      </c>
      <c r="M114" s="52">
        <v>1398.4</v>
      </c>
      <c r="N114" s="52">
        <v>0</v>
      </c>
      <c r="O114" s="52">
        <v>4008.06</v>
      </c>
      <c r="P114" s="54">
        <v>41991.94</v>
      </c>
    </row>
    <row r="115" spans="1:16" ht="25.5" x14ac:dyDescent="0.2">
      <c r="A115" s="51">
        <v>114</v>
      </c>
      <c r="B115" s="56" t="s">
        <v>203</v>
      </c>
      <c r="C115" s="38" t="s">
        <v>177</v>
      </c>
      <c r="D115" s="38" t="s">
        <v>216</v>
      </c>
      <c r="E115" s="38" t="s">
        <v>119</v>
      </c>
      <c r="F115" s="39" t="s">
        <v>224</v>
      </c>
      <c r="G115" s="38" t="s">
        <v>330</v>
      </c>
      <c r="H115" s="39">
        <v>36000</v>
      </c>
      <c r="I115" s="52">
        <v>0</v>
      </c>
      <c r="J115" s="53">
        <v>36000</v>
      </c>
      <c r="K115" s="52">
        <v>1033.2</v>
      </c>
      <c r="L115" s="52">
        <v>0</v>
      </c>
      <c r="M115" s="53">
        <v>1094.4000000000001</v>
      </c>
      <c r="N115" s="52">
        <v>100</v>
      </c>
      <c r="O115" s="52">
        <v>2227.6000000000004</v>
      </c>
      <c r="P115" s="54">
        <v>33772.400000000001</v>
      </c>
    </row>
    <row r="116" spans="1:16" ht="25.5" x14ac:dyDescent="0.2">
      <c r="A116" s="51">
        <v>115</v>
      </c>
      <c r="B116" s="56" t="s">
        <v>112</v>
      </c>
      <c r="C116" s="38" t="s">
        <v>226</v>
      </c>
      <c r="D116" s="38" t="s">
        <v>153</v>
      </c>
      <c r="E116" s="38" t="s">
        <v>119</v>
      </c>
      <c r="F116" s="39" t="s">
        <v>224</v>
      </c>
      <c r="G116" s="38" t="s">
        <v>330</v>
      </c>
      <c r="H116" s="39">
        <v>150000</v>
      </c>
      <c r="I116" s="52">
        <v>0</v>
      </c>
      <c r="J116" s="53">
        <v>150000</v>
      </c>
      <c r="K116" s="52">
        <v>4305</v>
      </c>
      <c r="L116" s="52">
        <v>23866.62</v>
      </c>
      <c r="M116" s="53">
        <v>4560</v>
      </c>
      <c r="N116" s="52">
        <v>0</v>
      </c>
      <c r="O116" s="52">
        <v>32731.62</v>
      </c>
      <c r="P116" s="54">
        <v>117268.38</v>
      </c>
    </row>
    <row r="117" spans="1:16" ht="25.5" x14ac:dyDescent="0.2">
      <c r="A117" s="51">
        <v>116</v>
      </c>
      <c r="B117" s="56" t="s">
        <v>228</v>
      </c>
      <c r="C117" s="38" t="s">
        <v>226</v>
      </c>
      <c r="D117" s="38" t="s">
        <v>229</v>
      </c>
      <c r="E117" s="38" t="s">
        <v>119</v>
      </c>
      <c r="F117" s="39" t="s">
        <v>223</v>
      </c>
      <c r="G117" s="38" t="s">
        <v>330</v>
      </c>
      <c r="H117" s="39">
        <v>100000</v>
      </c>
      <c r="I117" s="52">
        <v>0</v>
      </c>
      <c r="J117" s="53">
        <v>100000</v>
      </c>
      <c r="K117" s="52">
        <v>2870</v>
      </c>
      <c r="L117" s="52">
        <v>12105.37</v>
      </c>
      <c r="M117" s="52">
        <v>3040</v>
      </c>
      <c r="N117" s="52">
        <v>0</v>
      </c>
      <c r="O117" s="52">
        <v>18015.370000000003</v>
      </c>
      <c r="P117" s="54">
        <v>81984.63</v>
      </c>
    </row>
    <row r="118" spans="1:16" ht="25.5" x14ac:dyDescent="0.2">
      <c r="A118" s="51">
        <v>117</v>
      </c>
      <c r="B118" s="56" t="s">
        <v>246</v>
      </c>
      <c r="C118" s="38" t="s">
        <v>226</v>
      </c>
      <c r="D118" s="38" t="s">
        <v>247</v>
      </c>
      <c r="E118" s="38" t="s">
        <v>119</v>
      </c>
      <c r="F118" s="39" t="s">
        <v>224</v>
      </c>
      <c r="G118" s="38" t="s">
        <v>330</v>
      </c>
      <c r="H118" s="39">
        <v>80000</v>
      </c>
      <c r="I118" s="52">
        <v>0</v>
      </c>
      <c r="J118" s="53">
        <v>80000</v>
      </c>
      <c r="K118" s="52">
        <v>2296</v>
      </c>
      <c r="L118" s="52">
        <v>7063.34</v>
      </c>
      <c r="M118" s="53">
        <v>2432</v>
      </c>
      <c r="N118" s="52">
        <v>1350.12</v>
      </c>
      <c r="O118" s="52">
        <v>13141.46</v>
      </c>
      <c r="P118" s="54">
        <v>66858.540000000008</v>
      </c>
    </row>
    <row r="119" spans="1:16" ht="25.5" x14ac:dyDescent="0.2">
      <c r="A119" s="51">
        <v>118</v>
      </c>
      <c r="B119" s="56" t="s">
        <v>130</v>
      </c>
      <c r="C119" s="38" t="s">
        <v>226</v>
      </c>
      <c r="D119" s="38" t="s">
        <v>131</v>
      </c>
      <c r="E119" s="38" t="s">
        <v>119</v>
      </c>
      <c r="F119" s="39" t="s">
        <v>224</v>
      </c>
      <c r="G119" s="38" t="s">
        <v>330</v>
      </c>
      <c r="H119" s="39">
        <v>45000</v>
      </c>
      <c r="I119" s="52">
        <v>0</v>
      </c>
      <c r="J119" s="53">
        <v>45000</v>
      </c>
      <c r="K119" s="52">
        <v>1291.5</v>
      </c>
      <c r="L119" s="52">
        <v>1148.33</v>
      </c>
      <c r="M119" s="52">
        <v>1368</v>
      </c>
      <c r="N119" s="52">
        <v>0</v>
      </c>
      <c r="O119" s="52">
        <v>3807.83</v>
      </c>
      <c r="P119" s="54">
        <v>41192.17</v>
      </c>
    </row>
    <row r="120" spans="1:16" ht="25.5" x14ac:dyDescent="0.2">
      <c r="A120" s="51">
        <v>119</v>
      </c>
      <c r="B120" s="56" t="s">
        <v>248</v>
      </c>
      <c r="C120" s="38" t="s">
        <v>226</v>
      </c>
      <c r="D120" s="38" t="s">
        <v>249</v>
      </c>
      <c r="E120" s="38" t="s">
        <v>119</v>
      </c>
      <c r="F120" s="39" t="s">
        <v>224</v>
      </c>
      <c r="G120" s="38" t="s">
        <v>330</v>
      </c>
      <c r="H120" s="39">
        <v>45000</v>
      </c>
      <c r="I120" s="52">
        <v>0</v>
      </c>
      <c r="J120" s="53">
        <v>45000</v>
      </c>
      <c r="K120" s="52">
        <v>1291.5</v>
      </c>
      <c r="L120" s="52">
        <v>743.29</v>
      </c>
      <c r="M120" s="53">
        <v>1368</v>
      </c>
      <c r="N120" s="52">
        <v>2700.24</v>
      </c>
      <c r="O120" s="52">
        <v>6103.03</v>
      </c>
      <c r="P120" s="54">
        <v>38896.97</v>
      </c>
    </row>
    <row r="121" spans="1:16" ht="25.5" x14ac:dyDescent="0.2">
      <c r="A121" s="51">
        <v>120</v>
      </c>
      <c r="B121" s="56" t="s">
        <v>258</v>
      </c>
      <c r="C121" s="38" t="s">
        <v>226</v>
      </c>
      <c r="D121" s="38" t="s">
        <v>261</v>
      </c>
      <c r="E121" s="38" t="s">
        <v>119</v>
      </c>
      <c r="F121" s="39" t="s">
        <v>224</v>
      </c>
      <c r="G121" s="38" t="s">
        <v>330</v>
      </c>
      <c r="H121" s="39">
        <v>70000</v>
      </c>
      <c r="I121" s="52">
        <v>0</v>
      </c>
      <c r="J121" s="53">
        <v>70000</v>
      </c>
      <c r="K121" s="52">
        <v>2009</v>
      </c>
      <c r="L121" s="52">
        <v>5368.48</v>
      </c>
      <c r="M121" s="53">
        <v>2128</v>
      </c>
      <c r="N121" s="52">
        <v>0</v>
      </c>
      <c r="O121" s="52">
        <v>9505.48</v>
      </c>
      <c r="P121" s="54">
        <v>60494.520000000004</v>
      </c>
    </row>
    <row r="122" spans="1:16" ht="24" x14ac:dyDescent="0.2">
      <c r="A122" s="51">
        <v>121</v>
      </c>
      <c r="B122" s="56" t="s">
        <v>121</v>
      </c>
      <c r="C122" s="38" t="s">
        <v>191</v>
      </c>
      <c r="D122" s="38" t="s">
        <v>163</v>
      </c>
      <c r="E122" s="38" t="s">
        <v>119</v>
      </c>
      <c r="F122" s="39" t="s">
        <v>224</v>
      </c>
      <c r="G122" s="38" t="s">
        <v>330</v>
      </c>
      <c r="H122" s="39">
        <v>150000</v>
      </c>
      <c r="I122" s="52">
        <v>0</v>
      </c>
      <c r="J122" s="53">
        <v>150000</v>
      </c>
      <c r="K122" s="52">
        <v>4305</v>
      </c>
      <c r="L122" s="52">
        <v>23866.62</v>
      </c>
      <c r="M122" s="52">
        <v>4560</v>
      </c>
      <c r="N122" s="52">
        <v>0</v>
      </c>
      <c r="O122" s="52">
        <v>32731.62</v>
      </c>
      <c r="P122" s="54">
        <v>117268.38</v>
      </c>
    </row>
    <row r="123" spans="1:16" ht="25.5" x14ac:dyDescent="0.2">
      <c r="A123" s="51">
        <v>122</v>
      </c>
      <c r="B123" s="56" t="s">
        <v>124</v>
      </c>
      <c r="C123" s="38" t="s">
        <v>191</v>
      </c>
      <c r="D123" s="38" t="s">
        <v>125</v>
      </c>
      <c r="E123" s="38" t="s">
        <v>119</v>
      </c>
      <c r="F123" s="39" t="s">
        <v>223</v>
      </c>
      <c r="G123" s="38" t="s">
        <v>330</v>
      </c>
      <c r="H123" s="39">
        <v>50000</v>
      </c>
      <c r="I123" s="52">
        <v>0</v>
      </c>
      <c r="J123" s="53">
        <v>50000</v>
      </c>
      <c r="K123" s="52">
        <v>1435</v>
      </c>
      <c r="L123" s="52">
        <v>1651.48</v>
      </c>
      <c r="M123" s="53">
        <v>1520</v>
      </c>
      <c r="N123" s="52">
        <v>1350.12</v>
      </c>
      <c r="O123" s="52">
        <v>5956.5999999999995</v>
      </c>
      <c r="P123" s="54">
        <v>44043.4</v>
      </c>
    </row>
    <row r="124" spans="1:16" ht="25.5" x14ac:dyDescent="0.2">
      <c r="A124" s="51">
        <v>123</v>
      </c>
      <c r="B124" s="56" t="s">
        <v>202</v>
      </c>
      <c r="C124" s="38" t="s">
        <v>191</v>
      </c>
      <c r="D124" s="38" t="s">
        <v>254</v>
      </c>
      <c r="E124" s="38" t="s">
        <v>119</v>
      </c>
      <c r="F124" s="39" t="s">
        <v>224</v>
      </c>
      <c r="G124" s="38" t="s">
        <v>330</v>
      </c>
      <c r="H124" s="39">
        <v>47000</v>
      </c>
      <c r="I124" s="52">
        <v>0</v>
      </c>
      <c r="J124" s="53">
        <v>47000</v>
      </c>
      <c r="K124" s="52">
        <v>1348.9</v>
      </c>
      <c r="L124" s="52">
        <v>1228.08</v>
      </c>
      <c r="M124" s="52">
        <v>1428.8</v>
      </c>
      <c r="N124" s="52">
        <v>1350.12</v>
      </c>
      <c r="O124" s="52">
        <v>5355.9</v>
      </c>
      <c r="P124" s="54">
        <v>41644.1</v>
      </c>
    </row>
    <row r="125" spans="1:16" ht="24" x14ac:dyDescent="0.2">
      <c r="A125" s="51">
        <v>124</v>
      </c>
      <c r="B125" s="56" t="s">
        <v>115</v>
      </c>
      <c r="C125" s="38" t="s">
        <v>193</v>
      </c>
      <c r="D125" s="38" t="s">
        <v>152</v>
      </c>
      <c r="E125" s="38" t="s">
        <v>119</v>
      </c>
      <c r="F125" s="39" t="s">
        <v>223</v>
      </c>
      <c r="G125" s="38" t="s">
        <v>330</v>
      </c>
      <c r="H125" s="39">
        <v>150000</v>
      </c>
      <c r="I125" s="52">
        <v>0</v>
      </c>
      <c r="J125" s="53">
        <v>150000</v>
      </c>
      <c r="K125" s="52">
        <v>4305</v>
      </c>
      <c r="L125" s="52">
        <v>23866.62</v>
      </c>
      <c r="M125" s="53">
        <v>4560</v>
      </c>
      <c r="N125" s="52">
        <v>5664</v>
      </c>
      <c r="O125" s="52">
        <v>38395.619999999995</v>
      </c>
      <c r="P125" s="54">
        <v>111604.38</v>
      </c>
    </row>
    <row r="126" spans="1:16" ht="25.5" x14ac:dyDescent="0.2">
      <c r="A126" s="51">
        <v>125</v>
      </c>
      <c r="B126" s="56" t="s">
        <v>208</v>
      </c>
      <c r="C126" s="38" t="s">
        <v>164</v>
      </c>
      <c r="D126" s="38" t="s">
        <v>266</v>
      </c>
      <c r="E126" s="38" t="s">
        <v>119</v>
      </c>
      <c r="F126" s="39" t="s">
        <v>223</v>
      </c>
      <c r="G126" s="38" t="s">
        <v>330</v>
      </c>
      <c r="H126" s="39">
        <v>110000</v>
      </c>
      <c r="I126" s="52">
        <v>0</v>
      </c>
      <c r="J126" s="53">
        <v>110000</v>
      </c>
      <c r="K126" s="52">
        <v>3157</v>
      </c>
      <c r="L126" s="52">
        <v>14457.62</v>
      </c>
      <c r="M126" s="53">
        <v>3344</v>
      </c>
      <c r="N126" s="52">
        <v>0</v>
      </c>
      <c r="O126" s="52">
        <v>20958.620000000003</v>
      </c>
      <c r="P126" s="54">
        <v>89041.38</v>
      </c>
    </row>
    <row r="127" spans="1:16" ht="25.5" x14ac:dyDescent="0.2">
      <c r="A127" s="51">
        <v>126</v>
      </c>
      <c r="B127" s="56" t="s">
        <v>267</v>
      </c>
      <c r="C127" s="38" t="s">
        <v>164</v>
      </c>
      <c r="D127" s="38" t="s">
        <v>268</v>
      </c>
      <c r="E127" s="38" t="s">
        <v>119</v>
      </c>
      <c r="F127" s="39" t="s">
        <v>224</v>
      </c>
      <c r="G127" s="38" t="s">
        <v>330</v>
      </c>
      <c r="H127" s="39">
        <v>110000</v>
      </c>
      <c r="I127" s="52">
        <v>0</v>
      </c>
      <c r="J127" s="53">
        <v>110000</v>
      </c>
      <c r="K127" s="52">
        <v>3157</v>
      </c>
      <c r="L127" s="52">
        <v>14457.62</v>
      </c>
      <c r="M127" s="52">
        <v>3344</v>
      </c>
      <c r="N127" s="52">
        <v>0</v>
      </c>
      <c r="O127" s="52">
        <v>20958.620000000003</v>
      </c>
      <c r="P127" s="54">
        <v>89041.38</v>
      </c>
    </row>
    <row r="128" spans="1:16" ht="25.5" x14ac:dyDescent="0.2">
      <c r="A128" s="51">
        <v>127</v>
      </c>
      <c r="B128" s="56" t="s">
        <v>231</v>
      </c>
      <c r="C128" s="38" t="s">
        <v>164</v>
      </c>
      <c r="D128" s="38" t="s">
        <v>230</v>
      </c>
      <c r="E128" s="38" t="s">
        <v>119</v>
      </c>
      <c r="F128" s="39" t="s">
        <v>223</v>
      </c>
      <c r="G128" s="38" t="s">
        <v>330</v>
      </c>
      <c r="H128" s="39">
        <v>45000</v>
      </c>
      <c r="I128" s="52">
        <v>0</v>
      </c>
      <c r="J128" s="53">
        <v>45000</v>
      </c>
      <c r="K128" s="52">
        <v>1291.5</v>
      </c>
      <c r="L128" s="52">
        <v>1148.33</v>
      </c>
      <c r="M128" s="53">
        <v>1368</v>
      </c>
      <c r="N128" s="52">
        <v>718</v>
      </c>
      <c r="O128" s="52">
        <v>4525.83</v>
      </c>
      <c r="P128" s="54">
        <v>40474.17</v>
      </c>
    </row>
    <row r="129" spans="1:16" ht="25.5" x14ac:dyDescent="0.2">
      <c r="A129" s="51">
        <v>128</v>
      </c>
      <c r="B129" s="56" t="s">
        <v>232</v>
      </c>
      <c r="C129" s="38" t="s">
        <v>164</v>
      </c>
      <c r="D129" s="38" t="s">
        <v>233</v>
      </c>
      <c r="E129" s="38" t="s">
        <v>119</v>
      </c>
      <c r="F129" s="39" t="s">
        <v>223</v>
      </c>
      <c r="G129" s="38" t="s">
        <v>330</v>
      </c>
      <c r="H129" s="39">
        <v>45000</v>
      </c>
      <c r="I129" s="52">
        <v>0</v>
      </c>
      <c r="J129" s="53">
        <v>45000</v>
      </c>
      <c r="K129" s="52">
        <v>1291.5</v>
      </c>
      <c r="L129" s="52">
        <v>1148.33</v>
      </c>
      <c r="M129" s="52">
        <v>1368</v>
      </c>
      <c r="N129" s="52">
        <v>0</v>
      </c>
      <c r="O129" s="52">
        <v>3807.83</v>
      </c>
      <c r="P129" s="54">
        <v>41192.17</v>
      </c>
    </row>
    <row r="130" spans="1:16" ht="24" x14ac:dyDescent="0.2">
      <c r="A130" s="51">
        <v>129</v>
      </c>
      <c r="B130" s="56" t="s">
        <v>207</v>
      </c>
      <c r="C130" s="38" t="s">
        <v>164</v>
      </c>
      <c r="D130" s="38" t="s">
        <v>230</v>
      </c>
      <c r="E130" s="38" t="s">
        <v>119</v>
      </c>
      <c r="F130" s="39" t="s">
        <v>223</v>
      </c>
      <c r="G130" s="38" t="s">
        <v>330</v>
      </c>
      <c r="H130" s="39">
        <v>45000</v>
      </c>
      <c r="I130" s="52">
        <v>0</v>
      </c>
      <c r="J130" s="53">
        <v>45000</v>
      </c>
      <c r="K130" s="52">
        <v>1291.5</v>
      </c>
      <c r="L130" s="52">
        <v>1148.33</v>
      </c>
      <c r="M130" s="53">
        <v>1368</v>
      </c>
      <c r="N130" s="52">
        <v>0</v>
      </c>
      <c r="O130" s="52">
        <v>3807.83</v>
      </c>
      <c r="P130" s="54">
        <v>41192.17</v>
      </c>
    </row>
    <row r="131" spans="1:16" ht="25.5" x14ac:dyDescent="0.2">
      <c r="A131" s="51">
        <v>130</v>
      </c>
      <c r="B131" s="56" t="s">
        <v>250</v>
      </c>
      <c r="C131" s="38" t="s">
        <v>164</v>
      </c>
      <c r="D131" s="38" t="s">
        <v>209</v>
      </c>
      <c r="E131" s="38" t="s">
        <v>119</v>
      </c>
      <c r="F131" s="39" t="s">
        <v>223</v>
      </c>
      <c r="G131" s="38" t="s">
        <v>330</v>
      </c>
      <c r="H131" s="39">
        <v>45000</v>
      </c>
      <c r="I131" s="52">
        <v>0</v>
      </c>
      <c r="J131" s="53">
        <v>45000</v>
      </c>
      <c r="K131" s="52">
        <v>1291.5</v>
      </c>
      <c r="L131" s="52">
        <v>1148.33</v>
      </c>
      <c r="M131" s="53">
        <v>1368</v>
      </c>
      <c r="N131" s="52">
        <v>0</v>
      </c>
      <c r="O131" s="52">
        <v>3807.83</v>
      </c>
      <c r="P131" s="54">
        <v>41192.17</v>
      </c>
    </row>
    <row r="132" spans="1:16" ht="25.5" x14ac:dyDescent="0.2">
      <c r="A132" s="51">
        <v>131</v>
      </c>
      <c r="B132" s="56" t="s">
        <v>142</v>
      </c>
      <c r="C132" s="38" t="s">
        <v>174</v>
      </c>
      <c r="D132" s="38" t="s">
        <v>104</v>
      </c>
      <c r="E132" s="38" t="s">
        <v>119</v>
      </c>
      <c r="F132" s="39" t="s">
        <v>223</v>
      </c>
      <c r="G132" s="38" t="s">
        <v>330</v>
      </c>
      <c r="H132" s="39">
        <v>70000</v>
      </c>
      <c r="I132" s="52">
        <v>0</v>
      </c>
      <c r="J132" s="53">
        <v>70000</v>
      </c>
      <c r="K132" s="52">
        <v>2009</v>
      </c>
      <c r="L132" s="52">
        <v>5368.48</v>
      </c>
      <c r="M132" s="52">
        <v>2128</v>
      </c>
      <c r="N132" s="52">
        <v>0</v>
      </c>
      <c r="O132" s="52">
        <v>9505.48</v>
      </c>
      <c r="P132" s="54">
        <v>60494.520000000004</v>
      </c>
    </row>
    <row r="133" spans="1:16" ht="25.5" x14ac:dyDescent="0.2">
      <c r="A133" s="51">
        <v>132</v>
      </c>
      <c r="B133" s="56" t="s">
        <v>219</v>
      </c>
      <c r="C133" s="38" t="s">
        <v>174</v>
      </c>
      <c r="D133" s="38" t="s">
        <v>72</v>
      </c>
      <c r="E133" s="38" t="s">
        <v>119</v>
      </c>
      <c r="F133" s="39" t="s">
        <v>223</v>
      </c>
      <c r="G133" s="38" t="s">
        <v>330</v>
      </c>
      <c r="H133" s="39">
        <v>50000</v>
      </c>
      <c r="I133" s="52">
        <v>0</v>
      </c>
      <c r="J133" s="53">
        <v>50000</v>
      </c>
      <c r="K133" s="52">
        <v>1435</v>
      </c>
      <c r="L133" s="52">
        <v>1854</v>
      </c>
      <c r="M133" s="53">
        <v>1520</v>
      </c>
      <c r="N133" s="52">
        <v>0</v>
      </c>
      <c r="O133" s="52">
        <v>4809</v>
      </c>
      <c r="P133" s="54">
        <v>45191</v>
      </c>
    </row>
    <row r="134" spans="1:16" ht="25.5" x14ac:dyDescent="0.2">
      <c r="A134" s="51">
        <v>133</v>
      </c>
      <c r="B134" s="56" t="s">
        <v>256</v>
      </c>
      <c r="C134" s="38" t="s">
        <v>174</v>
      </c>
      <c r="D134" s="38" t="s">
        <v>72</v>
      </c>
      <c r="E134" s="38" t="s">
        <v>119</v>
      </c>
      <c r="F134" s="39" t="s">
        <v>223</v>
      </c>
      <c r="G134" s="38" t="s">
        <v>330</v>
      </c>
      <c r="H134" s="39">
        <v>45000</v>
      </c>
      <c r="I134" s="52">
        <v>0</v>
      </c>
      <c r="J134" s="53">
        <v>45000</v>
      </c>
      <c r="K134" s="52">
        <v>1291.5</v>
      </c>
      <c r="L134" s="52">
        <v>1148.33</v>
      </c>
      <c r="M134" s="52">
        <v>1368</v>
      </c>
      <c r="N134" s="52">
        <v>0</v>
      </c>
      <c r="O134" s="52">
        <v>3807.83</v>
      </c>
      <c r="P134" s="54">
        <v>41192.17</v>
      </c>
    </row>
    <row r="135" spans="1:16" ht="25.5" x14ac:dyDescent="0.2">
      <c r="A135" s="51">
        <v>134</v>
      </c>
      <c r="B135" s="56" t="s">
        <v>123</v>
      </c>
      <c r="C135" s="38" t="s">
        <v>195</v>
      </c>
      <c r="D135" s="38" t="s">
        <v>218</v>
      </c>
      <c r="E135" s="38" t="s">
        <v>119</v>
      </c>
      <c r="F135" s="39" t="s">
        <v>223</v>
      </c>
      <c r="G135" s="38" t="s">
        <v>330</v>
      </c>
      <c r="H135" s="39">
        <v>120000</v>
      </c>
      <c r="I135" s="52">
        <v>0</v>
      </c>
      <c r="J135" s="53">
        <v>120000</v>
      </c>
      <c r="K135" s="52">
        <v>3444</v>
      </c>
      <c r="L135" s="52">
        <v>16809.87</v>
      </c>
      <c r="M135" s="53">
        <v>3648</v>
      </c>
      <c r="N135" s="52">
        <v>100</v>
      </c>
      <c r="O135" s="52">
        <v>24001.87</v>
      </c>
      <c r="P135" s="54">
        <v>95998.13</v>
      </c>
    </row>
    <row r="136" spans="1:16" ht="25.5" x14ac:dyDescent="0.2">
      <c r="A136" s="51">
        <v>135</v>
      </c>
      <c r="B136" s="56" t="s">
        <v>122</v>
      </c>
      <c r="C136" s="38" t="s">
        <v>194</v>
      </c>
      <c r="D136" s="38" t="s">
        <v>196</v>
      </c>
      <c r="E136" s="38" t="s">
        <v>119</v>
      </c>
      <c r="F136" s="39" t="s">
        <v>223</v>
      </c>
      <c r="G136" s="38" t="s">
        <v>330</v>
      </c>
      <c r="H136" s="39">
        <v>50000</v>
      </c>
      <c r="I136" s="52">
        <v>0</v>
      </c>
      <c r="J136" s="53">
        <v>50000</v>
      </c>
      <c r="K136" s="52">
        <v>1435</v>
      </c>
      <c r="L136" s="52">
        <v>1854</v>
      </c>
      <c r="M136" s="53">
        <v>1520</v>
      </c>
      <c r="N136" s="52">
        <v>100</v>
      </c>
      <c r="O136" s="52">
        <v>4909</v>
      </c>
      <c r="P136" s="54">
        <v>45091</v>
      </c>
    </row>
    <row r="137" spans="1:16" ht="25.5" x14ac:dyDescent="0.2">
      <c r="A137" s="51">
        <v>136</v>
      </c>
      <c r="B137" s="56" t="s">
        <v>143</v>
      </c>
      <c r="C137" s="38" t="s">
        <v>194</v>
      </c>
      <c r="D137" s="38" t="s">
        <v>196</v>
      </c>
      <c r="E137" s="38" t="s">
        <v>119</v>
      </c>
      <c r="F137" s="39" t="s">
        <v>224</v>
      </c>
      <c r="G137" s="38" t="s">
        <v>330</v>
      </c>
      <c r="H137" s="39">
        <v>50000</v>
      </c>
      <c r="I137" s="52">
        <v>0</v>
      </c>
      <c r="J137" s="53">
        <v>50000</v>
      </c>
      <c r="K137" s="52">
        <v>1435</v>
      </c>
      <c r="L137" s="52">
        <v>1854</v>
      </c>
      <c r="M137" s="52">
        <v>1520</v>
      </c>
      <c r="N137" s="52">
        <v>0</v>
      </c>
      <c r="O137" s="52">
        <v>4809</v>
      </c>
      <c r="P137" s="54">
        <v>45191</v>
      </c>
    </row>
    <row r="138" spans="1:16" ht="25.5" x14ac:dyDescent="0.2">
      <c r="A138" s="51">
        <v>137</v>
      </c>
      <c r="B138" s="56" t="s">
        <v>159</v>
      </c>
      <c r="C138" s="38" t="s">
        <v>194</v>
      </c>
      <c r="D138" s="38" t="s">
        <v>196</v>
      </c>
      <c r="E138" s="38" t="s">
        <v>119</v>
      </c>
      <c r="F138" s="39" t="s">
        <v>223</v>
      </c>
      <c r="G138" s="38" t="s">
        <v>330</v>
      </c>
      <c r="H138" s="39">
        <v>50000</v>
      </c>
      <c r="I138" s="52">
        <v>0</v>
      </c>
      <c r="J138" s="53">
        <v>50000</v>
      </c>
      <c r="K138" s="52">
        <v>1435</v>
      </c>
      <c r="L138" s="52">
        <v>1854</v>
      </c>
      <c r="M138" s="53">
        <v>1520</v>
      </c>
      <c r="N138" s="52">
        <v>100</v>
      </c>
      <c r="O138" s="52">
        <v>4909</v>
      </c>
      <c r="P138" s="54">
        <v>45091</v>
      </c>
    </row>
    <row r="139" spans="1:16" ht="25.5" x14ac:dyDescent="0.2">
      <c r="A139" s="51">
        <v>138</v>
      </c>
      <c r="B139" s="56" t="s">
        <v>204</v>
      </c>
      <c r="C139" s="38" t="s">
        <v>194</v>
      </c>
      <c r="D139" s="38" t="s">
        <v>196</v>
      </c>
      <c r="E139" s="38" t="s">
        <v>119</v>
      </c>
      <c r="F139" s="39" t="s">
        <v>223</v>
      </c>
      <c r="G139" s="38" t="s">
        <v>330</v>
      </c>
      <c r="H139" s="39">
        <v>50000</v>
      </c>
      <c r="I139" s="52">
        <v>0</v>
      </c>
      <c r="J139" s="53">
        <v>50000</v>
      </c>
      <c r="K139" s="52">
        <v>1435</v>
      </c>
      <c r="L139" s="52">
        <v>1854</v>
      </c>
      <c r="M139" s="52">
        <v>1520</v>
      </c>
      <c r="N139" s="52">
        <v>100</v>
      </c>
      <c r="O139" s="52">
        <v>4909</v>
      </c>
      <c r="P139" s="54">
        <v>45091</v>
      </c>
    </row>
    <row r="140" spans="1:16" ht="25.5" x14ac:dyDescent="0.2">
      <c r="A140" s="51">
        <v>139</v>
      </c>
      <c r="B140" s="56" t="s">
        <v>205</v>
      </c>
      <c r="C140" s="38" t="s">
        <v>194</v>
      </c>
      <c r="D140" s="38" t="s">
        <v>196</v>
      </c>
      <c r="E140" s="38" t="s">
        <v>119</v>
      </c>
      <c r="F140" s="39" t="s">
        <v>224</v>
      </c>
      <c r="G140" s="38" t="s">
        <v>330</v>
      </c>
      <c r="H140" s="39">
        <v>50000</v>
      </c>
      <c r="I140" s="52">
        <v>0</v>
      </c>
      <c r="J140" s="53">
        <v>50000</v>
      </c>
      <c r="K140" s="52">
        <v>1435</v>
      </c>
      <c r="L140" s="52">
        <v>1854</v>
      </c>
      <c r="M140" s="53">
        <v>1520</v>
      </c>
      <c r="N140" s="52">
        <v>100</v>
      </c>
      <c r="O140" s="52">
        <v>4909</v>
      </c>
      <c r="P140" s="54">
        <v>45091</v>
      </c>
    </row>
    <row r="141" spans="1:16" ht="25.5" x14ac:dyDescent="0.2">
      <c r="A141" s="51">
        <v>140</v>
      </c>
      <c r="B141" s="56" t="s">
        <v>259</v>
      </c>
      <c r="C141" s="38" t="s">
        <v>194</v>
      </c>
      <c r="D141" s="38" t="s">
        <v>196</v>
      </c>
      <c r="E141" s="38" t="s">
        <v>119</v>
      </c>
      <c r="F141" s="39" t="s">
        <v>223</v>
      </c>
      <c r="G141" s="38" t="s">
        <v>330</v>
      </c>
      <c r="H141" s="39">
        <v>50000</v>
      </c>
      <c r="I141" s="52">
        <v>0</v>
      </c>
      <c r="J141" s="53">
        <v>50000</v>
      </c>
      <c r="K141" s="52">
        <v>1435</v>
      </c>
      <c r="L141" s="52">
        <v>1854</v>
      </c>
      <c r="M141" s="53">
        <v>1520</v>
      </c>
      <c r="N141" s="52">
        <v>0</v>
      </c>
      <c r="O141" s="52">
        <v>4809</v>
      </c>
      <c r="P141" s="54">
        <v>45191</v>
      </c>
    </row>
    <row r="142" spans="1:16" ht="24" x14ac:dyDescent="0.2">
      <c r="A142" s="51">
        <v>141</v>
      </c>
      <c r="B142" s="56" t="s">
        <v>260</v>
      </c>
      <c r="C142" s="38" t="s">
        <v>194</v>
      </c>
      <c r="D142" s="38" t="s">
        <v>196</v>
      </c>
      <c r="E142" s="38" t="s">
        <v>119</v>
      </c>
      <c r="F142" s="39" t="s">
        <v>223</v>
      </c>
      <c r="G142" s="38" t="s">
        <v>330</v>
      </c>
      <c r="H142" s="39">
        <v>50000</v>
      </c>
      <c r="I142" s="52">
        <v>0</v>
      </c>
      <c r="J142" s="53">
        <v>50000</v>
      </c>
      <c r="K142" s="52">
        <v>1435</v>
      </c>
      <c r="L142" s="52">
        <v>1651.48</v>
      </c>
      <c r="M142" s="52">
        <v>1520</v>
      </c>
      <c r="N142" s="52">
        <v>1350.12</v>
      </c>
      <c r="O142" s="52">
        <v>5956.5999999999995</v>
      </c>
      <c r="P142" s="54">
        <v>44043.4</v>
      </c>
    </row>
    <row r="143" spans="1:16" ht="25.5" x14ac:dyDescent="0.2">
      <c r="A143" s="51">
        <v>142</v>
      </c>
      <c r="B143" s="56" t="s">
        <v>134</v>
      </c>
      <c r="C143" s="38" t="s">
        <v>175</v>
      </c>
      <c r="D143" s="38" t="s">
        <v>135</v>
      </c>
      <c r="E143" s="38" t="s">
        <v>119</v>
      </c>
      <c r="F143" s="39" t="s">
        <v>223</v>
      </c>
      <c r="G143" s="38" t="s">
        <v>330</v>
      </c>
      <c r="H143" s="39">
        <v>110000</v>
      </c>
      <c r="I143" s="52">
        <v>0</v>
      </c>
      <c r="J143" s="53">
        <v>110000</v>
      </c>
      <c r="K143" s="52">
        <v>3157</v>
      </c>
      <c r="L143" s="52">
        <v>14457.62</v>
      </c>
      <c r="M143" s="53">
        <v>3344</v>
      </c>
      <c r="N143" s="52">
        <v>5100</v>
      </c>
      <c r="O143" s="52">
        <v>26058.620000000003</v>
      </c>
      <c r="P143" s="54">
        <v>83941.38</v>
      </c>
    </row>
    <row r="144" spans="1:16" ht="25.5" x14ac:dyDescent="0.2">
      <c r="A144" s="51">
        <v>143</v>
      </c>
      <c r="B144" s="56" t="s">
        <v>220</v>
      </c>
      <c r="C144" s="38" t="s">
        <v>175</v>
      </c>
      <c r="D144" s="38" t="s">
        <v>221</v>
      </c>
      <c r="E144" s="38" t="s">
        <v>119</v>
      </c>
      <c r="F144" s="39" t="s">
        <v>223</v>
      </c>
      <c r="G144" s="38" t="s">
        <v>330</v>
      </c>
      <c r="H144" s="39">
        <v>65000</v>
      </c>
      <c r="I144" s="52">
        <v>0</v>
      </c>
      <c r="J144" s="53">
        <v>65000</v>
      </c>
      <c r="K144" s="52">
        <v>1865.5</v>
      </c>
      <c r="L144" s="52">
        <v>4427.58</v>
      </c>
      <c r="M144" s="52">
        <v>1976</v>
      </c>
      <c r="N144" s="52">
        <v>100</v>
      </c>
      <c r="O144" s="52">
        <v>8369.08</v>
      </c>
      <c r="P144" s="54">
        <v>56630.92</v>
      </c>
    </row>
    <row r="145" spans="1:16" ht="25.5" x14ac:dyDescent="0.2">
      <c r="A145" s="51">
        <v>144</v>
      </c>
      <c r="B145" s="56" t="s">
        <v>145</v>
      </c>
      <c r="C145" s="38" t="s">
        <v>175</v>
      </c>
      <c r="D145" s="38" t="s">
        <v>251</v>
      </c>
      <c r="E145" s="38" t="s">
        <v>119</v>
      </c>
      <c r="F145" s="39" t="s">
        <v>223</v>
      </c>
      <c r="G145" s="38" t="s">
        <v>330</v>
      </c>
      <c r="H145" s="39">
        <v>65000</v>
      </c>
      <c r="I145" s="52">
        <v>0</v>
      </c>
      <c r="J145" s="53">
        <v>65000</v>
      </c>
      <c r="K145" s="52">
        <v>1865.5</v>
      </c>
      <c r="L145" s="52">
        <v>4427.58</v>
      </c>
      <c r="M145" s="53">
        <v>1976</v>
      </c>
      <c r="N145" s="52">
        <v>2100</v>
      </c>
      <c r="O145" s="52">
        <v>10369.08</v>
      </c>
      <c r="P145" s="54">
        <v>54630.92</v>
      </c>
    </row>
    <row r="146" spans="1:16" ht="25.5" x14ac:dyDescent="0.2">
      <c r="A146" s="51">
        <v>145</v>
      </c>
      <c r="B146" s="56" t="s">
        <v>144</v>
      </c>
      <c r="C146" s="38" t="s">
        <v>175</v>
      </c>
      <c r="D146" s="38" t="s">
        <v>251</v>
      </c>
      <c r="E146" s="38" t="s">
        <v>119</v>
      </c>
      <c r="F146" s="39" t="s">
        <v>223</v>
      </c>
      <c r="G146" s="38" t="s">
        <v>330</v>
      </c>
      <c r="H146" s="39">
        <v>65000</v>
      </c>
      <c r="I146" s="52">
        <v>0</v>
      </c>
      <c r="J146" s="53">
        <v>65000</v>
      </c>
      <c r="K146" s="52">
        <v>1865.5</v>
      </c>
      <c r="L146" s="52">
        <v>4427.58</v>
      </c>
      <c r="M146" s="53">
        <v>1976</v>
      </c>
      <c r="N146" s="52">
        <v>3100</v>
      </c>
      <c r="O146" s="52">
        <v>11369.08</v>
      </c>
      <c r="P146" s="54">
        <v>53630.92</v>
      </c>
    </row>
    <row r="147" spans="1:16" ht="25.5" x14ac:dyDescent="0.2">
      <c r="A147" s="51">
        <v>146</v>
      </c>
      <c r="B147" s="56" t="s">
        <v>133</v>
      </c>
      <c r="C147" s="38" t="s">
        <v>175</v>
      </c>
      <c r="D147" s="38" t="s">
        <v>251</v>
      </c>
      <c r="E147" s="38" t="s">
        <v>119</v>
      </c>
      <c r="F147" s="39" t="s">
        <v>224</v>
      </c>
      <c r="G147" s="38" t="s">
        <v>330</v>
      </c>
      <c r="H147" s="39">
        <v>65000</v>
      </c>
      <c r="I147" s="52">
        <v>0</v>
      </c>
      <c r="J147" s="53">
        <v>65000</v>
      </c>
      <c r="K147" s="52">
        <v>1865.5</v>
      </c>
      <c r="L147" s="52">
        <v>4427.58</v>
      </c>
      <c r="M147" s="52">
        <v>1976</v>
      </c>
      <c r="N147" s="52">
        <v>100</v>
      </c>
      <c r="O147" s="52">
        <v>8369.08</v>
      </c>
      <c r="P147" s="54">
        <v>56630.92</v>
      </c>
    </row>
    <row r="148" spans="1:16" ht="25.5" x14ac:dyDescent="0.2">
      <c r="A148" s="51">
        <v>147</v>
      </c>
      <c r="B148" s="56" t="s">
        <v>252</v>
      </c>
      <c r="C148" s="38" t="s">
        <v>175</v>
      </c>
      <c r="D148" s="38" t="s">
        <v>251</v>
      </c>
      <c r="E148" s="38" t="s">
        <v>119</v>
      </c>
      <c r="F148" s="39" t="s">
        <v>223</v>
      </c>
      <c r="G148" s="38" t="s">
        <v>330</v>
      </c>
      <c r="H148" s="39">
        <v>65000</v>
      </c>
      <c r="I148" s="52">
        <v>0</v>
      </c>
      <c r="J148" s="53">
        <v>65000</v>
      </c>
      <c r="K148" s="52">
        <v>1865.5</v>
      </c>
      <c r="L148" s="52">
        <v>4427.58</v>
      </c>
      <c r="M148" s="53">
        <v>1976</v>
      </c>
      <c r="N148" s="52">
        <v>100</v>
      </c>
      <c r="O148" s="52">
        <v>8369.08</v>
      </c>
      <c r="P148" s="54">
        <v>56630.92</v>
      </c>
    </row>
    <row r="149" spans="1:16" ht="24" x14ac:dyDescent="0.2">
      <c r="A149" s="51">
        <v>148</v>
      </c>
      <c r="B149" s="56" t="s">
        <v>253</v>
      </c>
      <c r="C149" s="38" t="s">
        <v>175</v>
      </c>
      <c r="D149" s="38" t="s">
        <v>251</v>
      </c>
      <c r="E149" s="38" t="s">
        <v>119</v>
      </c>
      <c r="F149" s="39" t="s">
        <v>224</v>
      </c>
      <c r="G149" s="38" t="s">
        <v>330</v>
      </c>
      <c r="H149" s="39">
        <v>65000</v>
      </c>
      <c r="I149" s="52">
        <v>0</v>
      </c>
      <c r="J149" s="53">
        <v>65000</v>
      </c>
      <c r="K149" s="52">
        <v>1865.5</v>
      </c>
      <c r="L149" s="52">
        <v>4427.58</v>
      </c>
      <c r="M149" s="52">
        <v>1976</v>
      </c>
      <c r="N149" s="52">
        <v>100</v>
      </c>
      <c r="O149" s="52">
        <v>8369.08</v>
      </c>
      <c r="P149" s="54">
        <v>56630.92</v>
      </c>
    </row>
    <row r="150" spans="1:16" ht="25.5" x14ac:dyDescent="0.2">
      <c r="A150" s="51">
        <v>149</v>
      </c>
      <c r="B150" s="56" t="s">
        <v>284</v>
      </c>
      <c r="C150" s="38" t="s">
        <v>174</v>
      </c>
      <c r="D150" s="38" t="s">
        <v>285</v>
      </c>
      <c r="E150" s="38" t="s">
        <v>119</v>
      </c>
      <c r="F150" s="39" t="s">
        <v>223</v>
      </c>
      <c r="G150" s="38" t="s">
        <v>330</v>
      </c>
      <c r="H150" s="39">
        <v>45000</v>
      </c>
      <c r="I150" s="52">
        <v>0</v>
      </c>
      <c r="J150" s="53">
        <v>45000</v>
      </c>
      <c r="K150" s="52">
        <v>1291.5</v>
      </c>
      <c r="L150" s="52">
        <v>4428.58</v>
      </c>
      <c r="M150" s="53">
        <v>1368</v>
      </c>
      <c r="N150" s="52">
        <v>101</v>
      </c>
      <c r="O150" s="52">
        <v>7189.08</v>
      </c>
      <c r="P150" s="54">
        <v>37810.92</v>
      </c>
    </row>
    <row r="151" spans="1:16" ht="25.5" x14ac:dyDescent="0.2">
      <c r="A151" s="51">
        <v>150</v>
      </c>
      <c r="B151" s="56" t="s">
        <v>286</v>
      </c>
      <c r="C151" s="38" t="s">
        <v>174</v>
      </c>
      <c r="D151" s="38" t="s">
        <v>285</v>
      </c>
      <c r="E151" s="38" t="s">
        <v>119</v>
      </c>
      <c r="F151" s="39" t="s">
        <v>224</v>
      </c>
      <c r="G151" s="38" t="s">
        <v>330</v>
      </c>
      <c r="H151" s="39">
        <v>45000</v>
      </c>
      <c r="I151" s="52">
        <v>0</v>
      </c>
      <c r="J151" s="53">
        <v>45000</v>
      </c>
      <c r="K151" s="52">
        <v>1291.5</v>
      </c>
      <c r="L151" s="52">
        <v>4429.58</v>
      </c>
      <c r="M151" s="53">
        <v>1368</v>
      </c>
      <c r="N151" s="52">
        <v>102</v>
      </c>
      <c r="O151" s="52">
        <v>7191.08</v>
      </c>
      <c r="P151" s="54">
        <v>37808.92</v>
      </c>
    </row>
    <row r="152" spans="1:16" ht="25.5" x14ac:dyDescent="0.2">
      <c r="A152" s="51">
        <v>151</v>
      </c>
      <c r="B152" s="56" t="s">
        <v>128</v>
      </c>
      <c r="C152" s="38" t="s">
        <v>178</v>
      </c>
      <c r="D152" s="38" t="s">
        <v>161</v>
      </c>
      <c r="E152" s="38" t="s">
        <v>119</v>
      </c>
      <c r="F152" s="39" t="s">
        <v>223</v>
      </c>
      <c r="G152" s="38" t="s">
        <v>331</v>
      </c>
      <c r="H152" s="39">
        <v>150000</v>
      </c>
      <c r="I152" s="52">
        <v>0</v>
      </c>
      <c r="J152" s="53">
        <v>150000</v>
      </c>
      <c r="K152" s="52">
        <v>4305</v>
      </c>
      <c r="L152" s="52">
        <v>23866.62</v>
      </c>
      <c r="M152" s="53">
        <v>4560</v>
      </c>
      <c r="N152" s="52">
        <v>1516</v>
      </c>
      <c r="O152" s="52">
        <v>34247.619999999995</v>
      </c>
      <c r="P152" s="54">
        <v>115752.38</v>
      </c>
    </row>
    <row r="153" spans="1:16" ht="25.5" x14ac:dyDescent="0.2">
      <c r="A153" s="51">
        <v>152</v>
      </c>
      <c r="B153" s="56" t="s">
        <v>109</v>
      </c>
      <c r="C153" s="38" t="s">
        <v>174</v>
      </c>
      <c r="D153" s="38" t="s">
        <v>188</v>
      </c>
      <c r="E153" s="38" t="s">
        <v>48</v>
      </c>
      <c r="F153" s="39" t="s">
        <v>223</v>
      </c>
      <c r="G153" s="38" t="s">
        <v>332</v>
      </c>
      <c r="H153" s="39">
        <v>105000</v>
      </c>
      <c r="I153" s="52">
        <v>0</v>
      </c>
      <c r="J153" s="53">
        <v>105000</v>
      </c>
      <c r="K153" s="52">
        <v>3013.5</v>
      </c>
      <c r="L153" s="52">
        <v>22448.27</v>
      </c>
      <c r="M153" s="53">
        <v>3192</v>
      </c>
      <c r="N153" s="52">
        <v>0</v>
      </c>
      <c r="O153" s="52">
        <v>28653.77</v>
      </c>
      <c r="P153" s="54">
        <v>76346.23</v>
      </c>
    </row>
    <row r="154" spans="1:16" ht="25.5" x14ac:dyDescent="0.2">
      <c r="A154" s="51">
        <v>153</v>
      </c>
      <c r="B154" s="56" t="s">
        <v>150</v>
      </c>
      <c r="C154" s="38" t="s">
        <v>174</v>
      </c>
      <c r="D154" s="38" t="s">
        <v>189</v>
      </c>
      <c r="E154" s="38" t="s">
        <v>48</v>
      </c>
      <c r="F154" s="39" t="s">
        <v>223</v>
      </c>
      <c r="G154" s="38" t="s">
        <v>332</v>
      </c>
      <c r="H154" s="39">
        <v>50000</v>
      </c>
      <c r="I154" s="52">
        <v>0</v>
      </c>
      <c r="J154" s="53">
        <v>50000</v>
      </c>
      <c r="K154" s="52">
        <v>1435</v>
      </c>
      <c r="L154" s="52">
        <v>10116.36</v>
      </c>
      <c r="M154" s="53">
        <v>1520</v>
      </c>
      <c r="N154" s="52">
        <v>0</v>
      </c>
      <c r="O154" s="52">
        <v>13071.36</v>
      </c>
      <c r="P154" s="54">
        <v>36928.639999999999</v>
      </c>
    </row>
    <row r="155" spans="1:16" ht="25.5" x14ac:dyDescent="0.2">
      <c r="A155" s="51">
        <v>154</v>
      </c>
      <c r="B155" s="56" t="s">
        <v>138</v>
      </c>
      <c r="C155" s="38" t="s">
        <v>174</v>
      </c>
      <c r="D155" s="38" t="s">
        <v>106</v>
      </c>
      <c r="E155" s="38" t="s">
        <v>49</v>
      </c>
      <c r="F155" s="39" t="s">
        <v>223</v>
      </c>
      <c r="G155" s="38" t="s">
        <v>332</v>
      </c>
      <c r="H155" s="39">
        <v>10000</v>
      </c>
      <c r="I155" s="52">
        <v>0</v>
      </c>
      <c r="J155" s="53">
        <v>10000</v>
      </c>
      <c r="K155" s="52">
        <v>287</v>
      </c>
      <c r="L155" s="52">
        <v>1148.33</v>
      </c>
      <c r="M155" s="53">
        <v>304</v>
      </c>
      <c r="N155" s="52">
        <v>0</v>
      </c>
      <c r="O155" s="52">
        <v>1739.33</v>
      </c>
      <c r="P155" s="54">
        <v>8260.67</v>
      </c>
    </row>
    <row r="156" spans="1:16" ht="24" x14ac:dyDescent="0.2">
      <c r="A156" s="51">
        <v>155</v>
      </c>
      <c r="B156" s="56" t="s">
        <v>12</v>
      </c>
      <c r="C156" s="38" t="s">
        <v>165</v>
      </c>
      <c r="D156" s="38" t="s">
        <v>239</v>
      </c>
      <c r="E156" s="38" t="s">
        <v>48</v>
      </c>
      <c r="F156" s="39" t="s">
        <v>223</v>
      </c>
      <c r="G156" s="38" t="s">
        <v>332</v>
      </c>
      <c r="H156" s="39">
        <v>30000</v>
      </c>
      <c r="I156" s="52">
        <v>0</v>
      </c>
      <c r="J156" s="53">
        <v>30000</v>
      </c>
      <c r="K156" s="52">
        <v>861</v>
      </c>
      <c r="L156" s="52">
        <v>7056.75</v>
      </c>
      <c r="M156" s="53">
        <v>912</v>
      </c>
      <c r="N156" s="52">
        <v>0</v>
      </c>
      <c r="O156" s="52">
        <v>8829.75</v>
      </c>
      <c r="P156" s="54">
        <v>21170.25</v>
      </c>
    </row>
    <row r="157" spans="1:16" ht="25.5" x14ac:dyDescent="0.2">
      <c r="A157" s="51">
        <v>156</v>
      </c>
      <c r="B157" s="56" t="s">
        <v>85</v>
      </c>
      <c r="C157" s="38" t="s">
        <v>164</v>
      </c>
      <c r="D157" s="38" t="s">
        <v>255</v>
      </c>
      <c r="E157" s="38" t="s">
        <v>49</v>
      </c>
      <c r="F157" s="39" t="s">
        <v>223</v>
      </c>
      <c r="G157" s="38" t="s">
        <v>332</v>
      </c>
      <c r="H157" s="39">
        <v>10000</v>
      </c>
      <c r="I157" s="52">
        <v>0</v>
      </c>
      <c r="J157" s="53">
        <v>10000</v>
      </c>
      <c r="K157" s="52">
        <v>287</v>
      </c>
      <c r="L157" s="52">
        <v>1148.33</v>
      </c>
      <c r="M157" s="53">
        <v>304</v>
      </c>
      <c r="N157" s="52">
        <v>0</v>
      </c>
      <c r="O157" s="52">
        <v>1739.33</v>
      </c>
      <c r="P157" s="54">
        <v>8260.67</v>
      </c>
    </row>
    <row r="158" spans="1:16" ht="25.5" x14ac:dyDescent="0.2">
      <c r="A158" s="51">
        <v>157</v>
      </c>
      <c r="B158" s="56" t="s">
        <v>9</v>
      </c>
      <c r="C158" s="38" t="s">
        <v>178</v>
      </c>
      <c r="D158" s="38" t="s">
        <v>8</v>
      </c>
      <c r="E158" s="38" t="s">
        <v>48</v>
      </c>
      <c r="F158" s="39" t="s">
        <v>223</v>
      </c>
      <c r="G158" s="38" t="s">
        <v>332</v>
      </c>
      <c r="H158" s="39">
        <v>5000</v>
      </c>
      <c r="I158" s="52">
        <v>0</v>
      </c>
      <c r="J158" s="53">
        <v>5000</v>
      </c>
      <c r="K158" s="52">
        <v>143.5</v>
      </c>
      <c r="L158" s="52">
        <v>705.67</v>
      </c>
      <c r="M158" s="53">
        <v>152</v>
      </c>
      <c r="N158" s="52">
        <v>0</v>
      </c>
      <c r="O158" s="52">
        <v>1001.17</v>
      </c>
      <c r="P158" s="54">
        <v>3998.83</v>
      </c>
    </row>
    <row r="159" spans="1:16" ht="25.5" x14ac:dyDescent="0.2">
      <c r="A159" s="51">
        <v>158</v>
      </c>
      <c r="B159" s="56" t="s">
        <v>54</v>
      </c>
      <c r="C159" s="38" t="s">
        <v>178</v>
      </c>
      <c r="D159" s="38" t="s">
        <v>8</v>
      </c>
      <c r="E159" s="38" t="s">
        <v>49</v>
      </c>
      <c r="F159" s="39" t="s">
        <v>223</v>
      </c>
      <c r="G159" s="38" t="s">
        <v>332</v>
      </c>
      <c r="H159" s="39">
        <v>5000</v>
      </c>
      <c r="I159" s="52">
        <v>0</v>
      </c>
      <c r="J159" s="53">
        <v>5000</v>
      </c>
      <c r="K159" s="52">
        <v>143.5</v>
      </c>
      <c r="L159" s="52">
        <v>705.67</v>
      </c>
      <c r="M159" s="53">
        <v>152</v>
      </c>
      <c r="N159" s="52">
        <v>0</v>
      </c>
      <c r="O159" s="52">
        <v>1001.17</v>
      </c>
      <c r="P159" s="54">
        <v>3998.83</v>
      </c>
    </row>
    <row r="160" spans="1:16" ht="25.5" x14ac:dyDescent="0.2">
      <c r="A160" s="51">
        <v>159</v>
      </c>
      <c r="B160" s="56" t="s">
        <v>118</v>
      </c>
      <c r="C160" s="38" t="s">
        <v>178</v>
      </c>
      <c r="D160" s="38" t="s">
        <v>100</v>
      </c>
      <c r="E160" s="38" t="s">
        <v>49</v>
      </c>
      <c r="F160" s="39" t="s">
        <v>224</v>
      </c>
      <c r="G160" s="38" t="s">
        <v>332</v>
      </c>
      <c r="H160" s="39">
        <v>10000</v>
      </c>
      <c r="I160" s="52">
        <v>0</v>
      </c>
      <c r="J160" s="53">
        <v>10000</v>
      </c>
      <c r="K160" s="52">
        <v>287</v>
      </c>
      <c r="L160" s="52">
        <v>1148.33</v>
      </c>
      <c r="M160" s="53">
        <v>304</v>
      </c>
      <c r="N160" s="52">
        <v>0</v>
      </c>
      <c r="O160" s="52">
        <v>1739.33</v>
      </c>
      <c r="P160" s="54">
        <v>8260.67</v>
      </c>
    </row>
    <row r="161" spans="1:16" ht="25.5" x14ac:dyDescent="0.2">
      <c r="A161" s="51">
        <v>160</v>
      </c>
      <c r="B161" s="56" t="s">
        <v>38</v>
      </c>
      <c r="C161" s="38" t="s">
        <v>175</v>
      </c>
      <c r="D161" s="38" t="s">
        <v>257</v>
      </c>
      <c r="E161" s="38" t="s">
        <v>49</v>
      </c>
      <c r="F161" s="39" t="s">
        <v>223</v>
      </c>
      <c r="G161" s="38" t="s">
        <v>332</v>
      </c>
      <c r="H161" s="39">
        <v>40000</v>
      </c>
      <c r="I161" s="52">
        <v>0</v>
      </c>
      <c r="J161" s="53">
        <v>40000</v>
      </c>
      <c r="K161" s="52">
        <v>1148</v>
      </c>
      <c r="L161" s="52">
        <v>9409</v>
      </c>
      <c r="M161" s="53">
        <v>1216</v>
      </c>
      <c r="N161" s="52">
        <v>0</v>
      </c>
      <c r="O161" s="52">
        <v>11773</v>
      </c>
      <c r="P161" s="54">
        <v>28227</v>
      </c>
    </row>
    <row r="162" spans="1:16" ht="25.5" x14ac:dyDescent="0.2">
      <c r="A162" s="57">
        <v>161</v>
      </c>
      <c r="B162" s="58" t="s">
        <v>190</v>
      </c>
      <c r="C162" s="59" t="s">
        <v>175</v>
      </c>
      <c r="D162" s="59" t="s">
        <v>251</v>
      </c>
      <c r="E162" s="59" t="s">
        <v>49</v>
      </c>
      <c r="F162" s="60" t="s">
        <v>223</v>
      </c>
      <c r="G162" s="59" t="s">
        <v>332</v>
      </c>
      <c r="H162" s="60">
        <v>15000</v>
      </c>
      <c r="I162" s="61">
        <v>0</v>
      </c>
      <c r="J162" s="62">
        <v>15000</v>
      </c>
      <c r="K162" s="61">
        <v>430.5</v>
      </c>
      <c r="L162" s="61">
        <v>1854</v>
      </c>
      <c r="M162" s="62">
        <v>456</v>
      </c>
      <c r="N162" s="61">
        <v>0</v>
      </c>
      <c r="O162" s="61">
        <v>2740.5</v>
      </c>
      <c r="P162" s="6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L 5 L 8 V H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L 5 L 8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+ S / F Q o i k e 4 D g A A A B E A A A A T A B w A R m 9 y b X V s Y X M v U 2 V j d G l v b j E u b S C i G A A o o B Q A A A A A A A A A A A A A A A A A A A A A A A A A A A A r T k 0 u y c z P U w i G 0 I b W A F B L A Q I t A B Q A A g A I A C + S / F R 7 s W r g p A A A A P U A A A A S A A A A A A A A A A A A A A A A A A A A A A B D b 2 5 m a W c v U G F j a 2 F n Z S 5 4 b W x Q S w E C L Q A U A A I A C A A v k v x U D 8 r p q 6 Q A A A D p A A A A E w A A A A A A A A A A A A A A A A D w A A A A W 0 N v b n R l b n R f V H l w Z X N d L n h t b F B L A Q I t A B Q A A g A I A C + S /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j k X i F E L 8 c Q I n 3 q Y 4 8 R Z I s A A A A A A I A A A A A A B B m A A A A A Q A A I A A A A L N 9 N 2 Q t T y u H u 2 3 D F c 3 N o i 9 5 b 3 Q P 1 6 2 l H 0 U f c x M Y 3 4 2 K A A A A A A 6 A A A A A A g A A I A A A A D 1 z 3 K W y I y h F R o A I O 7 s g K b W R h f G w i v z 0 6 b P G c h F 1 a 9 y t U A A A A M G F H w V m m 6 5 R L x m R Z V I 3 8 b 7 B 5 x y W R p 9 j U U 0 d 3 3 9 g I H H k U S 9 s 6 z s o 7 v Q i A 5 E w D x C 1 N 9 x I q t 1 2 L + l p x o F a y c / n n u U X 7 Y Y Y s C z Y M C 1 Y d 4 4 N m A U K Q A A A A L M K U A N 4 O S U 6 N J i F + I L D g y f v N 0 w V 0 B v G A u M Q U 8 7 d m 0 Z m 2 O a 6 S H 0 I b 1 3 9 d J R 9 K 6 + S N U K q 0 b g 2 G z / L p a E m / s t U 5 Q U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Agosto </vt:lpstr>
      <vt:lpstr>Nomina Vigilancia Agosto </vt:lpstr>
      <vt:lpstr>Nomina Pension Agosto</vt:lpstr>
      <vt:lpstr>Nomina Interinato Agosto </vt:lpstr>
      <vt:lpstr>Nomina Temporales Agosto </vt:lpstr>
      <vt:lpstr>Base de Datos</vt:lpstr>
      <vt:lpstr>'Nomina Fijos Agosto '!Área_de_impresión</vt:lpstr>
      <vt:lpstr>'Nomina Pension Agosto'!Área_de_impresión</vt:lpstr>
      <vt:lpstr>'Nomina Temporales Agosto '!Área_de_impresión</vt:lpstr>
      <vt:lpstr>'Nomina Vigilancia Agosto '!Área_de_impresión</vt:lpstr>
      <vt:lpstr>BaseDeDatos</vt:lpstr>
      <vt:lpstr>'Nomina Fijos Agosto '!Títulos_a_imprimir</vt:lpstr>
      <vt:lpstr>'Nomina Temporales Agosto '!Títulos_a_imprimir</vt:lpstr>
      <vt:lpstr>'Nomina Vigilancia Agosto 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Liliam Elizabeth  Báez De Gómez</cp:lastModifiedBy>
  <cp:lastPrinted>2022-09-12T15:05:02Z</cp:lastPrinted>
  <dcterms:created xsi:type="dcterms:W3CDTF">2017-10-11T04:49:31Z</dcterms:created>
  <dcterms:modified xsi:type="dcterms:W3CDTF">2022-09-13T13:30:42Z</dcterms:modified>
</cp:coreProperties>
</file>