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Junio/"/>
    </mc:Choice>
  </mc:AlternateContent>
  <xr:revisionPtr revIDLastSave="721" documentId="8_{B03B32D3-E9A4-4482-9B4D-085A8003AEF5}" xr6:coauthVersionLast="47" xr6:coauthVersionMax="47" xr10:uidLastSave="{95168BCF-4C09-4492-85D2-50410719AFE1}"/>
  <bookViews>
    <workbookView minimized="1" xWindow="14145" yWindow="14145" windowWidth="2400" windowHeight="585" xr2:uid="{00000000-000D-0000-FFFF-FFFF00000000}"/>
  </bookViews>
  <sheets>
    <sheet name="Nomina Fijos Junio  2023" sheetId="21" r:id="rId1"/>
    <sheet name="Nomina Vigilancia Junio   2023" sheetId="11" r:id="rId2"/>
    <sheet name="Nomina Interinato Junio  2023" sheetId="15" r:id="rId3"/>
    <sheet name="Nomina Temporales  Junio  2023" sheetId="20" r:id="rId4"/>
    <sheet name="Base de Datos" sheetId="18" state="hidden" r:id="rId5"/>
  </sheets>
  <externalReferences>
    <externalReference r:id="rId6"/>
  </externalReferences>
  <definedNames>
    <definedName name="_xlnm._FilterDatabase" localSheetId="3" hidden="1">'Nomina Temporales  Junio  2023'!$A$9:$R$11</definedName>
    <definedName name="_xlnm.Print_Area" localSheetId="0">'Nomina Fijos Junio  2023'!$A$1:$O$127</definedName>
    <definedName name="_xlnm.Print_Area" localSheetId="3">'Nomina Temporales  Junio  2023'!$B$1:$R$85</definedName>
    <definedName name="_xlnm.Print_Area" localSheetId="1">'Nomina Vigilancia Junio   2023'!$B$1:$P$29</definedName>
    <definedName name="_xlnm.Database" localSheetId="0">Table1[#All]</definedName>
    <definedName name="_xlnm.Database" localSheetId="3">[1]!Table1[#All]</definedName>
    <definedName name="_xlnm.Database">Table1[#All]</definedName>
    <definedName name="_xlnm.Print_Titles" localSheetId="0">'Nomina Fijos Junio  2023'!$1:$9</definedName>
    <definedName name="_xlnm.Print_Titles" localSheetId="3">'Nomina Temporales  Junio  2023'!$1:$13</definedName>
    <definedName name="_xlnm.Print_Titles" localSheetId="1">'Nomina Vigilancia Junio   2023'!$1:$11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" i="20" l="1"/>
  <c r="R27" i="20" s="1"/>
  <c r="Q66" i="20"/>
  <c r="R66" i="20" s="1"/>
  <c r="Q22" i="20"/>
  <c r="R22" i="20" s="1"/>
  <c r="Q21" i="20"/>
  <c r="R21" i="20" s="1"/>
  <c r="H89" i="21"/>
  <c r="I89" i="21"/>
  <c r="K89" i="21"/>
  <c r="H14" i="21"/>
  <c r="I14" i="21"/>
  <c r="K14" i="21"/>
  <c r="H98" i="21"/>
  <c r="I98" i="21"/>
  <c r="K98" i="21"/>
  <c r="M100" i="21"/>
  <c r="K100" i="21"/>
  <c r="H100" i="21"/>
  <c r="G100" i="21"/>
  <c r="K99" i="21"/>
  <c r="I99" i="21"/>
  <c r="H99" i="21"/>
  <c r="K97" i="21"/>
  <c r="I97" i="21"/>
  <c r="H97" i="21"/>
  <c r="K96" i="21"/>
  <c r="I96" i="21"/>
  <c r="H96" i="21"/>
  <c r="K95" i="21"/>
  <c r="I95" i="21"/>
  <c r="H95" i="21"/>
  <c r="I94" i="21"/>
  <c r="M94" i="21" s="1"/>
  <c r="H94" i="21"/>
  <c r="K93" i="21"/>
  <c r="I93" i="21"/>
  <c r="H93" i="21"/>
  <c r="K92" i="21"/>
  <c r="I92" i="21"/>
  <c r="H92" i="21"/>
  <c r="K91" i="21"/>
  <c r="I91" i="21"/>
  <c r="H91" i="21"/>
  <c r="K90" i="21"/>
  <c r="H90" i="21"/>
  <c r="N90" i="21" s="1"/>
  <c r="K88" i="21"/>
  <c r="I88" i="21"/>
  <c r="H88" i="21"/>
  <c r="K87" i="21"/>
  <c r="I87" i="21"/>
  <c r="H87" i="21"/>
  <c r="K86" i="21"/>
  <c r="I86" i="21"/>
  <c r="H86" i="21"/>
  <c r="K85" i="21"/>
  <c r="I85" i="21"/>
  <c r="H85" i="21"/>
  <c r="K84" i="21"/>
  <c r="I84" i="21"/>
  <c r="H84" i="21"/>
  <c r="K83" i="21"/>
  <c r="M83" i="21" s="1"/>
  <c r="N83" i="21" s="1"/>
  <c r="K82" i="21"/>
  <c r="I82" i="21"/>
  <c r="H82" i="21"/>
  <c r="K81" i="21"/>
  <c r="I81" i="21"/>
  <c r="H81" i="21"/>
  <c r="K80" i="21"/>
  <c r="I80" i="21"/>
  <c r="H80" i="21"/>
  <c r="K79" i="21"/>
  <c r="I79" i="21"/>
  <c r="H79" i="21"/>
  <c r="K78" i="21"/>
  <c r="I78" i="21"/>
  <c r="H78" i="21"/>
  <c r="K77" i="21"/>
  <c r="I77" i="21"/>
  <c r="H77" i="21"/>
  <c r="N77" i="21" s="1"/>
  <c r="K76" i="21"/>
  <c r="I76" i="21"/>
  <c r="H76" i="21"/>
  <c r="K75" i="21"/>
  <c r="I75" i="21"/>
  <c r="H75" i="21"/>
  <c r="K74" i="21"/>
  <c r="I74" i="21"/>
  <c r="H74" i="21"/>
  <c r="N74" i="21" s="1"/>
  <c r="K73" i="21"/>
  <c r="I73" i="21"/>
  <c r="H73" i="21"/>
  <c r="K72" i="21"/>
  <c r="I72" i="21"/>
  <c r="H72" i="21"/>
  <c r="K71" i="21"/>
  <c r="I71" i="21"/>
  <c r="H71" i="21"/>
  <c r="K70" i="21"/>
  <c r="I70" i="21"/>
  <c r="H70" i="21"/>
  <c r="K69" i="21"/>
  <c r="I69" i="21"/>
  <c r="H69" i="21"/>
  <c r="K68" i="21"/>
  <c r="I68" i="21"/>
  <c r="H68" i="21"/>
  <c r="N68" i="21" s="1"/>
  <c r="K67" i="21"/>
  <c r="I67" i="21"/>
  <c r="H67" i="21"/>
  <c r="K66" i="21"/>
  <c r="I66" i="21"/>
  <c r="H66" i="21"/>
  <c r="K65" i="21"/>
  <c r="I65" i="21"/>
  <c r="H65" i="21"/>
  <c r="K64" i="21"/>
  <c r="I64" i="21"/>
  <c r="H64" i="21"/>
  <c r="K63" i="21"/>
  <c r="I63" i="21"/>
  <c r="H63" i="21"/>
  <c r="K62" i="21"/>
  <c r="I62" i="21"/>
  <c r="H62" i="21"/>
  <c r="K61" i="21"/>
  <c r="I61" i="21"/>
  <c r="H61" i="21"/>
  <c r="K60" i="21"/>
  <c r="I60" i="21"/>
  <c r="H60" i="21"/>
  <c r="K59" i="21"/>
  <c r="I59" i="21"/>
  <c r="H59" i="21"/>
  <c r="K58" i="21"/>
  <c r="I58" i="21"/>
  <c r="H58" i="21"/>
  <c r="K57" i="21"/>
  <c r="I57" i="21"/>
  <c r="H57" i="21"/>
  <c r="K56" i="21"/>
  <c r="I56" i="21"/>
  <c r="H56" i="21"/>
  <c r="K55" i="21"/>
  <c r="I55" i="21"/>
  <c r="H55" i="21"/>
  <c r="K54" i="21"/>
  <c r="I54" i="21"/>
  <c r="H54" i="21"/>
  <c r="K53" i="21"/>
  <c r="I53" i="21"/>
  <c r="H53" i="21"/>
  <c r="K52" i="21"/>
  <c r="I52" i="21"/>
  <c r="H52" i="21"/>
  <c r="K51" i="21"/>
  <c r="I51" i="21"/>
  <c r="H51" i="21"/>
  <c r="K50" i="21"/>
  <c r="I50" i="21"/>
  <c r="H50" i="21"/>
  <c r="K49" i="21"/>
  <c r="I49" i="21"/>
  <c r="H49" i="21"/>
  <c r="K48" i="21"/>
  <c r="M48" i="21" s="1"/>
  <c r="H48" i="21"/>
  <c r="K47" i="21"/>
  <c r="I47" i="21"/>
  <c r="H47" i="21"/>
  <c r="K46" i="21"/>
  <c r="I46" i="21"/>
  <c r="H46" i="21"/>
  <c r="K45" i="21"/>
  <c r="I45" i="21"/>
  <c r="H45" i="21"/>
  <c r="K44" i="21"/>
  <c r="I44" i="21"/>
  <c r="H44" i="21"/>
  <c r="K43" i="21"/>
  <c r="I43" i="21"/>
  <c r="H43" i="21"/>
  <c r="K42" i="21"/>
  <c r="I42" i="21"/>
  <c r="H42" i="21"/>
  <c r="K41" i="21"/>
  <c r="I41" i="21"/>
  <c r="H41" i="21"/>
  <c r="M40" i="21"/>
  <c r="H40" i="21"/>
  <c r="K39" i="21"/>
  <c r="I39" i="21"/>
  <c r="K38" i="21"/>
  <c r="I38" i="21"/>
  <c r="H38" i="21"/>
  <c r="K37" i="21"/>
  <c r="I37" i="21"/>
  <c r="H37" i="21"/>
  <c r="K36" i="21"/>
  <c r="I36" i="21"/>
  <c r="H36" i="21"/>
  <c r="K35" i="21"/>
  <c r="M35" i="21" s="1"/>
  <c r="H35" i="21"/>
  <c r="K34" i="21"/>
  <c r="I34" i="21"/>
  <c r="H34" i="21"/>
  <c r="K33" i="21"/>
  <c r="I33" i="21"/>
  <c r="H33" i="21"/>
  <c r="K32" i="21"/>
  <c r="I32" i="21"/>
  <c r="H32" i="21"/>
  <c r="K31" i="21"/>
  <c r="I31" i="21"/>
  <c r="H31" i="21"/>
  <c r="K30" i="21"/>
  <c r="I30" i="21"/>
  <c r="H30" i="21"/>
  <c r="I29" i="21"/>
  <c r="M29" i="21" s="1"/>
  <c r="H29" i="21"/>
  <c r="K28" i="21"/>
  <c r="I28" i="21"/>
  <c r="H28" i="21"/>
  <c r="K27" i="21"/>
  <c r="I27" i="21"/>
  <c r="H27" i="21"/>
  <c r="K26" i="21"/>
  <c r="I26" i="21"/>
  <c r="H26" i="21"/>
  <c r="K25" i="21"/>
  <c r="I25" i="21"/>
  <c r="H25" i="21"/>
  <c r="K24" i="21"/>
  <c r="I24" i="21"/>
  <c r="K23" i="21"/>
  <c r="I23" i="21"/>
  <c r="H23" i="21"/>
  <c r="N23" i="21" s="1"/>
  <c r="K22" i="21"/>
  <c r="M22" i="21" s="1"/>
  <c r="H22" i="21"/>
  <c r="I21" i="21"/>
  <c r="M21" i="21" s="1"/>
  <c r="H21" i="21"/>
  <c r="K20" i="21"/>
  <c r="I20" i="21"/>
  <c r="H20" i="21"/>
  <c r="K19" i="21"/>
  <c r="M19" i="21" s="1"/>
  <c r="H19" i="21"/>
  <c r="K18" i="21"/>
  <c r="I18" i="21"/>
  <c r="H18" i="21"/>
  <c r="K17" i="21"/>
  <c r="I17" i="21"/>
  <c r="H17" i="21"/>
  <c r="K16" i="21"/>
  <c r="I16" i="21"/>
  <c r="H16" i="21"/>
  <c r="M15" i="21"/>
  <c r="H15" i="21"/>
  <c r="K13" i="21"/>
  <c r="I13" i="21"/>
  <c r="H13" i="21"/>
  <c r="K12" i="21"/>
  <c r="I12" i="21"/>
  <c r="H12" i="21"/>
  <c r="I11" i="21"/>
  <c r="M11" i="21" s="1"/>
  <c r="H11" i="21"/>
  <c r="M10" i="21"/>
  <c r="H10" i="21"/>
  <c r="Q63" i="20"/>
  <c r="R63" i="20" s="1"/>
  <c r="Q20" i="20"/>
  <c r="R20" i="20" s="1"/>
  <c r="J22" i="11"/>
  <c r="H22" i="11"/>
  <c r="J23" i="11"/>
  <c r="H25" i="15"/>
  <c r="I25" i="15"/>
  <c r="J25" i="15"/>
  <c r="K25" i="15"/>
  <c r="M25" i="15"/>
  <c r="P24" i="15"/>
  <c r="P22" i="11"/>
  <c r="Q55" i="20"/>
  <c r="R55" i="20" s="1"/>
  <c r="Q56" i="20"/>
  <c r="R56" i="20" s="1"/>
  <c r="Q57" i="20"/>
  <c r="R57" i="20" s="1"/>
  <c r="Q58" i="20"/>
  <c r="R58" i="20" s="1"/>
  <c r="Q16" i="20"/>
  <c r="R16" i="20" s="1"/>
  <c r="Q17" i="20"/>
  <c r="R17" i="20" s="1"/>
  <c r="Q18" i="20"/>
  <c r="R18" i="20" s="1"/>
  <c r="Q19" i="20"/>
  <c r="R19" i="20" s="1"/>
  <c r="Q23" i="20"/>
  <c r="R23" i="20" s="1"/>
  <c r="Q24" i="20"/>
  <c r="R24" i="20" s="1"/>
  <c r="Q25" i="20"/>
  <c r="R25" i="20" s="1"/>
  <c r="Q26" i="20"/>
  <c r="R26" i="20" s="1"/>
  <c r="Q28" i="20"/>
  <c r="R28" i="20" s="1"/>
  <c r="Q29" i="20"/>
  <c r="R29" i="20" s="1"/>
  <c r="Q30" i="20"/>
  <c r="R30" i="20" s="1"/>
  <c r="Q31" i="20"/>
  <c r="R31" i="20" s="1"/>
  <c r="Q32" i="20"/>
  <c r="R32" i="20" s="1"/>
  <c r="Q33" i="20"/>
  <c r="R33" i="20" s="1"/>
  <c r="Q34" i="20"/>
  <c r="R34" i="20" s="1"/>
  <c r="R35" i="20"/>
  <c r="Q36" i="20"/>
  <c r="R36" i="20" s="1"/>
  <c r="Q37" i="20"/>
  <c r="R37" i="20" s="1"/>
  <c r="Q38" i="20"/>
  <c r="R38" i="20" s="1"/>
  <c r="Q39" i="20"/>
  <c r="R39" i="20" s="1"/>
  <c r="Q40" i="20"/>
  <c r="R40" i="20" s="1"/>
  <c r="Q41" i="20"/>
  <c r="R41" i="20" s="1"/>
  <c r="Q42" i="20"/>
  <c r="R42" i="20" s="1"/>
  <c r="Q43" i="20"/>
  <c r="R43" i="20" s="1"/>
  <c r="Q44" i="20"/>
  <c r="R44" i="20" s="1"/>
  <c r="Q45" i="20"/>
  <c r="R45" i="20" s="1"/>
  <c r="Q46" i="20"/>
  <c r="R46" i="20" s="1"/>
  <c r="Q47" i="20"/>
  <c r="R47" i="20" s="1"/>
  <c r="Q48" i="20"/>
  <c r="R48" i="20" s="1"/>
  <c r="Q49" i="20"/>
  <c r="R49" i="20" s="1"/>
  <c r="Q50" i="20"/>
  <c r="R50" i="20" s="1"/>
  <c r="Q51" i="20"/>
  <c r="R51" i="20" s="1"/>
  <c r="Q52" i="20"/>
  <c r="R52" i="20" s="1"/>
  <c r="Q53" i="20"/>
  <c r="R53" i="20" s="1"/>
  <c r="Q54" i="20"/>
  <c r="Q59" i="20"/>
  <c r="R59" i="20" s="1"/>
  <c r="Q60" i="20"/>
  <c r="R60" i="20" s="1"/>
  <c r="Q61" i="20"/>
  <c r="R61" i="20" s="1"/>
  <c r="Q62" i="20"/>
  <c r="R62" i="20" s="1"/>
  <c r="Q64" i="20"/>
  <c r="R64" i="20" s="1"/>
  <c r="Q65" i="20"/>
  <c r="R65" i="20" s="1"/>
  <c r="Q67" i="20"/>
  <c r="R67" i="20" s="1"/>
  <c r="Q68" i="20"/>
  <c r="R68" i="20" s="1"/>
  <c r="Q69" i="20"/>
  <c r="R69" i="20" s="1"/>
  <c r="Q70" i="20"/>
  <c r="R70" i="20" s="1"/>
  <c r="Q71" i="20"/>
  <c r="R71" i="20" s="1"/>
  <c r="Q72" i="20"/>
  <c r="R72" i="20" s="1"/>
  <c r="Q73" i="20"/>
  <c r="R73" i="20" s="1"/>
  <c r="Q74" i="20"/>
  <c r="R74" i="20" s="1"/>
  <c r="Q75" i="20"/>
  <c r="R75" i="20" s="1"/>
  <c r="Q76" i="20"/>
  <c r="R76" i="20" s="1"/>
  <c r="J77" i="20"/>
  <c r="K77" i="20"/>
  <c r="M77" i="20"/>
  <c r="N77" i="20"/>
  <c r="P77" i="20"/>
  <c r="O77" i="20"/>
  <c r="I22" i="11"/>
  <c r="O22" i="11"/>
  <c r="N22" i="11"/>
  <c r="M22" i="11"/>
  <c r="L22" i="11"/>
  <c r="K22" i="11"/>
  <c r="Q15" i="20"/>
  <c r="R15" i="20" s="1"/>
  <c r="L54" i="20"/>
  <c r="L77" i="20" s="1"/>
  <c r="M89" i="21" l="1"/>
  <c r="N89" i="21" s="1"/>
  <c r="M14" i="21"/>
  <c r="N14" i="21" s="1"/>
  <c r="M62" i="21"/>
  <c r="N62" i="21" s="1"/>
  <c r="M47" i="21"/>
  <c r="N47" i="21" s="1"/>
  <c r="M13" i="21"/>
  <c r="N13" i="21" s="1"/>
  <c r="M20" i="21"/>
  <c r="N20" i="21" s="1"/>
  <c r="M32" i="21"/>
  <c r="N32" i="21" s="1"/>
  <c r="M51" i="21"/>
  <c r="N51" i="21" s="1"/>
  <c r="M57" i="21"/>
  <c r="N57" i="21" s="1"/>
  <c r="M67" i="21"/>
  <c r="N67" i="21" s="1"/>
  <c r="M98" i="21"/>
  <c r="N98" i="21" s="1"/>
  <c r="M86" i="21"/>
  <c r="N86" i="21" s="1"/>
  <c r="M24" i="21"/>
  <c r="N24" i="21" s="1"/>
  <c r="M66" i="21"/>
  <c r="N66" i="21" s="1"/>
  <c r="M41" i="21"/>
  <c r="N41" i="21" s="1"/>
  <c r="M69" i="21"/>
  <c r="N69" i="21" s="1"/>
  <c r="M50" i="21"/>
  <c r="N50" i="21" s="1"/>
  <c r="M39" i="21"/>
  <c r="N39" i="21" s="1"/>
  <c r="M53" i="21"/>
  <c r="N53" i="21" s="1"/>
  <c r="M96" i="21"/>
  <c r="N96" i="21" s="1"/>
  <c r="M12" i="21"/>
  <c r="N12" i="21" s="1"/>
  <c r="N19" i="21"/>
  <c r="M28" i="21"/>
  <c r="N28" i="21" s="1"/>
  <c r="M60" i="21"/>
  <c r="N60" i="21" s="1"/>
  <c r="M64" i="21"/>
  <c r="N64" i="21" s="1"/>
  <c r="N40" i="21"/>
  <c r="N22" i="21"/>
  <c r="M84" i="21"/>
  <c r="N84" i="21" s="1"/>
  <c r="M16" i="21"/>
  <c r="N16" i="21" s="1"/>
  <c r="M30" i="21"/>
  <c r="N30" i="21" s="1"/>
  <c r="M52" i="21"/>
  <c r="N52" i="21" s="1"/>
  <c r="M87" i="21"/>
  <c r="N87" i="21" s="1"/>
  <c r="M80" i="21"/>
  <c r="N80" i="21" s="1"/>
  <c r="M78" i="21"/>
  <c r="N78" i="21" s="1"/>
  <c r="M75" i="21"/>
  <c r="N75" i="21" s="1"/>
  <c r="N15" i="21"/>
  <c r="M56" i="21"/>
  <c r="N56" i="21" s="1"/>
  <c r="M58" i="21"/>
  <c r="N58" i="21" s="1"/>
  <c r="M61" i="21"/>
  <c r="N61" i="21" s="1"/>
  <c r="M65" i="21"/>
  <c r="N65" i="21" s="1"/>
  <c r="M70" i="21"/>
  <c r="N70" i="21" s="1"/>
  <c r="M99" i="21"/>
  <c r="N99" i="21" s="1"/>
  <c r="M25" i="21"/>
  <c r="N25" i="21" s="1"/>
  <c r="M37" i="21"/>
  <c r="N37" i="21" s="1"/>
  <c r="M45" i="21"/>
  <c r="N45" i="21" s="1"/>
  <c r="M85" i="21"/>
  <c r="N85" i="21" s="1"/>
  <c r="M91" i="21"/>
  <c r="N91" i="21" s="1"/>
  <c r="M27" i="21"/>
  <c r="N27" i="21" s="1"/>
  <c r="M18" i="21"/>
  <c r="N18" i="21" s="1"/>
  <c r="M33" i="21"/>
  <c r="N33" i="21" s="1"/>
  <c r="M88" i="21"/>
  <c r="N88" i="21" s="1"/>
  <c r="M38" i="21"/>
  <c r="N38" i="21" s="1"/>
  <c r="M49" i="21"/>
  <c r="N49" i="21" s="1"/>
  <c r="M54" i="21"/>
  <c r="N54" i="21" s="1"/>
  <c r="M59" i="21"/>
  <c r="N59" i="21" s="1"/>
  <c r="M73" i="21"/>
  <c r="N73" i="21" s="1"/>
  <c r="M81" i="21"/>
  <c r="N81" i="21" s="1"/>
  <c r="M97" i="21"/>
  <c r="N97" i="21" s="1"/>
  <c r="M76" i="21"/>
  <c r="N76" i="21" s="1"/>
  <c r="M95" i="21"/>
  <c r="N95" i="21" s="1"/>
  <c r="M34" i="21"/>
  <c r="N34" i="21" s="1"/>
  <c r="M36" i="21"/>
  <c r="N36" i="21" s="1"/>
  <c r="M44" i="21"/>
  <c r="N44" i="21" s="1"/>
  <c r="M79" i="21"/>
  <c r="N79" i="21" s="1"/>
  <c r="N21" i="21"/>
  <c r="N29" i="21"/>
  <c r="N11" i="21"/>
  <c r="M17" i="21"/>
  <c r="N17" i="21" s="1"/>
  <c r="N94" i="21"/>
  <c r="L100" i="21"/>
  <c r="M26" i="21"/>
  <c r="N26" i="21" s="1"/>
  <c r="M82" i="21"/>
  <c r="N82" i="21" s="1"/>
  <c r="I100" i="21"/>
  <c r="M46" i="21"/>
  <c r="N46" i="21" s="1"/>
  <c r="M55" i="21"/>
  <c r="N55" i="21" s="1"/>
  <c r="M92" i="21"/>
  <c r="N92" i="21" s="1"/>
  <c r="N10" i="21"/>
  <c r="M31" i="21"/>
  <c r="M42" i="21"/>
  <c r="N42" i="21" s="1"/>
  <c r="M71" i="21"/>
  <c r="N71" i="21" s="1"/>
  <c r="M93" i="21"/>
  <c r="N93" i="21" s="1"/>
  <c r="M43" i="21"/>
  <c r="N43" i="21" s="1"/>
  <c r="N48" i="21"/>
  <c r="M63" i="21"/>
  <c r="N63" i="21" s="1"/>
  <c r="M72" i="21"/>
  <c r="N72" i="21" s="1"/>
  <c r="N35" i="21"/>
  <c r="J100" i="21"/>
  <c r="R54" i="20"/>
  <c r="N100" i="21" l="1"/>
  <c r="N31" i="21"/>
  <c r="O100" i="21" s="1"/>
  <c r="Q77" i="20"/>
  <c r="R77" i="20" l="1"/>
  <c r="O18" i="15" l="1"/>
  <c r="P18" i="15" s="1"/>
  <c r="O19" i="15"/>
  <c r="P19" i="15" s="1"/>
  <c r="O20" i="15"/>
  <c r="P20" i="15" s="1"/>
  <c r="P21" i="15"/>
  <c r="O23" i="15"/>
  <c r="P23" i="15" s="1"/>
  <c r="N25" i="15"/>
  <c r="L25" i="15"/>
  <c r="O25" i="15" l="1"/>
  <c r="P17" i="15"/>
  <c r="P25" i="15" s="1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</calcChain>
</file>

<file path=xl/sharedStrings.xml><?xml version="1.0" encoding="utf-8"?>
<sst xmlns="http://schemas.openxmlformats.org/spreadsheetml/2006/main" count="1854" uniqueCount="447">
  <si>
    <t>REPORTE DE NOMINA</t>
  </si>
  <si>
    <t>CAPITULO:  0201     SUBCAPTULO: 06     DAF:01     UE:008     PROGRAMA: 16     SUBPROGRAMA: 02     PROYECTO: 0     ACTIVIDAD:001     CUENTA: 2.1.1.1.01     FONDO:0100</t>
  </si>
  <si>
    <t>NO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</si>
  <si>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</si>
  <si>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</si>
  <si>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</si>
  <si>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</si>
  <si>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</si>
  <si>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</si>
  <si>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</si>
  <si>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</si>
  <si>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</si>
  <si>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</si>
  <si>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</si>
  <si>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</si>
  <si>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</si>
  <si>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</si>
  <si>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IRAIDI JOSEFINA ALCANTARA FORTUNA</t>
  </si>
  <si>
    <t>DIRECCION GENERAL</t>
  </si>
  <si>
    <t xml:space="preserve">ASISTENTE EJECUTIVA </t>
  </si>
  <si>
    <t>CARGO DE CONFIANZA</t>
  </si>
  <si>
    <t>FEMENINO</t>
  </si>
  <si>
    <t>YOVANNY ALEXANDER DIAZ MENDOZA</t>
  </si>
  <si>
    <t>ASESOR JURIDICO</t>
  </si>
  <si>
    <t>MASCULINO</t>
  </si>
  <si>
    <t>GILKA YVELISSE MELENDEZ FERNANDEZ</t>
  </si>
  <si>
    <t xml:space="preserve">RAMON ALTAGRACIA VASQUEZ LOPEZ </t>
  </si>
  <si>
    <t>ASESOR</t>
  </si>
  <si>
    <t>LESBIA CAMILA CHAVEZ FERNANDEZ</t>
  </si>
  <si>
    <t>ANGELA MARIA COMAS SANCHEZ</t>
  </si>
  <si>
    <t>RESPONSABLE ACCESO A LA INFORMACION</t>
  </si>
  <si>
    <t>CARRERA ADMINISTRATIVA</t>
  </si>
  <si>
    <t>MARIBEL DE JESUS DEL ROSARIO</t>
  </si>
  <si>
    <t>AUXILIAR OFICINA DE ACCESO A LA INFORMACION</t>
  </si>
  <si>
    <t>FIJO</t>
  </si>
  <si>
    <t>XIOMARA MERCEDES SEVERINO</t>
  </si>
  <si>
    <t>CONSERJE</t>
  </si>
  <si>
    <t>ESTATUTO SIMPLIFICADO</t>
  </si>
  <si>
    <t>RAMONA ALTAGRACIA DURAN VASQUEZ</t>
  </si>
  <si>
    <t>BERENICE BARINAS UBIÑAS</t>
  </si>
  <si>
    <t>DIRECCION EJECUTIVA</t>
  </si>
  <si>
    <t>DIRECTORA EJECUTIVA</t>
  </si>
  <si>
    <t>DE LIBRE NOMBRAMIENTO Y REMOCION</t>
  </si>
  <si>
    <t>ALICE AIRAM GUERRA RAMIREZ</t>
  </si>
  <si>
    <t>JEISSI MARIA DIAZ ALCANTARA</t>
  </si>
  <si>
    <t>SECRETARIA EJECUTIVA</t>
  </si>
  <si>
    <t>PORFIRIO BALDERA RONDON</t>
  </si>
  <si>
    <t>CHOFER</t>
  </si>
  <si>
    <t>0.00</t>
  </si>
  <si>
    <t>YONATHAN SEGURA RUIZ</t>
  </si>
  <si>
    <t>EMMANUEL LORA GRACIANO</t>
  </si>
  <si>
    <t>DEPARTAMENTE DESARROLLO INSTITUCIONAL</t>
  </si>
  <si>
    <t>ANALISTA PLANIFICACION</t>
  </si>
  <si>
    <t>YURIKO ARIYAMA ARIYAMA</t>
  </si>
  <si>
    <t>DIRECCION DE PLANIFICACION Y DESARROLLO</t>
  </si>
  <si>
    <t>MARIA ALTAGRACIA MONTERO PAULINO</t>
  </si>
  <si>
    <t>AUXILIAR ADMINISTRATIVO I</t>
  </si>
  <si>
    <t>KENIA DENISSE TAVAREZ URENA</t>
  </si>
  <si>
    <t>DIRECCION DE RECURSOS HUMANOS</t>
  </si>
  <si>
    <t>ANALISTA DE RECURSOS HUMANOS</t>
  </si>
  <si>
    <t>AMELIA MERCEDES RAMIREZ GARCIA</t>
  </si>
  <si>
    <t>WILLY JOEL GARCIA REYNOSO</t>
  </si>
  <si>
    <t>TECNICO DE RECURSOS HUMANOS</t>
  </si>
  <si>
    <t>WANDA GUILLERMINA CURIEL CABRERA</t>
  </si>
  <si>
    <t>DIRECCION DE COMUNICACIONES</t>
  </si>
  <si>
    <t>ENCARGADA DEPARTAMENTO DE PROTOCOLOY EVENTOS</t>
  </si>
  <si>
    <t xml:space="preserve">DIRECCION DE COMUNICACIONES </t>
  </si>
  <si>
    <t>CAROLINA LISBETH JOA RONDON</t>
  </si>
  <si>
    <t>COORDINADORA DE EVENTOS Y PROTOCOLO</t>
  </si>
  <si>
    <t>WILLY RICARDO SANTOS REYES</t>
  </si>
  <si>
    <t>TECNICO AUDIOVISUAL</t>
  </si>
  <si>
    <t>ISAEL ALBERTO VALDEZ LARA</t>
  </si>
  <si>
    <t>WEBMASTER</t>
  </si>
  <si>
    <t>SANTIAGO DRULLARD DEOGRACIA</t>
  </si>
  <si>
    <t>JESSICA LEANNY ARIAS REYES</t>
  </si>
  <si>
    <t>GESTOR DE REDES SOCIALES</t>
  </si>
  <si>
    <t>ANGEL JUNIOR REYNOSO</t>
  </si>
  <si>
    <t>DIRECCION DE TECNOLOGIAS DE LA INFORMACION Y COMUNICACIÓN</t>
  </si>
  <si>
    <t>GILDA MARIA RODRIGUEZ</t>
  </si>
  <si>
    <t>ASESORA</t>
  </si>
  <si>
    <t>JAN CARLOS GARCIA RAMIREZ</t>
  </si>
  <si>
    <t>EVELIN SHAIRY QUEZADA CUEVAS</t>
  </si>
  <si>
    <t>AUXILIAR ADMINISTRATIVO</t>
  </si>
  <si>
    <t>ALINA CRUZ DE VARGAS</t>
  </si>
  <si>
    <t>DIRECCION FINANCIERA</t>
  </si>
  <si>
    <t>ENCARGADA DEPARTAMENTO DE CONTABILIDAD</t>
  </si>
  <si>
    <t>ANYARA MABELIZA CUEVAS PEREZ</t>
  </si>
  <si>
    <t>AUXILIAR ADMINISTRATIVA II</t>
  </si>
  <si>
    <t>PEDRO DE LA CRUZ</t>
  </si>
  <si>
    <t>DIRECCION ADMINISTRATIVA</t>
  </si>
  <si>
    <t>TECNICO ADMINISTRATIVO</t>
  </si>
  <si>
    <t>RAFAELA ENEIDA GARCIA MARTINEZ</t>
  </si>
  <si>
    <t>TECNICO DE CONTROL DE BIENES</t>
  </si>
  <si>
    <t>EFREN TURBI GONZALEZ</t>
  </si>
  <si>
    <t>MARIA AMANCIA ABREU</t>
  </si>
  <si>
    <t>PAMELA PAOLA PEREZ TAVERA</t>
  </si>
  <si>
    <t>JUAN BELLO DE LEON</t>
  </si>
  <si>
    <t>AUXILIAR DE ALMACEN Y SUMINISTRO</t>
  </si>
  <si>
    <t>VICTOR SALVADOR PICHARDO DE LOS SANTOS</t>
  </si>
  <si>
    <t>AUXILIAR MANTENIMIENTO</t>
  </si>
  <si>
    <t>FRANCISCO LEONIDO PERALTA RODRIGUEZ</t>
  </si>
  <si>
    <t>AYUDANTE DE MANTENIMIENTO</t>
  </si>
  <si>
    <t>MARLENNY KATHERINE MADE SOSA</t>
  </si>
  <si>
    <t>MICHEL MARLENY JAVIER</t>
  </si>
  <si>
    <t>ALEJANDRO CARABALLO</t>
  </si>
  <si>
    <t>ALEXANDER JESUS MENDEZ TERRERO</t>
  </si>
  <si>
    <t>EVELIO PEREZ PEREZ</t>
  </si>
  <si>
    <t>LEONDY VICENTE ENCARNACION</t>
  </si>
  <si>
    <t>MARTIN CRUZ REYES</t>
  </si>
  <si>
    <t>CHOFER I</t>
  </si>
  <si>
    <t>HECTOR ANTONIO PAULINO VARGAS</t>
  </si>
  <si>
    <t>MENSAJERO MOTORIZADO</t>
  </si>
  <si>
    <t>GERARDO DE LOS SANTOS RODRIGUEZ</t>
  </si>
  <si>
    <t>PARQUEADOR</t>
  </si>
  <si>
    <t>ADA SANTANA REYES</t>
  </si>
  <si>
    <t>NARDA VASQUEZ SOLANO</t>
  </si>
  <si>
    <t>ZOILA NURIS JAVIER DAVID</t>
  </si>
  <si>
    <t>ELIXANDRA ARVELO</t>
  </si>
  <si>
    <t>GLADYS ALTAGRACIAS ULERIO CRUZ</t>
  </si>
  <si>
    <t>ESTATUS SIMPLIFICADO</t>
  </si>
  <si>
    <t>ENYOSELINE HERNANDEZ VASQUEZ</t>
  </si>
  <si>
    <t>RAFAEL RODRIGUEZ JIMENEZ</t>
  </si>
  <si>
    <t>ELIZABET ROSANNA DIAZ VALERIO</t>
  </si>
  <si>
    <t>DIRECCION DE TRANSPARENCIA Y GOBIERNO ABIERTO</t>
  </si>
  <si>
    <t>DIRECTORA DE TRANSPARENCIA Y GOBIERNO ABIERTO</t>
  </si>
  <si>
    <t>MARIA FERNANDA DE LOS SANTOS GARCIA</t>
  </si>
  <si>
    <t>ENCARGADA DIVISION ADMINISTRACION DE OAI</t>
  </si>
  <si>
    <t>KAROLIN MIGUELINA REYES SOCORRO</t>
  </si>
  <si>
    <t>ASESORA EN MATERIA DE MUNICIPALIDAD</t>
  </si>
  <si>
    <t xml:space="preserve">MELISSA CAROLINA CANTO SANTANA </t>
  </si>
  <si>
    <t>COORDINADORA</t>
  </si>
  <si>
    <t>BRUNILDA BRITO VILLA</t>
  </si>
  <si>
    <t>ANALISTA DE TRANSPARENCIA GUBERNAMENTAL</t>
  </si>
  <si>
    <t>MADDELYN MERCEDES DURAN SUAZO</t>
  </si>
  <si>
    <t>ROLANDO JOSE HERNANDEZ TAVERAS</t>
  </si>
  <si>
    <t>FRANCISCO ALBERTO DE LA ROSA CHALAS</t>
  </si>
  <si>
    <t>TECNICO DE MONITOREO DE LAS OAI Y PORTALES DE TRANSPARENCIA</t>
  </si>
  <si>
    <t>HANNELLY ESTHER TELLERIA SOTO</t>
  </si>
  <si>
    <t>JOSE ANGEL REYNOSO MEJIA</t>
  </si>
  <si>
    <t>MARLEN REYNOSO JIMENEZ</t>
  </si>
  <si>
    <t>MIGUEL BOLIVAR SOSA DUARTE</t>
  </si>
  <si>
    <t>MIOSOTIS ALTAGRACIA COSTE REYES</t>
  </si>
  <si>
    <t>JOSE MANUEL FELIX POLANCO</t>
  </si>
  <si>
    <t>RAFAEL FERNANDO GARCIA ESTEVEZ</t>
  </si>
  <si>
    <t xml:space="preserve"> DIRECCION DE PROMOCION Y CAPACITACION EN ETICA Y TRANSPARENCIA</t>
  </si>
  <si>
    <t>ENCARGADO DEPARTAMENTO DE PROMOCION</t>
  </si>
  <si>
    <t>RONIS PEREZ BATISTA</t>
  </si>
  <si>
    <t>ANALISTA DE CAPACITACION Y DESRROLLO</t>
  </si>
  <si>
    <t>SHERBIN LETICIA RIVAS PEREZ</t>
  </si>
  <si>
    <t>TEODORA CASTRO DE LA ROSA</t>
  </si>
  <si>
    <t>DIRECCION ETICA E INTEGRIDAD GUBERNAMENTAL</t>
  </si>
  <si>
    <t>NATALIE MERCEDES TEJADA JIMINIAN</t>
  </si>
  <si>
    <t xml:space="preserve">ANALISTA DE COMISIONES DE ETICA PUBLICA </t>
  </si>
  <si>
    <t>SENYACE ORTIZ ANGELES</t>
  </si>
  <si>
    <t>ARTURINA BRITO HERNANDEZ</t>
  </si>
  <si>
    <t>ROSA HAYDEE ROSARIO CORNIEL</t>
  </si>
  <si>
    <t>ASISTENTE EJECUTIVA</t>
  </si>
  <si>
    <t>YEIRIS BERDALIS FELIZ HICIANO</t>
  </si>
  <si>
    <t>AUXILIAR ADMINISTRATIVO i}</t>
  </si>
  <si>
    <t>EDRA YUNAT GUTIERREZ GUZMAN</t>
  </si>
  <si>
    <t>DIRECCION DE ETICA E INTEGRIDAD GUBERNAMENTAL</t>
  </si>
  <si>
    <t>NAUEL BOURTOKAN ZAHOURY</t>
  </si>
  <si>
    <t>DIRECCION DE INVESTIGACION Y SEGUIMIENTO DE DENUNCIAS</t>
  </si>
  <si>
    <t>DIRECTORA DE INVESTIGACION Y SEGUIMIENTO DE DENUNCIAS</t>
  </si>
  <si>
    <t>PABLO ALBERTO BLANCO CASTILLO</t>
  </si>
  <si>
    <t>ABOGADO DE INVESTIGACION DE DENUNCIAS</t>
  </si>
  <si>
    <t>VANESSA AMLAFY LUZON ENCARNACION</t>
  </si>
  <si>
    <t>CARLOS JOSE ROSARIO</t>
  </si>
  <si>
    <t>OFICINA REGIONAL DE SANTIAGO</t>
  </si>
  <si>
    <t>ENCARGADO OFICINA REGIONAL</t>
  </si>
  <si>
    <t>CRISTINA MARIA DE L VARGAS FERNANDEZ</t>
  </si>
  <si>
    <t>ABOGADO (A) I</t>
  </si>
  <si>
    <t>FRANGELY LOPEZ MARTINEZ</t>
  </si>
  <si>
    <t>JOVANNY MARCELO PEREZ TAVAREZ</t>
  </si>
  <si>
    <t>REGINA MARGARITA SANTOS CABRERA</t>
  </si>
  <si>
    <t>CRISTIAN RAMON VENTURA REMIGIO</t>
  </si>
  <si>
    <t>YUBERQUI TRINIDAD VASQUEZ DE CRUZ</t>
  </si>
  <si>
    <t>p</t>
  </si>
  <si>
    <t xml:space="preserve">NANCY ESTHER MERCEDES CONTRERAS </t>
  </si>
  <si>
    <t>OFICINA REGIONAL ESTE</t>
  </si>
  <si>
    <t>CELIA MIGUEL BERROA</t>
  </si>
  <si>
    <t>GLORIA MARIA MEJIA GOMEZ</t>
  </si>
  <si>
    <t xml:space="preserve">MARIA INES PEREZ MENDEZ DE LEON </t>
  </si>
  <si>
    <t>COMISION DE SERVICIO</t>
  </si>
  <si>
    <t>ANA LUISA FELIX FELIPE</t>
  </si>
  <si>
    <t xml:space="preserve">TOTAL GENERAL </t>
  </si>
  <si>
    <t>Preparado por:</t>
  </si>
  <si>
    <t>Aprobado por:</t>
  </si>
  <si>
    <t>CAPITULO:  0201     SUBCAPTULO: 06     DAF:01     UE:008     PROGRAMA: 16     SUBPROGRAMA: 02     PROYECTO: 0     ACTIVIDAD:001     CUENTA: 2.1.2.2.05    FONDO:0100</t>
  </si>
  <si>
    <t>NO.</t>
  </si>
  <si>
    <t>DEPARTAMENTO</t>
  </si>
  <si>
    <t>SUELDO BRUTO (RD$)</t>
  </si>
  <si>
    <t>NETO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</si>
  <si>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</si>
  <si>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</si>
  <si>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</si>
  <si>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</si>
  <si>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</si>
  <si>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</si>
  <si>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</si>
  <si>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</si>
  <si>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MILITAR 006</t>
  </si>
  <si>
    <t>MILITAR 008</t>
  </si>
  <si>
    <t>Responsable de nómina</t>
  </si>
  <si>
    <t>Responsable Financiero</t>
  </si>
  <si>
    <t>Responsable de la Institución</t>
  </si>
  <si>
    <t>CAPITULO:  0201     SUBCAPTULO: 06     DAF:01     UE:008     PROGRAMA: 16     SUBPROGRAMA: 02     PROYECTO: 0     ACTIVIDAD:001     CUENTA: 2.1.1.2.11     FONDO:0100</t>
  </si>
  <si>
    <t>ENC.DPTO.PROTOC.Y EVENTOS</t>
  </si>
  <si>
    <t>DESDE</t>
  </si>
  <si>
    <t>HASTA</t>
  </si>
  <si>
    <t>NELLY GISELLY HAM DIAZ</t>
  </si>
  <si>
    <t xml:space="preserve">DIRECCION GENERAL </t>
  </si>
  <si>
    <t xml:space="preserve">ANALISTA COOPERACION INTERNACIONAL </t>
  </si>
  <si>
    <t>TEMPORAL CARGO DE CARRERA</t>
  </si>
  <si>
    <t>IVAN CRUZ DARDENNE</t>
  </si>
  <si>
    <t>DIRECTOR DE PLANIFICACION Y DESARROLLO</t>
  </si>
  <si>
    <t>CARLOS ROBERTO ROSADO ROMERO</t>
  </si>
  <si>
    <t>ENC. DPTO.  FORMULACION, MONITOREO Y EVALUACION DE PLANES, PROGRAMAS Y PROYECTOS</t>
  </si>
  <si>
    <t>JOVANNY PEREZ GERONIMO</t>
  </si>
  <si>
    <t>ENC. DEPARTAMENTO DE CALIDAD EN LA GESTION</t>
  </si>
  <si>
    <t>YSLEN AMAISA SILVERIO CASTILLO</t>
  </si>
  <si>
    <t>ANALISTA DESARROLLO INSTITUCIONAL</t>
  </si>
  <si>
    <t>DELTA CORKIDIS DEL SOCORRO PANIAGUA</t>
  </si>
  <si>
    <t>DIRECCION JURIDICA</t>
  </si>
  <si>
    <t>DIRECTOR JURIDICO</t>
  </si>
  <si>
    <t>KRISHNA RAFAEL GUZMAN</t>
  </si>
  <si>
    <t>ENC. DPTO. DE ELABORACION DE  DOCUMENTOS LEGALES</t>
  </si>
  <si>
    <t>LEIDY LAURA DE LA CRUZ GUZMAN</t>
  </si>
  <si>
    <t>ENCARGADA DPTO DE LITIGIOS</t>
  </si>
  <si>
    <t>CARMEN ROSSINA GUERRERO HEREDIA</t>
  </si>
  <si>
    <t>DIRECTOR DE RECURSOS HUMANOS</t>
  </si>
  <si>
    <t>LILIAM ELIZABETH BAEZ HERNANDEZ</t>
  </si>
  <si>
    <t>DEPARTAMENTO DE REGISTRO, CONTROL Y NOMINA</t>
  </si>
  <si>
    <t>ENC. DE REGISTRO,CONTROL Y NÓMINA</t>
  </si>
  <si>
    <t>DANIELA JIMENEZ ZALA</t>
  </si>
  <si>
    <t>YESSENIA SALAZAR</t>
  </si>
  <si>
    <t>SULEIDIZ REYNOSO MENDEZ</t>
  </si>
  <si>
    <t>DEPARTAMENTO DE EVALUACION DEL DESEMPEÑO Y CAPACITACION</t>
  </si>
  <si>
    <t xml:space="preserve">ENCARGADO DE EVALUACION DEL DESEMPEÑO Y CAPACITACION </t>
  </si>
  <si>
    <t>ANA MERIDA CASTILLO QUEVEDO</t>
  </si>
  <si>
    <t xml:space="preserve">DEPARTAMENTO DE ORGANIZACION DEL TRABAJO Y COMPENSACIONES </t>
  </si>
  <si>
    <t>ENC. DPTO. ORGANIZACION DEL TRABAJO Y COMPENSACIONES</t>
  </si>
  <si>
    <t>PAOLA CABRERA VASQUEZ</t>
  </si>
  <si>
    <t>DIRECTOR COMUNICACIONES</t>
  </si>
  <si>
    <t>MARCOS MIGUEL LEONARDO TERRERO</t>
  </si>
  <si>
    <t>AUXILIAR COMUNICACIONES</t>
  </si>
  <si>
    <t>MARIA JOSE PANTALEON READ</t>
  </si>
  <si>
    <t>DISEÑADOR GRAFICO</t>
  </si>
  <si>
    <t>YAFREISY HERNANDEZ POLANCO</t>
  </si>
  <si>
    <t>GADY GABRIEL SUAZO FERMIN</t>
  </si>
  <si>
    <t>DIRECTOR DE TECNOLOGIAS DE LA INFORMACION Y COMUNICACIONES</t>
  </si>
  <si>
    <t>CARLOS JOSE GARCIA NINA</t>
  </si>
  <si>
    <t>ENCARGADO DEPARTAMENTO OPERACIONES TIC</t>
  </si>
  <si>
    <t>ANA ISABEL DIAZ CESPEDES</t>
  </si>
  <si>
    <t>ENCARGADO DE DEPARTAMENTO DE SERVICIOS TIC</t>
  </si>
  <si>
    <t>CRISTOPHER ENMANUEL ZAIZ ORTEGA</t>
  </si>
  <si>
    <t xml:space="preserve">DIRECCION DE TECNOLOGIAS DE LA INFORMACION Y COMUNICACIÓN </t>
  </si>
  <si>
    <t>TECNICO EN PROGRAMACION</t>
  </si>
  <si>
    <t>JUAN RAMON MONTILLA SANCHEZ</t>
  </si>
  <si>
    <t>JOHN ALBERT MOLINEAUX MARTE</t>
  </si>
  <si>
    <t>ADMINISTRADOR BASE DE DATOS</t>
  </si>
  <si>
    <t>KELVIN JONATHAN OSORIA</t>
  </si>
  <si>
    <t>SOPORTE TECNICO INFORMATICO</t>
  </si>
  <si>
    <t>ONEIEL VALDEZ ALEJO</t>
  </si>
  <si>
    <t>SOPORTE DE MESA DE YUDA</t>
  </si>
  <si>
    <t xml:space="preserve">JOSE SIME CANDELARIO                                          </t>
  </si>
  <si>
    <t xml:space="preserve">DIRECCION FINANCIERA </t>
  </si>
  <si>
    <t>DIRECTOR FINANCIERO</t>
  </si>
  <si>
    <t xml:space="preserve">FLAVIA CAROLINA ABREU PEÑA                             </t>
  </si>
  <si>
    <t>ENCARGADA DPTO. PRESUPUESTO</t>
  </si>
  <si>
    <t xml:space="preserve">WANDER JOSUE PEÑA NAVARRO                          </t>
  </si>
  <si>
    <t xml:space="preserve"> CONTADOR</t>
  </si>
  <si>
    <t>JUAN CARLOS GONZALEZ REYES</t>
  </si>
  <si>
    <t>TECNICO CONTABILIDAD</t>
  </si>
  <si>
    <t>ESTHEFANIA FELIX BATISTA</t>
  </si>
  <si>
    <t>DIRECTOR ADMINISTRATIVO</t>
  </si>
  <si>
    <t>MARLYN RODRIGUEZ GOMEZ</t>
  </si>
  <si>
    <t>ENCARGADO DEPTO. SERVICIOS GE</t>
  </si>
  <si>
    <t>MOISES ELIAS TAVERAS BICHARA</t>
  </si>
  <si>
    <t>ENC. DEPTO. DE COMPRAS Y CONT</t>
  </si>
  <si>
    <t>INES KARINA HERRERA FAJARDO</t>
  </si>
  <si>
    <t>TECNICO EN ARCHIVISTICA</t>
  </si>
  <si>
    <t>DIOMEDES ALEJO GOMEZ</t>
  </si>
  <si>
    <t>LAURA SAIRA FERNANDEZ FIGUEROA</t>
  </si>
  <si>
    <t>TECNICO EN COMPRAS Y CONTRATA</t>
  </si>
  <si>
    <t>ALTAGRACIA PERALTA PIRON</t>
  </si>
  <si>
    <t>ANALISTA DE COMPRAS Y CONTRATACONES</t>
  </si>
  <si>
    <t>PATRICIA MASSIEL POLANCO HERNANDEZ</t>
  </si>
  <si>
    <t>COORDINADOR (A)</t>
  </si>
  <si>
    <t>EDELINA MASSIEL ROBLES BATISTA</t>
  </si>
  <si>
    <t>ANALISTA DE TRANSPARENCIA GUB</t>
  </si>
  <si>
    <t>YOHANDY YUDELKA PERALTA TAPIA</t>
  </si>
  <si>
    <t>TECNICO MONITOREO OAI Y PORTA</t>
  </si>
  <si>
    <t>PEDRO MIGUEL FIGUEROA DOMINGUEZ</t>
  </si>
  <si>
    <t>BRAULIO ANTONIO POLANCO</t>
  </si>
  <si>
    <t>MARCELLE VIOLETA HERRERA CONTIN</t>
  </si>
  <si>
    <t>DIRECCION DE PROMOCION Y CAPACITACION EN ETICA Y TRANSPARENCIA</t>
  </si>
  <si>
    <t>ENCARGADA DE CAPACITACION</t>
  </si>
  <si>
    <t>GLENNY ROSANNA VILLANUEVA CARTY</t>
  </si>
  <si>
    <t xml:space="preserve">DIRECCION DE ETICA E INTEGRIDAD GUBERNAMENTAL </t>
  </si>
  <si>
    <t>ENCARGADO (A) DIVISION COMISI</t>
  </si>
  <si>
    <t>JOSE LUIS ALMONTE RAMIREZ</t>
  </si>
  <si>
    <t>ANALISTA DE COMISIONES DE ÉTI</t>
  </si>
  <si>
    <t>MELIDA MARIA YNMACULADA PICHARDO DE</t>
  </si>
  <si>
    <t>ENC. DPTO. DE SISTEMAS DE INT</t>
  </si>
  <si>
    <t>CARLOS MANUEL CARMONA SEGURA</t>
  </si>
  <si>
    <t>ANALISTA DE COMISIONES DE ÉTICA</t>
  </si>
  <si>
    <t>MARILEYDA CABRERA CIRIACO</t>
  </si>
  <si>
    <t>CESIA EUNICE CUEVAS FERRERAS</t>
  </si>
  <si>
    <t>DIRECCION DE INVESTIGACIÓN Y SEGUIMIENTO DE DENUNCIAS</t>
  </si>
  <si>
    <t>CLARITZA ARISLEYDA POLANCO</t>
  </si>
  <si>
    <t>DAVIANA JOSEFINA BELLO YAPORT</t>
  </si>
  <si>
    <t>ENC. DIVISION DE INVESTIGACIO</t>
  </si>
  <si>
    <t>JOSE ANTONIO ALMONTE RAMIREZ</t>
  </si>
  <si>
    <t>ABOGADO DE INVESTIGACION DE D</t>
  </si>
  <si>
    <t>ANALISTA DE CONFLICTOS DE INT</t>
  </si>
  <si>
    <t>MELINDA MIGUELINA BELLO FLORES</t>
  </si>
  <si>
    <t>JHONATAN LARA CESPEDES</t>
  </si>
  <si>
    <t>ANEUDI ADID ECHAVARRIA PETTER</t>
  </si>
  <si>
    <t>MARIA JOSEFINA ESPOSITO GONZALEZ</t>
  </si>
  <si>
    <t>GUARIONEX VIRGILIO QUEZADA MENDOZA</t>
  </si>
  <si>
    <t>OFICINA REGIONAL ESTE- DIGEIG</t>
  </si>
  <si>
    <t>ENC. OFICINA REGIONAL ESTE</t>
  </si>
  <si>
    <t>Nomina</t>
  </si>
  <si>
    <t>LAURA AMELIA ECHAVARRIA JOAQUIN</t>
  </si>
  <si>
    <t>DIRECTORA DE  DESPACHO</t>
  </si>
  <si>
    <t>Nomina Fijos</t>
  </si>
  <si>
    <t>MENSAJERO INTERNO</t>
  </si>
  <si>
    <t>DIRECCION JURUDICA</t>
  </si>
  <si>
    <t>ASISTENTE</t>
  </si>
  <si>
    <t xml:space="preserve"> </t>
  </si>
  <si>
    <t>NALDA YALINA LIZARDO ZORRILLA</t>
  </si>
  <si>
    <t>LUISA SUJEIRY ZORRILLA GALVA</t>
  </si>
  <si>
    <t xml:space="preserve">AUXILIAR ADMINISTRATIVO </t>
  </si>
  <si>
    <t>JORGE LUIS ESPINOSA YSABEL</t>
  </si>
  <si>
    <t>ANALISTA DE COMUNICACIONES</t>
  </si>
  <si>
    <t>MARILEIMI MIRANDA RIJO</t>
  </si>
  <si>
    <t>ALBIDA MERCEDES SEGURA BATISTA</t>
  </si>
  <si>
    <t>WENDY RAFAELINA LOPEZ TAPIA</t>
  </si>
  <si>
    <t>SANTA JOSEFINA MARTINEZ JAVIER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</si>
  <si>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</si>
  <si>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</si>
  <si>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</si>
  <si>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</si>
  <si>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</si>
  <si>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</si>
  <si>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</si>
  <si>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</si>
  <si>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</si>
  <si>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</si>
  <si>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</si>
  <si>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</si>
  <si>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</si>
  <si>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</si>
  <si>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</si>
  <si>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</si>
  <si>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</si>
  <si>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</si>
  <si>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</si>
  <si>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</si>
  <si>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</si>
  <si>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</si>
  <si>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</si>
  <si>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TECNICO DE COMUNICACIONES</t>
  </si>
  <si>
    <t>DIRECTOR TIC</t>
  </si>
  <si>
    <t>ENCARGADA DEPARTAMENTO SERVICIOS TIC</t>
  </si>
  <si>
    <t>ANALISTA SISTEMAS INFORMATICOS</t>
  </si>
  <si>
    <t>ROBERTO EMILIO ESQUEA MENDEZ</t>
  </si>
  <si>
    <t>SOPORTE A USUARIO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</si>
  <si>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</si>
  <si>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</si>
  <si>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</si>
  <si>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</si>
  <si>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</si>
  <si>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</si>
  <si>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</si>
  <si>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>CONTADOR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</si>
  <si>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</si>
  <si>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</si>
  <si>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</si>
  <si>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</si>
  <si>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TECNICO EN COMPRAS Y CONTRATACIONES</t>
  </si>
  <si>
    <t>CINDY MARIA REINOSO VALVERDE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</si>
  <si>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</si>
  <si>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</si>
  <si>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</si>
  <si>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</si>
  <si>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</si>
  <si>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</si>
  <si>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</si>
  <si>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</si>
  <si>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TECNICO MONITOREO OAI Y PORTALES DE TRANSPARENCIA</t>
  </si>
  <si>
    <t>ROSSANNA ELIZABETH DALMASI DE LO SANTOS</t>
  </si>
  <si>
    <t>DIRECTORA DE RECURSOS HUMANOS</t>
  </si>
  <si>
    <t>Nomina Tramite de Pension</t>
  </si>
  <si>
    <t>Nomina Interinato</t>
  </si>
  <si>
    <t>FRANCINYS ROCIO VIOLA PIRON</t>
  </si>
  <si>
    <t xml:space="preserve">ANALISTA DE DESARROLLO INSTITUCIONAL </t>
  </si>
  <si>
    <t>AUXILIAR ADMINISTRATIVO (A)</t>
  </si>
  <si>
    <t>AUXILIAR ADMINISTRATIVA I</t>
  </si>
  <si>
    <t xml:space="preserve">ASISTENTE DIRECTORA EJECUTIVA </t>
  </si>
  <si>
    <t xml:space="preserve">MENSAJERO INTERNO </t>
  </si>
  <si>
    <t>ASESOR (A) COOPERACION INTERNACIONAL</t>
  </si>
  <si>
    <t xml:space="preserve">ASESOR (A) EN RELACIONES INTERNACIONALES </t>
  </si>
  <si>
    <t xml:space="preserve">                                         Responsable Financiero</t>
  </si>
  <si>
    <t xml:space="preserve">    Responsable de Nómina</t>
  </si>
  <si>
    <t xml:space="preserve">       Responsable de nómina</t>
  </si>
  <si>
    <t xml:space="preserve">           Aprobado por:</t>
  </si>
  <si>
    <t xml:space="preserve">                        Responsable de la Institución</t>
  </si>
  <si>
    <t>SUELDO BUTO (RD$)</t>
  </si>
  <si>
    <t>OTROS ING.</t>
  </si>
  <si>
    <t>TOTAL ING.</t>
  </si>
  <si>
    <t>OTROS DESC.</t>
  </si>
  <si>
    <t>TOTAL DESC.</t>
  </si>
  <si>
    <t xml:space="preserve">                      Responsable Financiero</t>
  </si>
  <si>
    <t>TOTALl ING.</t>
  </si>
  <si>
    <t xml:space="preserve">   Responsable Financiero</t>
  </si>
  <si>
    <t xml:space="preserve">  Responsable de nómina</t>
  </si>
  <si>
    <t>LUCIA MARIE PEGUERO MEJIA</t>
  </si>
  <si>
    <t>MILITAR 007</t>
  </si>
  <si>
    <t>MARIA ALEJANDRA TAVAREZ SAVIÑON</t>
  </si>
  <si>
    <t xml:space="preserve">TECNICO EN COMUNICACIONES </t>
  </si>
  <si>
    <t>31/08/023</t>
  </si>
  <si>
    <t>01/03/023</t>
  </si>
  <si>
    <t>MARLEN  REYNOSO JIMENEZ</t>
  </si>
  <si>
    <t>ENCARGADO DEL DEPARTAMENTO DE DESARROLLO E IMPLEMENTACION DE SISTEMAS</t>
  </si>
  <si>
    <t>YEUDY GIOVANNY MALDONADO BAEZ</t>
  </si>
  <si>
    <t>TECNICO DE DESARROLLO INSTITUCIONAL</t>
  </si>
  <si>
    <t>1.09/2023</t>
  </si>
  <si>
    <t>ENCARGADA DIVISION COMISION</t>
  </si>
  <si>
    <t>VANESSA AMALFY LUZON ENCARNACION</t>
  </si>
  <si>
    <t>COORDINADORA DE PRODUCCION TV-MUTIMEDIA</t>
  </si>
  <si>
    <t>MILITAR 010</t>
  </si>
  <si>
    <t>ALTAGRACIA MARGARITA LANDESTOY PIMENTEL</t>
  </si>
  <si>
    <t>LOANDRA ALTAGRACIA BRITO BRAVO</t>
  </si>
  <si>
    <t>CAROLIN YINA JIMNENEZ DUVAL</t>
  </si>
  <si>
    <t xml:space="preserve">TECNICO EN CALIDAD DE LA GESTION EN LA GETION </t>
  </si>
  <si>
    <t>JOEL ANTONIO RODRIGUEZ MORILLO</t>
  </si>
  <si>
    <t>OLINDA DE LOS SANTOS</t>
  </si>
  <si>
    <t>ANALISTA DE COMISIONES DE ETICA</t>
  </si>
  <si>
    <t>ANDRES ALEJANDRO ACEVEDO LLUBERES</t>
  </si>
  <si>
    <t xml:space="preserve">DIRECCION DE RECURSOS HUMANOS </t>
  </si>
  <si>
    <t xml:space="preserve">RECEPCIONISTA </t>
  </si>
  <si>
    <t xml:space="preserve">           CONCEPTO PAGO SUELDO 000034 - EMPLEADOS TEMPORALES CORRESPONDIENTE AL MES  DE JUNIO  2023</t>
  </si>
  <si>
    <t>CONCEPTO PAGO SUELDO 000007 - PERSONAL DE VIGILANCIA CORRESPONDIENTE AL MES DE JUNIO 2023</t>
  </si>
  <si>
    <t>CONCEPTO PAGO SUELDO 150-18 - INTERINATO CORRESPONDIENTE AL MES DE JUNIO 023</t>
  </si>
  <si>
    <t>CONCEPTO PAGO SUELDO 000001 - FIJOS CORRESPONDIENTE AL MES DE JUNIO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</si>
</sst>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yy"/>
  </numFmts>
  <fonts count="23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142">
    <xf numFmtId="0" fontId="0" fillId="0" borderId="0" xfId="0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11" fillId="3" borderId="0" xfId="0" applyFont="1" applyFill="1" applyAlignment="1">
      <alignment horizontal="center" vertical="center"/>
    </xf>
    <xf numFmtId="0" fontId="11" fillId="3" borderId="15" xfId="0" applyFont="1" applyFill="1" applyBorder="1"/>
    <xf numFmtId="0" fontId="11" fillId="3" borderId="15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center" vertical="center" wrapText="1"/>
    </xf>
    <xf numFmtId="4" fontId="12" fillId="4" borderId="14" xfId="0" applyNumberFormat="1" applyFont="1" applyFill="1" applyBorder="1" applyAlignment="1">
      <alignment horizontal="center" vertical="center" wrapText="1"/>
    </xf>
    <xf numFmtId="2" fontId="12" fillId="4" borderId="14" xfId="0" applyNumberFormat="1" applyFont="1" applyFill="1" applyBorder="1" applyAlignment="1">
      <alignment horizontal="center" vertical="center" wrapText="1"/>
    </xf>
    <xf numFmtId="4" fontId="12" fillId="4" borderId="1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4" fontId="12" fillId="4" borderId="20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center" vertical="center" wrapText="1"/>
    </xf>
    <xf numFmtId="4" fontId="12" fillId="4" borderId="9" xfId="0" applyNumberFormat="1" applyFont="1" applyFill="1" applyBorder="1" applyAlignment="1">
      <alignment horizontal="center" vertical="center" wrapText="1"/>
    </xf>
    <xf numFmtId="2" fontId="12" fillId="4" borderId="9" xfId="0" applyNumberFormat="1" applyFont="1" applyFill="1" applyBorder="1" applyAlignment="1">
      <alignment horizontal="center" vertical="center" wrapText="1"/>
    </xf>
    <xf numFmtId="4" fontId="12" fillId="4" borderId="22" xfId="0" applyNumberFormat="1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/>
    </xf>
    <xf numFmtId="4" fontId="10" fillId="2" borderId="8" xfId="0" applyNumberFormat="1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4" fillId="3" borderId="0" xfId="0" applyFont="1" applyFill="1"/>
    <xf numFmtId="0" fontId="16" fillId="3" borderId="0" xfId="0" applyFont="1" applyFill="1"/>
    <xf numFmtId="0" fontId="17" fillId="3" borderId="0" xfId="0" applyFont="1" applyFill="1"/>
    <xf numFmtId="4" fontId="5" fillId="2" borderId="13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" fontId="5" fillId="3" borderId="0" xfId="0" applyNumberFormat="1" applyFont="1" applyFill="1" applyAlignment="1">
      <alignment horizontal="center" vertical="center" wrapText="1"/>
    </xf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9" fillId="3" borderId="0" xfId="0" applyFont="1" applyFill="1"/>
    <xf numFmtId="0" fontId="0" fillId="3" borderId="0" xfId="0" applyFill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0" fontId="11" fillId="3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14" fontId="20" fillId="6" borderId="1" xfId="0" applyNumberFormat="1" applyFont="1" applyFill="1" applyBorder="1" applyAlignment="1">
      <alignment horizontal="center" vertical="center" wrapText="1"/>
    </xf>
    <xf numFmtId="39" fontId="11" fillId="3" borderId="1" xfId="1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9" fontId="21" fillId="3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 wrapText="1"/>
    </xf>
    <xf numFmtId="39" fontId="18" fillId="3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4" fontId="11" fillId="0" borderId="23" xfId="0" applyNumberFormat="1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left" wrapText="1"/>
    </xf>
    <xf numFmtId="0" fontId="22" fillId="3" borderId="1" xfId="0" applyFont="1" applyFill="1" applyBorder="1" applyAlignment="1">
      <alignment horizontal="left" vertical="center" wrapText="1"/>
    </xf>
    <xf numFmtId="0" fontId="22" fillId="8" borderId="1" xfId="0" applyFont="1" applyFill="1" applyBorder="1" applyAlignment="1">
      <alignment horizontal="left" vertical="center" wrapText="1"/>
    </xf>
    <xf numFmtId="4" fontId="22" fillId="8" borderId="1" xfId="1" applyNumberFormat="1" applyFont="1" applyFill="1" applyBorder="1" applyAlignment="1">
      <alignment horizontal="center" vertical="center" wrapText="1"/>
    </xf>
    <xf numFmtId="4" fontId="22" fillId="3" borderId="1" xfId="1" applyNumberFormat="1" applyFont="1" applyFill="1" applyBorder="1" applyAlignment="1">
      <alignment horizontal="center" vertical="center" wrapText="1"/>
    </xf>
    <xf numFmtId="4" fontId="22" fillId="3" borderId="20" xfId="1" applyNumberFormat="1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left" vertical="center" wrapText="1"/>
    </xf>
    <xf numFmtId="4" fontId="22" fillId="7" borderId="1" xfId="1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22" fillId="7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22" fillId="7" borderId="21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left" vertical="center" wrapText="1"/>
    </xf>
    <xf numFmtId="0" fontId="22" fillId="8" borderId="9" xfId="0" applyFont="1" applyFill="1" applyBorder="1" applyAlignment="1">
      <alignment horizontal="left" vertical="center" wrapText="1"/>
    </xf>
    <xf numFmtId="4" fontId="22" fillId="8" borderId="9" xfId="1" applyNumberFormat="1" applyFont="1" applyFill="1" applyBorder="1" applyAlignment="1">
      <alignment horizontal="center" vertical="center" wrapText="1"/>
    </xf>
    <xf numFmtId="4" fontId="22" fillId="3" borderId="9" xfId="1" applyNumberFormat="1" applyFont="1" applyFill="1" applyBorder="1" applyAlignment="1">
      <alignment horizontal="center" vertical="center" wrapText="1"/>
    </xf>
    <xf numFmtId="4" fontId="22" fillId="3" borderId="22" xfId="1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28" xfId="0" applyFont="1" applyFill="1" applyBorder="1" applyAlignment="1">
      <alignment horizontal="center" wrapText="1"/>
    </xf>
    <xf numFmtId="0" fontId="6" fillId="2" borderId="29" xfId="0" applyFont="1" applyFill="1" applyBorder="1" applyAlignment="1">
      <alignment horizontal="center" wrapText="1"/>
    </xf>
    <xf numFmtId="0" fontId="6" fillId="2" borderId="27" xfId="0" applyFont="1" applyFill="1" applyBorder="1" applyAlignment="1">
      <alignment horizontal="center" wrapText="1"/>
    </xf>
    <xf numFmtId="0" fontId="9" fillId="3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5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375679</xdr:colOff>
      <xdr:row>0</xdr:row>
      <xdr:rowOff>250586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6804" y="250586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1748867</xdr:colOff>
      <xdr:row>0</xdr:row>
      <xdr:rowOff>393461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7773" y="393461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  <xdr:oneCellAnchor>
    <xdr:from>
      <xdr:col>3</xdr:col>
      <xdr:colOff>1323092</xdr:colOff>
      <xdr:row>1</xdr:row>
      <xdr:rowOff>75496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8702DD15-6805-42A3-93B5-7966AF5C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7648" y="237774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1235142</xdr:colOff>
      <xdr:row>0</xdr:row>
      <xdr:rowOff>0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9908" y="0"/>
          <a:ext cx="9309102" cy="135935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N99" totalsRowShown="0" headerRowDxfId="58" dataDxfId="56" headerRowBorderDxfId="57" tableBorderDxfId="55" totalsRowBorderDxfId="54">
  <tableColumns count="14">
    <tableColumn id="1" xr3:uid="{2D1FDF23-A6CD-4B08-831D-150DC438524B}" name="NO." dataDxfId="53"/>
    <tableColumn id="2" xr3:uid="{0911AB60-1AEE-4C76-B6FA-FEEBAC9DE9E0}" name="NOMBRE" dataDxfId="52"/>
    <tableColumn id="3" xr3:uid="{0E5E74B9-2532-4734-A066-909F638C9FE8}" name="DIRECCION" dataDxfId="51"/>
    <tableColumn id="4" xr3:uid="{629D2E8A-41FF-4AC0-BC5A-AFED435EBE8B}" name="FUNCION " dataDxfId="50"/>
    <tableColumn id="5" xr3:uid="{0346D2ED-814B-40AD-B7F8-086D4DCED3F7}" name="ESTATUS" dataDxfId="49"/>
    <tableColumn id="7" xr3:uid="{40EA5192-1531-4277-B48D-84E1FAF65C85}" name="SUELDO BUTO (RD$)" dataDxfId="48"/>
    <tableColumn id="8" xr3:uid="{4D726066-E9E8-4517-988F-10B4AB7BB7A7}" name="OTROS ING." dataDxfId="47"/>
    <tableColumn id="9" xr3:uid="{A1F45CD2-E97E-42F0-BEAD-187F6E99DDB4}" name="TOTAL ING." dataDxfId="46">
      <calculatedColumnFormula>(Tabla54[[#This Row],[SUELDO BUTO (RD$)]]+Tabla54[[#This Row],[OTROS ING.]])</calculatedColumnFormula>
    </tableColumn>
    <tableColumn id="10" xr3:uid="{3342457D-D60D-4844-AFCB-41728102A053}" name="AFP" dataDxfId="45">
      <calculatedColumnFormula>F10*0.0287</calculatedColumnFormula>
    </tableColumn>
    <tableColumn id="11" xr3:uid="{7EC8035C-64DB-434B-A3C3-4A42FEC48BA5}" name="ISR" dataDxfId="44"/>
    <tableColumn id="12" xr3:uid="{855B8BDB-777F-4C1F-80AC-10ADD41E5C2B}" name="SFS" dataDxfId="43">
      <calculatedColumnFormula>F10*0.0304</calculatedColumnFormula>
    </tableColumn>
    <tableColumn id="13" xr3:uid="{D065E5A6-962F-4EF5-A1F4-4A9D24540AC0}" name="OTROS DESC." dataDxfId="42"/>
    <tableColumn id="14" xr3:uid="{739D597A-C402-4F9E-B982-12E56E077F34}" name="TOTAL DESC." dataDxfId="41">
      <calculatedColumnFormula>SUM(Tabla54[[#This Row],[AFP]:[OTROS DESC.]])</calculatedColumnFormula>
    </tableColumn>
    <tableColumn id="15" xr3:uid="{B9A83536-F3DE-486B-86DD-9721265DEDEB}" name="NETO" dataDxfId="40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4:R76" totalsRowShown="0" headerRowDxfId="39" dataDxfId="38" tableBorderDxfId="37">
  <sortState xmlns:xlrd2="http://schemas.microsoft.com/office/spreadsheetml/2017/richdata2" ref="B59:R59">
    <sortCondition descending="1" ref="C14:C76"/>
  </sortState>
  <tableColumns count="17">
    <tableColumn id="1" xr3:uid="{1D382DD1-7CCA-42ED-8BF7-18656596F5AB}" name="NO." dataDxfId="36"/>
    <tableColumn id="2" xr3:uid="{4B469384-2793-4566-B86D-E39E1DEC1537}" name="NOMBRE" dataDxfId="35"/>
    <tableColumn id="3" xr3:uid="{46D757EC-0044-4A71-B699-D1A5034ADD26}" name="DIRECCION" dataDxfId="34"/>
    <tableColumn id="4" xr3:uid="{A0E81CBB-4577-4F5F-941A-B38DBFE33A01}" name="FUNCION " dataDxfId="33"/>
    <tableColumn id="5" xr3:uid="{D49E7DB5-64C6-4818-83EC-3AC6417C4098}" name="ESTATUS" dataDxfId="32"/>
    <tableColumn id="6" xr3:uid="{AE37C1B3-FCD3-4C25-A882-327673FAA7D6}" name="GENERO" dataDxfId="31"/>
    <tableColumn id="7" xr3:uid="{1780E0FA-99D1-406C-8DD6-54BCFE2DC0B2}" name="DESDE" dataDxfId="30"/>
    <tableColumn id="8" xr3:uid="{02A2575B-0FD3-4A96-A25A-7D937EE350B8}" name="HASTA" dataDxfId="29"/>
    <tableColumn id="9" xr3:uid="{54B59C21-67D9-4421-A083-95287B7AA003}" name="SUELDO BRUTO (RD$)" dataDxfId="28"/>
    <tableColumn id="10" xr3:uid="{1A86013D-7CFF-4B3F-BAFF-1834BE28BFA0}" name="OTROS ING." dataDxfId="27"/>
    <tableColumn id="11" xr3:uid="{213A8D9C-5262-41E2-A4B4-5AD3D8FB8718}" name="TOTALl ING." dataDxfId="26"/>
    <tableColumn id="12" xr3:uid="{26B1C0D7-9C21-4D7F-B71B-E25FDD29004A}" name="AFP" dataDxfId="25"/>
    <tableColumn id="13" xr3:uid="{F29F5DE0-E1C3-4AA8-9E06-12C99F4349BD}" name="ISR" dataDxfId="24"/>
    <tableColumn id="14" xr3:uid="{307B36E8-EB58-429D-B85A-2A8A9B9D5551}" name="SFS" dataDxfId="23"/>
    <tableColumn id="15" xr3:uid="{B3B89D0E-A351-4008-97DA-CCD1B80A1EBC}" name="OTROS DESC." dataDxfId="22"/>
    <tableColumn id="16" xr3:uid="{8EA7B5F7-92AA-45B8-827E-CFA7602283FB}" name="TOTAL DESC." dataDxfId="21">
      <calculatedColumnFormula>SUM(M15:P15)</calculatedColumnFormula>
    </tableColumn>
    <tableColumn id="17" xr3:uid="{9937AB38-AA83-47DE-9B70-AFB3AA8B1604}" name="NETO" dataDxfId="20">
      <calculatedColumnFormula>(L15-Q15)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73"/>
  <sheetViews>
    <sheetView showGridLines="0" tabSelected="1" zoomScale="94" zoomScaleNormal="94" zoomScaleSheetLayoutView="92" workbookViewId="0">
      <selection activeCell="B10" sqref="B10:F99"/>
    </sheetView>
  </sheetViews>
  <sheetFormatPr baseColWidth="10" defaultColWidth="9.140625" defaultRowHeight="12.75" x14ac:dyDescent="0.2"/>
  <cols>
    <col min="1" max="1" width="5.140625" style="6" customWidth="1"/>
    <col min="2" max="2" width="43.42578125" style="4" customWidth="1"/>
    <col min="3" max="3" width="56.5703125" style="7" customWidth="1"/>
    <col min="4" max="4" width="54.140625" style="7" customWidth="1"/>
    <col min="5" max="5" width="31" style="7" customWidth="1"/>
    <col min="6" max="6" width="17.85546875" style="7" customWidth="1"/>
    <col min="7" max="7" width="20.5703125" style="6" customWidth="1"/>
    <col min="8" max="8" width="16.42578125" style="6" customWidth="1"/>
    <col min="9" max="9" width="15.85546875" style="6" customWidth="1"/>
    <col min="10" max="10" width="16" style="6" customWidth="1"/>
    <col min="11" max="12" width="13.28515625" style="6" customWidth="1"/>
    <col min="13" max="13" width="14.140625" style="6" customWidth="1"/>
    <col min="14" max="14" width="14.5703125" style="6" customWidth="1"/>
    <col min="15" max="15" width="15.140625" style="6" customWidth="1"/>
    <col min="16" max="16" width="9.140625" style="4" customWidth="1"/>
    <col min="17" max="18" width="9.140625" style="4"/>
    <col min="19" max="19" width="1.28515625" style="4" customWidth="1"/>
    <col min="20" max="134" width="9.140625" style="4"/>
    <col min="135" max="135" width="5.5703125" style="4" customWidth="1"/>
    <col min="136" max="140" width="9.140625" style="4" hidden="1" customWidth="1"/>
    <col min="141" max="141" width="5.42578125" style="4" hidden="1" customWidth="1"/>
    <col min="142" max="156" width="9.140625" style="4" hidden="1" customWidth="1"/>
    <col min="157" max="5787" width="0" style="4" hidden="1" customWidth="1"/>
    <col min="5788" max="5792" width="9.140625" style="4" hidden="1" customWidth="1"/>
    <col min="5793" max="5793" width="5.42578125" style="4" hidden="1" customWidth="1"/>
    <col min="5794" max="5808" width="9.140625" style="4" hidden="1" customWidth="1"/>
    <col min="5809" max="9132" width="0" style="4" hidden="1" customWidth="1"/>
    <col min="9133" max="9137" width="9.140625" style="4" hidden="1" customWidth="1"/>
    <col min="9138" max="9138" width="5.42578125" style="4" hidden="1" customWidth="1"/>
    <col min="9139" max="9153" width="9.140625" style="4" hidden="1" customWidth="1"/>
    <col min="9154" max="9987" width="0" style="4" hidden="1" customWidth="1"/>
    <col min="9988" max="9992" width="9.140625" style="4" hidden="1" customWidth="1"/>
    <col min="9993" max="9993" width="5.42578125" style="4" hidden="1" customWidth="1"/>
    <col min="9994" max="10008" width="9.140625" style="4" hidden="1" customWidth="1"/>
    <col min="10009" max="13332" width="0" style="4" hidden="1" customWidth="1"/>
    <col min="13333" max="13337" width="9.140625" style="4" hidden="1" customWidth="1"/>
    <col min="13338" max="13338" width="5.42578125" style="4" hidden="1" customWidth="1"/>
    <col min="13339" max="13353" width="9.140625" style="4" hidden="1" customWidth="1"/>
    <col min="13354" max="14159" width="0" style="4" hidden="1" customWidth="1"/>
    <col min="14160" max="14164" width="9.140625" style="4" hidden="1" customWidth="1"/>
    <col min="14165" max="14165" width="5.42578125" style="4" hidden="1" customWidth="1"/>
    <col min="14166" max="14180" width="9.140625" style="4" hidden="1" customWidth="1"/>
    <col min="14181" max="15536" width="0" style="4" hidden="1" customWidth="1"/>
    <col min="15537" max="15541" width="9.140625" style="4" hidden="1" customWidth="1"/>
    <col min="15542" max="15542" width="5.42578125" style="4" hidden="1" customWidth="1"/>
    <col min="15543" max="15557" width="9.140625" style="4" hidden="1" customWidth="1"/>
    <col min="15558" max="16363" width="0" style="4" hidden="1" customWidth="1"/>
    <col min="16364" max="16368" width="9.140625" style="4" hidden="1" customWidth="1"/>
    <col min="16369" max="16369" width="5.42578125" style="4" hidden="1" customWidth="1"/>
    <col min="16370" max="16384" width="9.140625" style="4" hidden="1" customWidth="1"/>
  </cols>
  <sheetData>
    <row r="1" spans="1:16" ht="37.5" customHeight="1" x14ac:dyDescent="0.2">
      <c r="B1" s="6"/>
      <c r="C1" s="6"/>
      <c r="D1" s="6"/>
      <c r="E1" s="6"/>
      <c r="F1" s="6"/>
    </row>
    <row r="2" spans="1:16" ht="37.5" customHeight="1" x14ac:dyDescent="0.2"/>
    <row r="3" spans="1:16" ht="37.5" customHeight="1" x14ac:dyDescent="0.2">
      <c r="A3" s="4"/>
    </row>
    <row r="4" spans="1:16" ht="19.5" customHeight="1" x14ac:dyDescent="0.2">
      <c r="A4" s="62"/>
      <c r="B4" s="62"/>
      <c r="C4" s="19"/>
      <c r="D4" s="19"/>
      <c r="E4" s="19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ht="27" customHeight="1" x14ac:dyDescent="0.25">
      <c r="A5" s="124" t="s">
        <v>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</row>
    <row r="6" spans="1:16" ht="20.25" customHeight="1" x14ac:dyDescent="0.2">
      <c r="A6" s="125" t="s">
        <v>446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</row>
    <row r="7" spans="1:16" s="8" customFormat="1" ht="18" customHeight="1" x14ac:dyDescent="0.2">
      <c r="A7" s="126" t="s">
        <v>1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</row>
    <row r="8" spans="1:16" s="8" customFormat="1" ht="18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6" s="5" customFormat="1" ht="26.45" customHeight="1" x14ac:dyDescent="0.2">
      <c r="A9" s="99" t="s">
        <v>189</v>
      </c>
      <c r="B9" s="100" t="s">
        <v>3</v>
      </c>
      <c r="C9" s="100" t="s">
        <v>4</v>
      </c>
      <c r="D9" s="100" t="s">
        <v>5</v>
      </c>
      <c r="E9" s="100" t="s">
        <v>6</v>
      </c>
      <c r="F9" s="100" t="s">
        <v>409</v>
      </c>
      <c r="G9" s="100" t="s">
        <v>410</v>
      </c>
      <c r="H9" s="100" t="s">
        <v>411</v>
      </c>
      <c r="I9" s="100" t="s">
        <v>11</v>
      </c>
      <c r="J9" s="100" t="s">
        <v>12</v>
      </c>
      <c r="K9" s="100" t="s">
        <v>13</v>
      </c>
      <c r="L9" s="100" t="s">
        <v>412</v>
      </c>
      <c r="M9" s="100" t="s">
        <v>413</v>
      </c>
      <c r="N9" s="101" t="s">
        <v>192</v>
      </c>
    </row>
    <row r="10" spans="1:16" s="3" customFormat="1" ht="24" customHeight="1" x14ac:dyDescent="0.2">
      <c r="A10" s="102">
        <v>1</v>
      </c>
      <c r="B10" s="103" t="s">
        <v>17</v>
      </c>
      <c r="C10" s="104" t="s">
        <v>18</v>
      </c>
      <c r="D10" s="104" t="s">
        <v>19</v>
      </c>
      <c r="E10" s="104" t="s">
        <v>20</v>
      </c>
      <c r="F10" s="105">
        <v>110000</v>
      </c>
      <c r="G10" s="106">
        <v>0</v>
      </c>
      <c r="H10" s="106">
        <f>(Tabla54[[#This Row],[SUELDO BUTO (RD$)]]+Tabla54[[#This Row],[OTROS ING.]])</f>
        <v>110000</v>
      </c>
      <c r="I10" s="106">
        <v>3157</v>
      </c>
      <c r="J10" s="106">
        <v>14457.62</v>
      </c>
      <c r="K10" s="106">
        <v>3344</v>
      </c>
      <c r="L10" s="106">
        <v>25</v>
      </c>
      <c r="M10" s="106">
        <f>SUM(Tabla54[[#This Row],[AFP]:[OTROS DESC.]])</f>
        <v>20983.620000000003</v>
      </c>
      <c r="N10" s="107">
        <f>(Tabla54[[#This Row],[TOTAL ING.]]-Tabla54[[#This Row],[TOTAL DESC.]])</f>
        <v>89016.38</v>
      </c>
    </row>
    <row r="11" spans="1:16" s="3" customFormat="1" ht="24" customHeight="1" x14ac:dyDescent="0.2">
      <c r="A11" s="102">
        <v>2</v>
      </c>
      <c r="B11" s="103" t="s">
        <v>22</v>
      </c>
      <c r="C11" s="108" t="s">
        <v>18</v>
      </c>
      <c r="D11" s="108" t="s">
        <v>23</v>
      </c>
      <c r="E11" s="108" t="s">
        <v>20</v>
      </c>
      <c r="F11" s="109">
        <v>165000</v>
      </c>
      <c r="G11" s="106">
        <v>0</v>
      </c>
      <c r="H11" s="106">
        <f>(Tabla54[[#This Row],[SUELDO BUTO (RD$)]]+Tabla54[[#This Row],[OTROS ING.]])</f>
        <v>165000</v>
      </c>
      <c r="I11" s="106">
        <f t="shared" ref="I11:I75" si="0">F11*0.0287</f>
        <v>4735.5</v>
      </c>
      <c r="J11" s="106">
        <v>27394.99</v>
      </c>
      <c r="K11" s="106">
        <v>5016</v>
      </c>
      <c r="L11" s="106">
        <v>25</v>
      </c>
      <c r="M11" s="106">
        <f>SUM(Tabla54[[#This Row],[AFP]:[OTROS DESC.]])</f>
        <v>37171.490000000005</v>
      </c>
      <c r="N11" s="107">
        <f>(Tabla54[[#This Row],[TOTAL ING.]]-Tabla54[[#This Row],[TOTAL DESC.]])</f>
        <v>127828.51</v>
      </c>
    </row>
    <row r="12" spans="1:16" s="3" customFormat="1" ht="24" customHeight="1" x14ac:dyDescent="0.2">
      <c r="A12" s="102">
        <v>3</v>
      </c>
      <c r="B12" s="103" t="s">
        <v>25</v>
      </c>
      <c r="C12" s="104" t="s">
        <v>18</v>
      </c>
      <c r="D12" s="110" t="s">
        <v>403</v>
      </c>
      <c r="E12" s="104" t="s">
        <v>20</v>
      </c>
      <c r="F12" s="105">
        <v>150000</v>
      </c>
      <c r="G12" s="106">
        <v>0</v>
      </c>
      <c r="H12" s="106">
        <f>(Tabla54[[#This Row],[SUELDO BUTO (RD$)]]+Tabla54[[#This Row],[OTROS ING.]])</f>
        <v>150000</v>
      </c>
      <c r="I12" s="106">
        <f t="shared" si="0"/>
        <v>4305</v>
      </c>
      <c r="J12" s="106">
        <v>23866.62</v>
      </c>
      <c r="K12" s="106">
        <f t="shared" ref="K12:K75" si="1">F12*0.0304</f>
        <v>4560</v>
      </c>
      <c r="L12" s="106">
        <v>25</v>
      </c>
      <c r="M12" s="106">
        <f>SUM(Tabla54[[#This Row],[AFP]:[OTROS DESC.]])</f>
        <v>32756.62</v>
      </c>
      <c r="N12" s="107">
        <f>(Tabla54[[#This Row],[TOTAL ING.]]-Tabla54[[#This Row],[TOTAL DESC.]])</f>
        <v>117243.38</v>
      </c>
    </row>
    <row r="13" spans="1:16" s="3" customFormat="1" ht="24" customHeight="1" x14ac:dyDescent="0.2">
      <c r="A13" s="102">
        <v>4</v>
      </c>
      <c r="B13" s="103" t="s">
        <v>26</v>
      </c>
      <c r="C13" s="104" t="s">
        <v>18</v>
      </c>
      <c r="D13" s="104" t="s">
        <v>27</v>
      </c>
      <c r="E13" s="104" t="s">
        <v>20</v>
      </c>
      <c r="F13" s="105">
        <v>110000</v>
      </c>
      <c r="G13" s="106">
        <v>0</v>
      </c>
      <c r="H13" s="106">
        <f>(Tabla54[[#This Row],[SUELDO BUTO (RD$)]]+Tabla54[[#This Row],[OTROS ING.]])</f>
        <v>110000</v>
      </c>
      <c r="I13" s="106">
        <f t="shared" si="0"/>
        <v>3157</v>
      </c>
      <c r="J13" s="106">
        <v>14457.62</v>
      </c>
      <c r="K13" s="106">
        <f t="shared" si="1"/>
        <v>3344</v>
      </c>
      <c r="L13" s="106">
        <v>25</v>
      </c>
      <c r="M13" s="106">
        <f>SUM(Tabla54[[#This Row],[AFP]:[OTROS DESC.]])</f>
        <v>20983.620000000003</v>
      </c>
      <c r="N13" s="107">
        <f>(Tabla54[[#This Row],[TOTAL ING.]]-Tabla54[[#This Row],[TOTAL DESC.]])</f>
        <v>89016.38</v>
      </c>
    </row>
    <row r="14" spans="1:16" s="3" customFormat="1" ht="24" customHeight="1" x14ac:dyDescent="0.2">
      <c r="A14" s="102">
        <v>5</v>
      </c>
      <c r="B14" s="103" t="s">
        <v>433</v>
      </c>
      <c r="C14" s="104" t="s">
        <v>18</v>
      </c>
      <c r="D14" s="104" t="s">
        <v>19</v>
      </c>
      <c r="E14" s="104" t="s">
        <v>34</v>
      </c>
      <c r="F14" s="105">
        <v>65000</v>
      </c>
      <c r="G14" s="106">
        <v>0</v>
      </c>
      <c r="H14" s="106">
        <f>(Tabla54[[#This Row],[SUELDO BUTO (RD$)]]+Tabla54[[#This Row],[OTROS ING.]])</f>
        <v>65000</v>
      </c>
      <c r="I14" s="106">
        <f>F14*0.0287</f>
        <v>1865.5</v>
      </c>
      <c r="J14" s="106">
        <v>4427.58</v>
      </c>
      <c r="K14" s="106">
        <f>F14*0.0304</f>
        <v>1976</v>
      </c>
      <c r="L14" s="106">
        <v>125</v>
      </c>
      <c r="M14" s="106">
        <f>SUM(Tabla54[[#This Row],[AFP]:[OTROS DESC.]])</f>
        <v>8394.08</v>
      </c>
      <c r="N14" s="107">
        <f>(Tabla54[[#This Row],[TOTAL ING.]]-Tabla54[[#This Row],[TOTAL DESC.]])</f>
        <v>56605.919999999998</v>
      </c>
    </row>
    <row r="15" spans="1:16" s="3" customFormat="1" ht="24" customHeight="1" x14ac:dyDescent="0.2">
      <c r="A15" s="102">
        <v>6</v>
      </c>
      <c r="B15" s="103" t="s">
        <v>420</v>
      </c>
      <c r="C15" s="104" t="s">
        <v>18</v>
      </c>
      <c r="D15" s="104" t="s">
        <v>79</v>
      </c>
      <c r="E15" s="104" t="s">
        <v>20</v>
      </c>
      <c r="F15" s="105">
        <v>150000</v>
      </c>
      <c r="G15" s="106">
        <v>0</v>
      </c>
      <c r="H15" s="106">
        <f>(Tabla54[[#This Row],[SUELDO BUTO (RD$)]]+Tabla54[[#This Row],[OTROS ING.]])</f>
        <v>150000</v>
      </c>
      <c r="I15" s="106">
        <v>4305</v>
      </c>
      <c r="J15" s="106">
        <v>23866.62</v>
      </c>
      <c r="K15" s="106">
        <v>4560</v>
      </c>
      <c r="L15" s="106">
        <v>25</v>
      </c>
      <c r="M15" s="106">
        <f>SUM(Tabla54[[#This Row],[AFP]:[OTROS DESC.]])</f>
        <v>32756.62</v>
      </c>
      <c r="N15" s="107">
        <f>(Tabla54[[#This Row],[TOTAL ING.]]-Tabla54[[#This Row],[TOTAL DESC.]])</f>
        <v>117243.38</v>
      </c>
    </row>
    <row r="16" spans="1:16" s="3" customFormat="1" ht="24" customHeight="1" x14ac:dyDescent="0.2">
      <c r="A16" s="102">
        <v>7</v>
      </c>
      <c r="B16" s="103" t="s">
        <v>28</v>
      </c>
      <c r="C16" s="108" t="s">
        <v>18</v>
      </c>
      <c r="D16" s="111" t="s">
        <v>402</v>
      </c>
      <c r="E16" s="108" t="s">
        <v>20</v>
      </c>
      <c r="F16" s="109">
        <v>30000</v>
      </c>
      <c r="G16" s="106">
        <v>0</v>
      </c>
      <c r="H16" s="106">
        <f>(Tabla54[[#This Row],[SUELDO BUTO (RD$)]]+Tabla54[[#This Row],[OTROS ING.]])</f>
        <v>30000</v>
      </c>
      <c r="I16" s="106">
        <f t="shared" si="0"/>
        <v>861</v>
      </c>
      <c r="J16" s="106">
        <v>0</v>
      </c>
      <c r="K16" s="106">
        <f t="shared" si="1"/>
        <v>912</v>
      </c>
      <c r="L16" s="106">
        <v>25</v>
      </c>
      <c r="M16" s="106">
        <f>SUM(Tabla54[[#This Row],[AFP]:[OTROS DESC.]])</f>
        <v>1798</v>
      </c>
      <c r="N16" s="107">
        <f>(Tabla54[[#This Row],[TOTAL ING.]]-Tabla54[[#This Row],[TOTAL DESC.]])</f>
        <v>28202</v>
      </c>
    </row>
    <row r="17" spans="1:14" s="3" customFormat="1" ht="24" customHeight="1" x14ac:dyDescent="0.2">
      <c r="A17" s="102">
        <v>8</v>
      </c>
      <c r="B17" s="103" t="s">
        <v>29</v>
      </c>
      <c r="C17" s="104" t="s">
        <v>18</v>
      </c>
      <c r="D17" s="104" t="s">
        <v>30</v>
      </c>
      <c r="E17" s="104" t="s">
        <v>31</v>
      </c>
      <c r="F17" s="105">
        <v>110000</v>
      </c>
      <c r="G17" s="106">
        <v>0</v>
      </c>
      <c r="H17" s="106">
        <f>(Tabla54[[#This Row],[SUELDO BUTO (RD$)]]+Tabla54[[#This Row],[OTROS ING.]])</f>
        <v>110000</v>
      </c>
      <c r="I17" s="106">
        <f t="shared" si="0"/>
        <v>3157</v>
      </c>
      <c r="J17" s="106">
        <v>13668.89</v>
      </c>
      <c r="K17" s="106">
        <f t="shared" si="1"/>
        <v>3344</v>
      </c>
      <c r="L17" s="106">
        <v>3279.9</v>
      </c>
      <c r="M17" s="106">
        <f>SUM(Tabla54[[#This Row],[AFP]:[OTROS DESC.]])</f>
        <v>23449.79</v>
      </c>
      <c r="N17" s="107">
        <f>(Tabla54[[#This Row],[TOTAL ING.]]-Tabla54[[#This Row],[TOTAL DESC.]])</f>
        <v>86550.209999999992</v>
      </c>
    </row>
    <row r="18" spans="1:14" s="3" customFormat="1" ht="24" customHeight="1" x14ac:dyDescent="0.2">
      <c r="A18" s="102">
        <v>9</v>
      </c>
      <c r="B18" s="103" t="s">
        <v>32</v>
      </c>
      <c r="C18" s="108" t="s">
        <v>18</v>
      </c>
      <c r="D18" s="108" t="s">
        <v>33</v>
      </c>
      <c r="E18" s="108" t="s">
        <v>34</v>
      </c>
      <c r="F18" s="109">
        <v>26000</v>
      </c>
      <c r="G18" s="106">
        <v>0</v>
      </c>
      <c r="H18" s="106">
        <f>(Tabla54[[#This Row],[SUELDO BUTO (RD$)]]+Tabla54[[#This Row],[OTROS ING.]])</f>
        <v>26000</v>
      </c>
      <c r="I18" s="106">
        <f t="shared" si="0"/>
        <v>746.2</v>
      </c>
      <c r="J18" s="106">
        <v>0</v>
      </c>
      <c r="K18" s="106">
        <f t="shared" si="1"/>
        <v>790.4</v>
      </c>
      <c r="L18" s="106">
        <v>125</v>
      </c>
      <c r="M18" s="106">
        <f>SUM(Tabla54[[#This Row],[AFP]:[OTROS DESC.]])</f>
        <v>1661.6</v>
      </c>
      <c r="N18" s="107">
        <f>(Tabla54[[#This Row],[TOTAL ING.]]-Tabla54[[#This Row],[TOTAL DESC.]])</f>
        <v>24338.400000000001</v>
      </c>
    </row>
    <row r="19" spans="1:14" s="3" customFormat="1" ht="24" customHeight="1" x14ac:dyDescent="0.2">
      <c r="A19" s="102">
        <v>10</v>
      </c>
      <c r="B19" s="103" t="s">
        <v>35</v>
      </c>
      <c r="C19" s="108" t="s">
        <v>18</v>
      </c>
      <c r="D19" s="110" t="s">
        <v>401</v>
      </c>
      <c r="E19" s="104" t="s">
        <v>37</v>
      </c>
      <c r="F19" s="105">
        <v>25000</v>
      </c>
      <c r="G19" s="106">
        <v>0</v>
      </c>
      <c r="H19" s="106">
        <f>(Tabla54[[#This Row],[SUELDO BUTO (RD$)]]+Tabla54[[#This Row],[OTROS ING.]])</f>
        <v>25000</v>
      </c>
      <c r="I19" s="106">
        <v>717.5</v>
      </c>
      <c r="J19" s="106">
        <v>0</v>
      </c>
      <c r="K19" s="106">
        <f t="shared" si="1"/>
        <v>760</v>
      </c>
      <c r="L19" s="106">
        <v>1702.45</v>
      </c>
      <c r="M19" s="106">
        <f>SUM(Tabla54[[#This Row],[AFP]:[OTROS DESC.]])</f>
        <v>3179.95</v>
      </c>
      <c r="N19" s="107">
        <f>(Tabla54[[#This Row],[TOTAL ING.]]-Tabla54[[#This Row],[TOTAL DESC.]])</f>
        <v>21820.05</v>
      </c>
    </row>
    <row r="20" spans="1:14" s="3" customFormat="1" ht="24" customHeight="1" x14ac:dyDescent="0.2">
      <c r="A20" s="102">
        <v>11</v>
      </c>
      <c r="B20" s="103" t="s">
        <v>38</v>
      </c>
      <c r="C20" s="104" t="s">
        <v>18</v>
      </c>
      <c r="D20" s="104" t="s">
        <v>36</v>
      </c>
      <c r="E20" s="104" t="s">
        <v>37</v>
      </c>
      <c r="F20" s="105">
        <v>16500</v>
      </c>
      <c r="G20" s="106">
        <v>0</v>
      </c>
      <c r="H20" s="106">
        <f>(Tabla54[[#This Row],[SUELDO BUTO (RD$)]]+Tabla54[[#This Row],[OTROS ING.]])</f>
        <v>16500</v>
      </c>
      <c r="I20" s="106">
        <f t="shared" si="0"/>
        <v>473.55</v>
      </c>
      <c r="J20" s="106">
        <v>0</v>
      </c>
      <c r="K20" s="106">
        <f t="shared" si="1"/>
        <v>501.6</v>
      </c>
      <c r="L20" s="106">
        <v>4921.16</v>
      </c>
      <c r="M20" s="106">
        <f>SUM(Tabla54[[#This Row],[AFP]:[OTROS DESC.]])</f>
        <v>5896.3099999999995</v>
      </c>
      <c r="N20" s="107">
        <f>(Tabla54[[#This Row],[TOTAL ING.]]-Tabla54[[#This Row],[TOTAL DESC.]])</f>
        <v>10603.69</v>
      </c>
    </row>
    <row r="21" spans="1:14" s="3" customFormat="1" ht="24" customHeight="1" x14ac:dyDescent="0.2">
      <c r="A21" s="102">
        <v>12</v>
      </c>
      <c r="B21" s="103" t="s">
        <v>39</v>
      </c>
      <c r="C21" s="108" t="s">
        <v>40</v>
      </c>
      <c r="D21" s="108" t="s">
        <v>41</v>
      </c>
      <c r="E21" s="108" t="s">
        <v>42</v>
      </c>
      <c r="F21" s="109">
        <v>185000</v>
      </c>
      <c r="G21" s="106">
        <v>0</v>
      </c>
      <c r="H21" s="106">
        <f>(Tabla54[[#This Row],[SUELDO BUTO (RD$)]]+Tabla54[[#This Row],[OTROS ING.]])</f>
        <v>185000</v>
      </c>
      <c r="I21" s="106">
        <f t="shared" si="0"/>
        <v>5309.5</v>
      </c>
      <c r="J21" s="106">
        <v>32099.49</v>
      </c>
      <c r="K21" s="106">
        <v>5624</v>
      </c>
      <c r="L21" s="106">
        <v>125</v>
      </c>
      <c r="M21" s="106">
        <f>SUM(Tabla54[[#This Row],[AFP]:[OTROS DESC.]])</f>
        <v>43157.990000000005</v>
      </c>
      <c r="N21" s="107">
        <f>(Tabla54[[#This Row],[TOTAL ING.]]-Tabla54[[#This Row],[TOTAL DESC.]])</f>
        <v>141842.01</v>
      </c>
    </row>
    <row r="22" spans="1:14" s="3" customFormat="1" ht="24" customHeight="1" x14ac:dyDescent="0.2">
      <c r="A22" s="102">
        <v>13</v>
      </c>
      <c r="B22" s="103" t="s">
        <v>43</v>
      </c>
      <c r="C22" s="104" t="s">
        <v>40</v>
      </c>
      <c r="D22" s="110" t="s">
        <v>400</v>
      </c>
      <c r="E22" s="104" t="s">
        <v>20</v>
      </c>
      <c r="F22" s="105">
        <v>75000</v>
      </c>
      <c r="G22" s="106">
        <v>0</v>
      </c>
      <c r="H22" s="106">
        <f>(Tabla54[[#This Row],[SUELDO BUTO (RD$)]]+Tabla54[[#This Row],[OTROS ING.]])</f>
        <v>75000</v>
      </c>
      <c r="I22" s="106">
        <v>2152.5</v>
      </c>
      <c r="J22" s="106">
        <v>5993.89</v>
      </c>
      <c r="K22" s="106">
        <f t="shared" si="1"/>
        <v>2280</v>
      </c>
      <c r="L22" s="106">
        <v>1702.45</v>
      </c>
      <c r="M22" s="106">
        <f>SUM(Tabla54[[#This Row],[AFP]:[OTROS DESC.]])</f>
        <v>12128.84</v>
      </c>
      <c r="N22" s="107">
        <f>(Tabla54[[#This Row],[TOTAL ING.]]-Tabla54[[#This Row],[TOTAL DESC.]])</f>
        <v>62871.16</v>
      </c>
    </row>
    <row r="23" spans="1:14" s="3" customFormat="1" ht="24" customHeight="1" x14ac:dyDescent="0.2">
      <c r="A23" s="102">
        <v>14</v>
      </c>
      <c r="B23" s="103" t="s">
        <v>44</v>
      </c>
      <c r="C23" s="108" t="s">
        <v>40</v>
      </c>
      <c r="D23" s="108" t="s">
        <v>45</v>
      </c>
      <c r="E23" s="108" t="s">
        <v>20</v>
      </c>
      <c r="F23" s="109">
        <v>45000</v>
      </c>
      <c r="G23" s="106">
        <v>0</v>
      </c>
      <c r="H23" s="106">
        <f>(Tabla54[[#This Row],[SUELDO BUTO (RD$)]]+Tabla54[[#This Row],[OTROS ING.]])</f>
        <v>45000</v>
      </c>
      <c r="I23" s="106">
        <f t="shared" si="0"/>
        <v>1291.5</v>
      </c>
      <c r="J23" s="106">
        <v>1148.33</v>
      </c>
      <c r="K23" s="106">
        <f t="shared" si="1"/>
        <v>1368</v>
      </c>
      <c r="L23" s="106">
        <v>4722.2</v>
      </c>
      <c r="M23" s="106">
        <v>8530.0300000000007</v>
      </c>
      <c r="N23" s="107">
        <f>(Tabla54[[#This Row],[TOTAL ING.]]-Tabla54[[#This Row],[TOTAL DESC.]])</f>
        <v>36469.97</v>
      </c>
    </row>
    <row r="24" spans="1:14" s="3" customFormat="1" ht="24" customHeight="1" x14ac:dyDescent="0.2">
      <c r="A24" s="102">
        <v>15</v>
      </c>
      <c r="B24" s="103" t="s">
        <v>46</v>
      </c>
      <c r="C24" s="104" t="s">
        <v>40</v>
      </c>
      <c r="D24" s="104" t="s">
        <v>47</v>
      </c>
      <c r="E24" s="104" t="s">
        <v>37</v>
      </c>
      <c r="F24" s="105">
        <v>30000</v>
      </c>
      <c r="G24" s="106" t="s">
        <v>48</v>
      </c>
      <c r="H24" s="106">
        <v>30000</v>
      </c>
      <c r="I24" s="106">
        <f t="shared" si="0"/>
        <v>861</v>
      </c>
      <c r="J24" s="106">
        <v>0</v>
      </c>
      <c r="K24" s="106">
        <f t="shared" si="1"/>
        <v>912</v>
      </c>
      <c r="L24" s="106">
        <v>25</v>
      </c>
      <c r="M24" s="106">
        <f>SUM(Tabla54[[#This Row],[AFP]:[OTROS DESC.]])</f>
        <v>1798</v>
      </c>
      <c r="N24" s="107">
        <f>(Tabla54[[#This Row],[TOTAL ING.]]-Tabla54[[#This Row],[TOTAL DESC.]])</f>
        <v>28202</v>
      </c>
    </row>
    <row r="25" spans="1:14" s="3" customFormat="1" ht="24" customHeight="1" x14ac:dyDescent="0.2">
      <c r="A25" s="102">
        <v>16</v>
      </c>
      <c r="B25" s="103" t="s">
        <v>49</v>
      </c>
      <c r="C25" s="104" t="s">
        <v>18</v>
      </c>
      <c r="D25" s="104" t="s">
        <v>47</v>
      </c>
      <c r="E25" s="104" t="s">
        <v>37</v>
      </c>
      <c r="F25" s="105">
        <v>22000</v>
      </c>
      <c r="G25" s="106">
        <v>0</v>
      </c>
      <c r="H25" s="106">
        <f>(Tabla54[[#This Row],[SUELDO BUTO (RD$)]]+Tabla54[[#This Row],[OTROS ING.]])</f>
        <v>22000</v>
      </c>
      <c r="I25" s="106">
        <f t="shared" si="0"/>
        <v>631.4</v>
      </c>
      <c r="J25" s="106">
        <v>0</v>
      </c>
      <c r="K25" s="106">
        <f t="shared" si="1"/>
        <v>668.8</v>
      </c>
      <c r="L25" s="106">
        <v>25</v>
      </c>
      <c r="M25" s="106">
        <f>SUM(Tabla54[[#This Row],[AFP]:[OTROS DESC.]])</f>
        <v>1325.1999999999998</v>
      </c>
      <c r="N25" s="107">
        <f>(Tabla54[[#This Row],[TOTAL ING.]]-Tabla54[[#This Row],[TOTAL DESC.]])</f>
        <v>20674.8</v>
      </c>
    </row>
    <row r="26" spans="1:14" s="3" customFormat="1" ht="24" customHeight="1" x14ac:dyDescent="0.2">
      <c r="A26" s="102">
        <v>17</v>
      </c>
      <c r="B26" s="103" t="s">
        <v>53</v>
      </c>
      <c r="C26" s="104" t="s">
        <v>54</v>
      </c>
      <c r="D26" s="104" t="s">
        <v>52</v>
      </c>
      <c r="E26" s="104" t="s">
        <v>34</v>
      </c>
      <c r="F26" s="105">
        <v>70000</v>
      </c>
      <c r="G26" s="106">
        <v>0</v>
      </c>
      <c r="H26" s="106">
        <f>(Tabla54[[#This Row],[SUELDO BUTO (RD$)]]+Tabla54[[#This Row],[OTROS ING.]])</f>
        <v>70000</v>
      </c>
      <c r="I26" s="106">
        <f t="shared" si="0"/>
        <v>2009</v>
      </c>
      <c r="J26" s="106">
        <v>5368.48</v>
      </c>
      <c r="K26" s="106">
        <f t="shared" si="1"/>
        <v>2128</v>
      </c>
      <c r="L26" s="106">
        <v>125</v>
      </c>
      <c r="M26" s="106">
        <f>SUM(Tabla54[[#This Row],[AFP]:[OTROS DESC.]])</f>
        <v>9630.48</v>
      </c>
      <c r="N26" s="107">
        <f>(Tabla54[[#This Row],[TOTAL ING.]]-Tabla54[[#This Row],[TOTAL DESC.]])</f>
        <v>60369.520000000004</v>
      </c>
    </row>
    <row r="27" spans="1:14" s="3" customFormat="1" ht="24" customHeight="1" x14ac:dyDescent="0.2">
      <c r="A27" s="102">
        <v>18</v>
      </c>
      <c r="B27" s="103" t="s">
        <v>50</v>
      </c>
      <c r="C27" s="108" t="s">
        <v>51</v>
      </c>
      <c r="D27" s="108" t="s">
        <v>397</v>
      </c>
      <c r="E27" s="108" t="s">
        <v>34</v>
      </c>
      <c r="F27" s="109">
        <v>60000</v>
      </c>
      <c r="G27" s="106">
        <v>0</v>
      </c>
      <c r="H27" s="106">
        <f>(Tabla54[[#This Row],[SUELDO BUTO (RD$)]]+Tabla54[[#This Row],[OTROS ING.]])</f>
        <v>60000</v>
      </c>
      <c r="I27" s="106">
        <f t="shared" si="0"/>
        <v>1722</v>
      </c>
      <c r="J27" s="106">
        <v>2535.9899999999998</v>
      </c>
      <c r="K27" s="106">
        <f t="shared" si="1"/>
        <v>1824</v>
      </c>
      <c r="L27" s="106">
        <v>125</v>
      </c>
      <c r="M27" s="106">
        <f>SUM(Tabla54[[#This Row],[AFP]:[OTROS DESC.]])</f>
        <v>6206.99</v>
      </c>
      <c r="N27" s="107">
        <f>(Tabla54[[#This Row],[TOTAL ING.]]-Tabla54[[#This Row],[TOTAL DESC.]])</f>
        <v>53793.01</v>
      </c>
    </row>
    <row r="28" spans="1:14" s="3" customFormat="1" ht="24" customHeight="1" x14ac:dyDescent="0.2">
      <c r="A28" s="102">
        <v>19</v>
      </c>
      <c r="B28" s="103" t="s">
        <v>55</v>
      </c>
      <c r="C28" s="108" t="s">
        <v>54</v>
      </c>
      <c r="D28" s="108" t="s">
        <v>56</v>
      </c>
      <c r="E28" s="108" t="s">
        <v>34</v>
      </c>
      <c r="F28" s="109">
        <v>35000</v>
      </c>
      <c r="G28" s="106">
        <v>0</v>
      </c>
      <c r="H28" s="106">
        <f>(Tabla54[[#This Row],[SUELDO BUTO (RD$)]]+Tabla54[[#This Row],[OTROS ING.]])</f>
        <v>35000</v>
      </c>
      <c r="I28" s="106">
        <f t="shared" si="0"/>
        <v>1004.5</v>
      </c>
      <c r="J28" s="106">
        <v>0</v>
      </c>
      <c r="K28" s="106">
        <f t="shared" si="1"/>
        <v>1064</v>
      </c>
      <c r="L28" s="106">
        <v>125</v>
      </c>
      <c r="M28" s="106">
        <f>SUM(Tabla54[[#This Row],[AFP]:[OTROS DESC.]])</f>
        <v>2193.5</v>
      </c>
      <c r="N28" s="107">
        <f>(Tabla54[[#This Row],[TOTAL ING.]]-Tabla54[[#This Row],[TOTAL DESC.]])</f>
        <v>32806.5</v>
      </c>
    </row>
    <row r="29" spans="1:14" s="3" customFormat="1" ht="24" customHeight="1" x14ac:dyDescent="0.2">
      <c r="A29" s="102">
        <v>20</v>
      </c>
      <c r="B29" s="103" t="s">
        <v>57</v>
      </c>
      <c r="C29" s="104" t="s">
        <v>58</v>
      </c>
      <c r="D29" s="104" t="s">
        <v>59</v>
      </c>
      <c r="E29" s="104" t="s">
        <v>31</v>
      </c>
      <c r="F29" s="105">
        <v>45000</v>
      </c>
      <c r="G29" s="106">
        <v>0</v>
      </c>
      <c r="H29" s="106">
        <f>(Tabla54[[#This Row],[SUELDO BUTO (RD$)]]+Tabla54[[#This Row],[OTROS ING.]])</f>
        <v>45000</v>
      </c>
      <c r="I29" s="106">
        <f t="shared" si="0"/>
        <v>1291.5</v>
      </c>
      <c r="J29" s="106">
        <v>911.71</v>
      </c>
      <c r="K29" s="106">
        <v>1368</v>
      </c>
      <c r="L29" s="106">
        <v>1702.45</v>
      </c>
      <c r="M29" s="106">
        <f>SUM(Tabla54[[#This Row],[AFP]:[OTROS DESC.]])</f>
        <v>5273.66</v>
      </c>
      <c r="N29" s="107">
        <f>(Tabla54[[#This Row],[TOTAL ING.]]-Tabla54[[#This Row],[TOTAL DESC.]])</f>
        <v>39726.339999999997</v>
      </c>
    </row>
    <row r="30" spans="1:14" s="3" customFormat="1" ht="24" customHeight="1" x14ac:dyDescent="0.2">
      <c r="A30" s="102">
        <v>21</v>
      </c>
      <c r="B30" s="103" t="s">
        <v>61</v>
      </c>
      <c r="C30" s="104" t="s">
        <v>58</v>
      </c>
      <c r="D30" s="104" t="s">
        <v>62</v>
      </c>
      <c r="E30" s="104" t="s">
        <v>34</v>
      </c>
      <c r="F30" s="105">
        <v>35000</v>
      </c>
      <c r="G30" s="106">
        <v>0</v>
      </c>
      <c r="H30" s="106">
        <f>(Tabla54[[#This Row],[SUELDO BUTO (RD$)]]+Tabla54[[#This Row],[OTROS ING.]])</f>
        <v>35000</v>
      </c>
      <c r="I30" s="106">
        <f t="shared" si="0"/>
        <v>1004.5</v>
      </c>
      <c r="J30" s="106">
        <v>0</v>
      </c>
      <c r="K30" s="106">
        <f t="shared" si="1"/>
        <v>1064</v>
      </c>
      <c r="L30" s="106">
        <v>25</v>
      </c>
      <c r="M30" s="106">
        <f>SUM(Tabla54[[#This Row],[AFP]:[OTROS DESC.]])</f>
        <v>2093.5</v>
      </c>
      <c r="N30" s="107">
        <f>(Tabla54[[#This Row],[TOTAL ING.]]-Tabla54[[#This Row],[TOTAL DESC.]])</f>
        <v>32906.5</v>
      </c>
    </row>
    <row r="31" spans="1:14" s="3" customFormat="1" ht="24" customHeight="1" x14ac:dyDescent="0.2">
      <c r="A31" s="102">
        <v>22</v>
      </c>
      <c r="B31" s="112" t="s">
        <v>103</v>
      </c>
      <c r="C31" s="110" t="s">
        <v>58</v>
      </c>
      <c r="D31" s="104" t="s">
        <v>398</v>
      </c>
      <c r="E31" s="104" t="s">
        <v>34</v>
      </c>
      <c r="F31" s="105">
        <v>26000</v>
      </c>
      <c r="G31" s="106">
        <v>0</v>
      </c>
      <c r="H31" s="106">
        <f>(Tabla54[[#This Row],[SUELDO BUTO (RD$)]]+Tabla54[[#This Row],[OTROS ING.]])</f>
        <v>26000</v>
      </c>
      <c r="I31" s="106">
        <f>F31*0.0287</f>
        <v>746.2</v>
      </c>
      <c r="J31" s="106">
        <v>0</v>
      </c>
      <c r="K31" s="106">
        <f>F31*0.0304</f>
        <v>790.4</v>
      </c>
      <c r="L31" s="106">
        <v>125</v>
      </c>
      <c r="M31" s="106">
        <f>SUM(Tabla54[[#This Row],[AFP]:[OTROS DESC.]])</f>
        <v>1661.6</v>
      </c>
      <c r="N31" s="107">
        <f>(Tabla54[[#This Row],[TOTAL ING.]]-Tabla54[[#This Row],[TOTAL DESC.]])</f>
        <v>24338.400000000001</v>
      </c>
    </row>
    <row r="32" spans="1:14" s="3" customFormat="1" ht="24" customHeight="1" x14ac:dyDescent="0.2">
      <c r="A32" s="102">
        <v>23</v>
      </c>
      <c r="B32" s="103" t="s">
        <v>63</v>
      </c>
      <c r="C32" s="104" t="s">
        <v>64</v>
      </c>
      <c r="D32" s="104" t="s">
        <v>65</v>
      </c>
      <c r="E32" s="104" t="s">
        <v>20</v>
      </c>
      <c r="F32" s="105">
        <v>75000</v>
      </c>
      <c r="G32" s="106">
        <v>0</v>
      </c>
      <c r="H32" s="106">
        <f>(Tabla54[[#This Row],[SUELDO BUTO (RD$)]]+Tabla54[[#This Row],[OTROS ING.]])</f>
        <v>75000</v>
      </c>
      <c r="I32" s="106">
        <f t="shared" si="0"/>
        <v>2152.5</v>
      </c>
      <c r="J32" s="106">
        <v>6309.38</v>
      </c>
      <c r="K32" s="106">
        <f t="shared" si="1"/>
        <v>2280</v>
      </c>
      <c r="L32" s="106">
        <v>25</v>
      </c>
      <c r="M32" s="106">
        <f>SUM(Tabla54[[#This Row],[AFP]:[OTROS DESC.]])</f>
        <v>10766.880000000001</v>
      </c>
      <c r="N32" s="107">
        <f>(Tabla54[[#This Row],[TOTAL ING.]]-Tabla54[[#This Row],[TOTAL DESC.]])</f>
        <v>64233.119999999995</v>
      </c>
    </row>
    <row r="33" spans="1:14" s="3" customFormat="1" ht="24" customHeight="1" x14ac:dyDescent="0.2">
      <c r="A33" s="102">
        <v>24</v>
      </c>
      <c r="B33" s="103" t="s">
        <v>67</v>
      </c>
      <c r="C33" s="108" t="s">
        <v>64</v>
      </c>
      <c r="D33" s="108" t="s">
        <v>68</v>
      </c>
      <c r="E33" s="108" t="s">
        <v>31</v>
      </c>
      <c r="F33" s="109">
        <v>60000</v>
      </c>
      <c r="G33" s="106">
        <v>0</v>
      </c>
      <c r="H33" s="106">
        <f>(Tabla54[[#This Row],[SUELDO BUTO (RD$)]]+Tabla54[[#This Row],[OTROS ING.]])</f>
        <v>60000</v>
      </c>
      <c r="I33" s="106">
        <f t="shared" si="0"/>
        <v>1722</v>
      </c>
      <c r="J33" s="106">
        <v>3486.68</v>
      </c>
      <c r="K33" s="106">
        <f t="shared" si="1"/>
        <v>1824</v>
      </c>
      <c r="L33" s="106">
        <v>2383.6999999999998</v>
      </c>
      <c r="M33" s="106">
        <f>SUM(Tabla54[[#This Row],[AFP]:[OTROS DESC.]])</f>
        <v>9416.380000000001</v>
      </c>
      <c r="N33" s="107">
        <f>(Tabla54[[#This Row],[TOTAL ING.]]-Tabla54[[#This Row],[TOTAL DESC.]])</f>
        <v>50583.619999999995</v>
      </c>
    </row>
    <row r="34" spans="1:14" s="3" customFormat="1" ht="24" customHeight="1" x14ac:dyDescent="0.2">
      <c r="A34" s="102">
        <v>25</v>
      </c>
      <c r="B34" s="103" t="s">
        <v>69</v>
      </c>
      <c r="C34" s="108" t="s">
        <v>64</v>
      </c>
      <c r="D34" s="108" t="s">
        <v>70</v>
      </c>
      <c r="E34" s="108" t="s">
        <v>31</v>
      </c>
      <c r="F34" s="109">
        <v>45000</v>
      </c>
      <c r="G34" s="106">
        <v>0</v>
      </c>
      <c r="H34" s="106">
        <f>(Tabla54[[#This Row],[SUELDO BUTO (RD$)]]+Tabla54[[#This Row],[OTROS ING.]])</f>
        <v>45000</v>
      </c>
      <c r="I34" s="106">
        <f t="shared" si="0"/>
        <v>1291.5</v>
      </c>
      <c r="J34" s="106">
        <v>1148.33</v>
      </c>
      <c r="K34" s="106">
        <f t="shared" si="1"/>
        <v>1368</v>
      </c>
      <c r="L34" s="106">
        <v>125</v>
      </c>
      <c r="M34" s="106">
        <f>SUM(Tabla54[[#This Row],[AFP]:[OTROS DESC.]])</f>
        <v>3932.83</v>
      </c>
      <c r="N34" s="107">
        <f>(Tabla54[[#This Row],[TOTAL ING.]]-Tabla54[[#This Row],[TOTAL DESC.]])</f>
        <v>41067.17</v>
      </c>
    </row>
    <row r="35" spans="1:14" s="3" customFormat="1" ht="24" customHeight="1" x14ac:dyDescent="0.2">
      <c r="A35" s="102">
        <v>26</v>
      </c>
      <c r="B35" s="103" t="s">
        <v>73</v>
      </c>
      <c r="C35" s="108" t="s">
        <v>64</v>
      </c>
      <c r="D35" s="108" t="s">
        <v>56</v>
      </c>
      <c r="E35" s="108" t="s">
        <v>34</v>
      </c>
      <c r="F35" s="109">
        <v>35000</v>
      </c>
      <c r="G35" s="106">
        <v>0</v>
      </c>
      <c r="H35" s="106">
        <f>(Tabla54[[#This Row],[SUELDO BUTO (RD$)]]+Tabla54[[#This Row],[OTROS ING.]])</f>
        <v>35000</v>
      </c>
      <c r="I35" s="106">
        <v>1004.5</v>
      </c>
      <c r="J35" s="106">
        <v>0</v>
      </c>
      <c r="K35" s="106">
        <f t="shared" si="1"/>
        <v>1064</v>
      </c>
      <c r="L35" s="106">
        <v>25</v>
      </c>
      <c r="M35" s="106">
        <f>SUM(Tabla54[[#This Row],[AFP]:[OTROS DESC.]])</f>
        <v>2093.5</v>
      </c>
      <c r="N35" s="107">
        <f>(Tabla54[[#This Row],[TOTAL ING.]]-Tabla54[[#This Row],[TOTAL DESC.]])</f>
        <v>32906.5</v>
      </c>
    </row>
    <row r="36" spans="1:14" s="3" customFormat="1" ht="24" customHeight="1" x14ac:dyDescent="0.2">
      <c r="A36" s="102">
        <v>27</v>
      </c>
      <c r="B36" s="103" t="s">
        <v>74</v>
      </c>
      <c r="C36" s="104" t="s">
        <v>64</v>
      </c>
      <c r="D36" s="104" t="s">
        <v>75</v>
      </c>
      <c r="E36" s="104" t="s">
        <v>34</v>
      </c>
      <c r="F36" s="105">
        <v>45000</v>
      </c>
      <c r="G36" s="106">
        <v>0</v>
      </c>
      <c r="H36" s="106">
        <f>(Tabla54[[#This Row],[SUELDO BUTO (RD$)]]+Tabla54[[#This Row],[OTROS ING.]])</f>
        <v>45000</v>
      </c>
      <c r="I36" s="106">
        <f t="shared" si="0"/>
        <v>1291.5</v>
      </c>
      <c r="J36" s="106">
        <v>1148.33</v>
      </c>
      <c r="K36" s="106">
        <f t="shared" si="1"/>
        <v>1368</v>
      </c>
      <c r="L36" s="106">
        <v>125</v>
      </c>
      <c r="M36" s="106">
        <f>SUM(Tabla54[[#This Row],[AFP]:[OTROS DESC.]])</f>
        <v>3932.83</v>
      </c>
      <c r="N36" s="107">
        <f>(Tabla54[[#This Row],[TOTAL ING.]]-Tabla54[[#This Row],[TOTAL DESC.]])</f>
        <v>41067.17</v>
      </c>
    </row>
    <row r="37" spans="1:14" s="3" customFormat="1" ht="24" customHeight="1" x14ac:dyDescent="0.2">
      <c r="A37" s="102">
        <v>28</v>
      </c>
      <c r="B37" s="103" t="s">
        <v>396</v>
      </c>
      <c r="C37" s="104" t="s">
        <v>64</v>
      </c>
      <c r="D37" s="104" t="s">
        <v>421</v>
      </c>
      <c r="E37" s="104" t="s">
        <v>34</v>
      </c>
      <c r="F37" s="105">
        <v>45000</v>
      </c>
      <c r="G37" s="106">
        <v>0</v>
      </c>
      <c r="H37" s="106">
        <f>(Tabla54[[#This Row],[SUELDO BUTO (RD$)]]+Tabla54[[#This Row],[OTROS ING.]])</f>
        <v>45000</v>
      </c>
      <c r="I37" s="106">
        <f>F37*0.0287</f>
        <v>1291.5</v>
      </c>
      <c r="J37" s="106" t="s">
        <v>48</v>
      </c>
      <c r="K37" s="106">
        <f>F37*0.0304</f>
        <v>1368</v>
      </c>
      <c r="L37" s="106">
        <v>125</v>
      </c>
      <c r="M37" s="106">
        <f>SUM(Tabla54[[#This Row],[AFP]:[OTROS DESC.]])</f>
        <v>2784.5</v>
      </c>
      <c r="N37" s="107">
        <f>(Tabla54[[#This Row],[TOTAL ING.]]-Tabla54[[#This Row],[TOTAL DESC.]])</f>
        <v>42215.5</v>
      </c>
    </row>
    <row r="38" spans="1:14" s="3" customFormat="1" ht="24" customHeight="1" x14ac:dyDescent="0.2">
      <c r="A38" s="102">
        <v>29</v>
      </c>
      <c r="B38" s="103" t="s">
        <v>76</v>
      </c>
      <c r="C38" s="108" t="s">
        <v>77</v>
      </c>
      <c r="D38" s="108" t="s">
        <v>27</v>
      </c>
      <c r="E38" s="108" t="s">
        <v>20</v>
      </c>
      <c r="F38" s="109">
        <v>100000</v>
      </c>
      <c r="G38" s="106">
        <v>0</v>
      </c>
      <c r="H38" s="106">
        <f>(Tabla54[[#This Row],[SUELDO BUTO (RD$)]]+Tabla54[[#This Row],[OTROS ING.]])</f>
        <v>100000</v>
      </c>
      <c r="I38" s="106">
        <f t="shared" si="0"/>
        <v>2870</v>
      </c>
      <c r="J38" s="106">
        <v>12105.37</v>
      </c>
      <c r="K38" s="106">
        <f t="shared" si="1"/>
        <v>3040</v>
      </c>
      <c r="L38" s="106">
        <v>1530.8</v>
      </c>
      <c r="M38" s="106">
        <f>SUM(Tabla54[[#This Row],[AFP]:[OTROS DESC.]])</f>
        <v>19546.170000000002</v>
      </c>
      <c r="N38" s="107">
        <f>(Tabla54[[#This Row],[TOTAL ING.]]-Tabla54[[#This Row],[TOTAL DESC.]])</f>
        <v>80453.83</v>
      </c>
    </row>
    <row r="39" spans="1:14" s="3" customFormat="1" ht="24" customHeight="1" x14ac:dyDescent="0.2">
      <c r="A39" s="102">
        <v>30</v>
      </c>
      <c r="B39" s="103" t="s">
        <v>78</v>
      </c>
      <c r="C39" s="104" t="s">
        <v>77</v>
      </c>
      <c r="D39" s="104" t="s">
        <v>79</v>
      </c>
      <c r="E39" s="104" t="s">
        <v>20</v>
      </c>
      <c r="F39" s="105">
        <v>80000</v>
      </c>
      <c r="G39" s="106">
        <v>0</v>
      </c>
      <c r="H39" s="106">
        <v>80000</v>
      </c>
      <c r="I39" s="106">
        <f t="shared" si="0"/>
        <v>2296</v>
      </c>
      <c r="J39" s="106">
        <v>7400.87</v>
      </c>
      <c r="K39" s="106">
        <f t="shared" si="1"/>
        <v>2432</v>
      </c>
      <c r="L39" s="106">
        <v>125</v>
      </c>
      <c r="M39" s="106">
        <f>SUM(Tabla54[[#This Row],[AFP]:[OTROS DESC.]])</f>
        <v>12253.869999999999</v>
      </c>
      <c r="N39" s="107">
        <f>(Tabla54[[#This Row],[TOTAL ING.]]-Tabla54[[#This Row],[TOTAL DESC.]])</f>
        <v>67746.13</v>
      </c>
    </row>
    <row r="40" spans="1:14" s="3" customFormat="1" ht="24" customHeight="1" x14ac:dyDescent="0.2">
      <c r="A40" s="102">
        <v>31</v>
      </c>
      <c r="B40" s="103" t="s">
        <v>80</v>
      </c>
      <c r="C40" s="108" t="s">
        <v>77</v>
      </c>
      <c r="D40" s="108" t="s">
        <v>27</v>
      </c>
      <c r="E40" s="108" t="s">
        <v>20</v>
      </c>
      <c r="F40" s="109">
        <v>100000</v>
      </c>
      <c r="G40" s="106">
        <v>0</v>
      </c>
      <c r="H40" s="106">
        <f>(Tabla54[[#This Row],[SUELDO BUTO (RD$)]]+Tabla54[[#This Row],[OTROS ING.]])</f>
        <v>100000</v>
      </c>
      <c r="I40" s="106">
        <v>2870</v>
      </c>
      <c r="J40" s="106">
        <v>11711.01</v>
      </c>
      <c r="K40" s="106">
        <v>3040</v>
      </c>
      <c r="L40" s="106">
        <v>1702.45</v>
      </c>
      <c r="M40" s="106">
        <f>SUM(Tabla54[[#This Row],[AFP]:[OTROS DESC.]])</f>
        <v>19323.460000000003</v>
      </c>
      <c r="N40" s="107">
        <f>(Tabla54[[#This Row],[TOTAL ING.]]-Tabla54[[#This Row],[TOTAL DESC.]])</f>
        <v>80676.539999999994</v>
      </c>
    </row>
    <row r="41" spans="1:14" s="3" customFormat="1" ht="24" customHeight="1" x14ac:dyDescent="0.2">
      <c r="A41" s="102">
        <v>32</v>
      </c>
      <c r="B41" s="103" t="s">
        <v>81</v>
      </c>
      <c r="C41" s="104" t="s">
        <v>77</v>
      </c>
      <c r="D41" s="104" t="s">
        <v>82</v>
      </c>
      <c r="E41" s="104" t="s">
        <v>34</v>
      </c>
      <c r="F41" s="105">
        <v>35000</v>
      </c>
      <c r="G41" s="106">
        <v>0</v>
      </c>
      <c r="H41" s="106">
        <f>(Tabla54[[#This Row],[SUELDO BUTO (RD$)]]+Tabla54[[#This Row],[OTROS ING.]])</f>
        <v>35000</v>
      </c>
      <c r="I41" s="106">
        <f t="shared" si="0"/>
        <v>1004.5</v>
      </c>
      <c r="J41" s="106">
        <v>0</v>
      </c>
      <c r="K41" s="106">
        <f t="shared" si="1"/>
        <v>1064</v>
      </c>
      <c r="L41" s="106">
        <v>125</v>
      </c>
      <c r="M41" s="106">
        <f>SUM(Tabla54[[#This Row],[AFP]:[OTROS DESC.]])</f>
        <v>2193.5</v>
      </c>
      <c r="N41" s="107">
        <f>(Tabla54[[#This Row],[TOTAL ING.]]-Tabla54[[#This Row],[TOTAL DESC.]])</f>
        <v>32806.5</v>
      </c>
    </row>
    <row r="42" spans="1:14" s="3" customFormat="1" ht="24" customHeight="1" x14ac:dyDescent="0.2">
      <c r="A42" s="102">
        <v>33</v>
      </c>
      <c r="B42" s="103" t="s">
        <v>83</v>
      </c>
      <c r="C42" s="108" t="s">
        <v>84</v>
      </c>
      <c r="D42" s="108" t="s">
        <v>85</v>
      </c>
      <c r="E42" s="108" t="s">
        <v>31</v>
      </c>
      <c r="F42" s="109">
        <v>80000</v>
      </c>
      <c r="G42" s="106">
        <v>0</v>
      </c>
      <c r="H42" s="106">
        <f>(Tabla54[[#This Row],[SUELDO BUTO (RD$)]]+Tabla54[[#This Row],[OTROS ING.]])</f>
        <v>80000</v>
      </c>
      <c r="I42" s="106">
        <f t="shared" si="0"/>
        <v>2296</v>
      </c>
      <c r="J42" s="106">
        <v>7006.51</v>
      </c>
      <c r="K42" s="106">
        <f t="shared" si="1"/>
        <v>2432</v>
      </c>
      <c r="L42" s="106">
        <v>2455.35</v>
      </c>
      <c r="M42" s="106">
        <f>SUM(Tabla54[[#This Row],[AFP]:[OTROS DESC.]])</f>
        <v>14189.86</v>
      </c>
      <c r="N42" s="107">
        <f>(Tabla54[[#This Row],[TOTAL ING.]]-Tabla54[[#This Row],[TOTAL DESC.]])</f>
        <v>65810.14</v>
      </c>
    </row>
    <row r="43" spans="1:14" s="3" customFormat="1" ht="24" customHeight="1" x14ac:dyDescent="0.2">
      <c r="A43" s="102">
        <v>34</v>
      </c>
      <c r="B43" s="103" t="s">
        <v>86</v>
      </c>
      <c r="C43" s="104" t="s">
        <v>84</v>
      </c>
      <c r="D43" s="104" t="s">
        <v>87</v>
      </c>
      <c r="E43" s="104" t="s">
        <v>34</v>
      </c>
      <c r="F43" s="105">
        <v>35000</v>
      </c>
      <c r="G43" s="106">
        <v>0</v>
      </c>
      <c r="H43" s="106">
        <f>(Tabla54[[#This Row],[SUELDO BUTO (RD$)]]+Tabla54[[#This Row],[OTROS ING.]])</f>
        <v>35000</v>
      </c>
      <c r="I43" s="106">
        <f t="shared" si="0"/>
        <v>1004.5</v>
      </c>
      <c r="J43" s="106">
        <v>0</v>
      </c>
      <c r="K43" s="106">
        <f t="shared" si="1"/>
        <v>1064</v>
      </c>
      <c r="L43" s="106">
        <v>125</v>
      </c>
      <c r="M43" s="106">
        <f>SUM(Tabla54[[#This Row],[AFP]:[OTROS DESC.]])</f>
        <v>2193.5</v>
      </c>
      <c r="N43" s="107">
        <f>(Tabla54[[#This Row],[TOTAL ING.]]-Tabla54[[#This Row],[TOTAL DESC.]])</f>
        <v>32806.5</v>
      </c>
    </row>
    <row r="44" spans="1:14" s="3" customFormat="1" ht="24" customHeight="1" x14ac:dyDescent="0.2">
      <c r="A44" s="102">
        <v>35</v>
      </c>
      <c r="B44" s="103" t="s">
        <v>418</v>
      </c>
      <c r="C44" s="104" t="s">
        <v>89</v>
      </c>
      <c r="D44" s="104" t="s">
        <v>281</v>
      </c>
      <c r="E44" s="104" t="s">
        <v>34</v>
      </c>
      <c r="F44" s="105">
        <v>45000</v>
      </c>
      <c r="G44" s="106">
        <v>0</v>
      </c>
      <c r="H44" s="106">
        <f>(Tabla54[[#This Row],[SUELDO BUTO (RD$)]]+Tabla54[[#This Row],[OTROS ING.]])</f>
        <v>45000</v>
      </c>
      <c r="I44" s="106">
        <f>F44*0.0287</f>
        <v>1291.5</v>
      </c>
      <c r="J44" s="106">
        <v>1148.33</v>
      </c>
      <c r="K44" s="106">
        <f>F44*0.0304</f>
        <v>1368</v>
      </c>
      <c r="L44" s="106">
        <v>125</v>
      </c>
      <c r="M44" s="106">
        <f>SUM(Tabla54[[#This Row],[AFP]:[OTROS DESC.]])</f>
        <v>3932.83</v>
      </c>
      <c r="N44" s="107">
        <f>(Tabla54[[#This Row],[TOTAL ING.]]-Tabla54[[#This Row],[TOTAL DESC.]])</f>
        <v>41067.17</v>
      </c>
    </row>
    <row r="45" spans="1:14" s="3" customFormat="1" ht="24" customHeight="1" x14ac:dyDescent="0.2">
      <c r="A45" s="102">
        <v>36</v>
      </c>
      <c r="B45" s="108" t="s">
        <v>88</v>
      </c>
      <c r="C45" s="108" t="s">
        <v>89</v>
      </c>
      <c r="D45" s="108" t="s">
        <v>90</v>
      </c>
      <c r="E45" s="108" t="s">
        <v>34</v>
      </c>
      <c r="F45" s="109">
        <v>36000</v>
      </c>
      <c r="G45" s="106">
        <v>0</v>
      </c>
      <c r="H45" s="106">
        <f>(Tabla54[[#This Row],[SUELDO BUTO (RD$)]]+Tabla54[[#This Row],[OTROS ING.]])</f>
        <v>36000</v>
      </c>
      <c r="I45" s="106">
        <f t="shared" si="0"/>
        <v>1033.2</v>
      </c>
      <c r="J45" s="106">
        <v>0</v>
      </c>
      <c r="K45" s="106">
        <f t="shared" si="1"/>
        <v>1094.4000000000001</v>
      </c>
      <c r="L45" s="106">
        <v>125</v>
      </c>
      <c r="M45" s="106">
        <f>SUM(Tabla54[[#This Row],[AFP]:[OTROS DESC.]])</f>
        <v>2252.6000000000004</v>
      </c>
      <c r="N45" s="107">
        <f>(Tabla54[[#This Row],[TOTAL ING.]]-Tabla54[[#This Row],[TOTAL DESC.]])</f>
        <v>33747.4</v>
      </c>
    </row>
    <row r="46" spans="1:14" s="3" customFormat="1" ht="24" customHeight="1" x14ac:dyDescent="0.2">
      <c r="A46" s="102">
        <v>37</v>
      </c>
      <c r="B46" s="104" t="s">
        <v>91</v>
      </c>
      <c r="C46" s="104" t="s">
        <v>89</v>
      </c>
      <c r="D46" s="104" t="s">
        <v>92</v>
      </c>
      <c r="E46" s="104" t="s">
        <v>34</v>
      </c>
      <c r="F46" s="105">
        <v>35000</v>
      </c>
      <c r="G46" s="106">
        <v>0</v>
      </c>
      <c r="H46" s="106">
        <f>(Tabla54[[#This Row],[SUELDO BUTO (RD$)]]+Tabla54[[#This Row],[OTROS ING.]])</f>
        <v>35000</v>
      </c>
      <c r="I46" s="106">
        <f t="shared" si="0"/>
        <v>1004.5</v>
      </c>
      <c r="J46" s="106">
        <v>0</v>
      </c>
      <c r="K46" s="106">
        <f t="shared" si="1"/>
        <v>1064</v>
      </c>
      <c r="L46" s="106">
        <v>25</v>
      </c>
      <c r="M46" s="106">
        <f>SUM(Tabla54[[#This Row],[AFP]:[OTROS DESC.]])</f>
        <v>2093.5</v>
      </c>
      <c r="N46" s="107">
        <f>(Tabla54[[#This Row],[TOTAL ING.]]-Tabla54[[#This Row],[TOTAL DESC.]])</f>
        <v>32906.5</v>
      </c>
    </row>
    <row r="47" spans="1:14" s="3" customFormat="1" ht="24" customHeight="1" x14ac:dyDescent="0.2">
      <c r="A47" s="102">
        <v>38</v>
      </c>
      <c r="B47" s="108" t="s">
        <v>93</v>
      </c>
      <c r="C47" s="108" t="s">
        <v>89</v>
      </c>
      <c r="D47" s="108" t="s">
        <v>56</v>
      </c>
      <c r="E47" s="108" t="s">
        <v>34</v>
      </c>
      <c r="F47" s="109">
        <v>35000</v>
      </c>
      <c r="G47" s="106">
        <v>0</v>
      </c>
      <c r="H47" s="106">
        <f>(Tabla54[[#This Row],[SUELDO BUTO (RD$)]]+Tabla54[[#This Row],[OTROS ING.]])</f>
        <v>35000</v>
      </c>
      <c r="I47" s="106">
        <f t="shared" si="0"/>
        <v>1004.5</v>
      </c>
      <c r="J47" s="106">
        <v>0</v>
      </c>
      <c r="K47" s="106">
        <f t="shared" si="1"/>
        <v>1064</v>
      </c>
      <c r="L47" s="106">
        <v>6096.4</v>
      </c>
      <c r="M47" s="106">
        <f>SUM(Tabla54[[#This Row],[AFP]:[OTROS DESC.]])</f>
        <v>8164.9</v>
      </c>
      <c r="N47" s="107">
        <f>(Tabla54[[#This Row],[TOTAL ING.]]-Tabla54[[#This Row],[TOTAL DESC.]])</f>
        <v>26835.1</v>
      </c>
    </row>
    <row r="48" spans="1:14" s="3" customFormat="1" ht="24" customHeight="1" x14ac:dyDescent="0.2">
      <c r="A48" s="102">
        <v>39</v>
      </c>
      <c r="B48" s="104" t="s">
        <v>94</v>
      </c>
      <c r="C48" s="104" t="s">
        <v>89</v>
      </c>
      <c r="D48" s="104" t="s">
        <v>56</v>
      </c>
      <c r="E48" s="104" t="s">
        <v>31</v>
      </c>
      <c r="F48" s="105">
        <v>35000</v>
      </c>
      <c r="G48" s="106">
        <v>0</v>
      </c>
      <c r="H48" s="106">
        <f>(Tabla54[[#This Row],[SUELDO BUTO (RD$)]]+Tabla54[[#This Row],[OTROS ING.]])</f>
        <v>35000</v>
      </c>
      <c r="I48" s="106">
        <v>1004.5</v>
      </c>
      <c r="J48" s="106">
        <v>0</v>
      </c>
      <c r="K48" s="106">
        <f t="shared" si="1"/>
        <v>1064</v>
      </c>
      <c r="L48" s="106">
        <v>125</v>
      </c>
      <c r="M48" s="106">
        <f>SUM(Tabla54[[#This Row],[AFP]:[OTROS DESC.]])</f>
        <v>2193.5</v>
      </c>
      <c r="N48" s="107">
        <f>(Tabla54[[#This Row],[TOTAL ING.]]-Tabla54[[#This Row],[TOTAL DESC.]])</f>
        <v>32806.5</v>
      </c>
    </row>
    <row r="49" spans="1:14" s="3" customFormat="1" ht="24" customHeight="1" x14ac:dyDescent="0.2">
      <c r="A49" s="102">
        <v>40</v>
      </c>
      <c r="B49" s="113" t="s">
        <v>95</v>
      </c>
      <c r="C49" s="103" t="s">
        <v>89</v>
      </c>
      <c r="D49" s="103" t="s">
        <v>56</v>
      </c>
      <c r="E49" s="103" t="s">
        <v>34</v>
      </c>
      <c r="F49" s="106">
        <v>35000</v>
      </c>
      <c r="G49" s="106">
        <v>0</v>
      </c>
      <c r="H49" s="106">
        <f>(Tabla54[[#This Row],[SUELDO BUTO (RD$)]]+Tabla54[[#This Row],[OTROS ING.]])</f>
        <v>35000</v>
      </c>
      <c r="I49" s="106">
        <f t="shared" si="0"/>
        <v>1004.5</v>
      </c>
      <c r="J49" s="106">
        <v>0</v>
      </c>
      <c r="K49" s="106">
        <f t="shared" si="1"/>
        <v>1064</v>
      </c>
      <c r="L49" s="106">
        <v>125</v>
      </c>
      <c r="M49" s="106">
        <f>SUM(Tabla54[[#This Row],[AFP]:[OTROS DESC.]])</f>
        <v>2193.5</v>
      </c>
      <c r="N49" s="107">
        <f>(Tabla54[[#This Row],[TOTAL ING.]]-Tabla54[[#This Row],[TOTAL DESC.]])</f>
        <v>32806.5</v>
      </c>
    </row>
    <row r="50" spans="1:14" s="3" customFormat="1" ht="24" customHeight="1" x14ac:dyDescent="0.2">
      <c r="A50" s="102">
        <v>41</v>
      </c>
      <c r="B50" s="104" t="s">
        <v>96</v>
      </c>
      <c r="C50" s="104" t="s">
        <v>89</v>
      </c>
      <c r="D50" s="104" t="s">
        <v>97</v>
      </c>
      <c r="E50" s="104" t="s">
        <v>37</v>
      </c>
      <c r="F50" s="105">
        <v>26000</v>
      </c>
      <c r="G50" s="105">
        <v>0</v>
      </c>
      <c r="H50" s="106">
        <f>(Tabla54[[#This Row],[SUELDO BUTO (RD$)]]+Tabla54[[#This Row],[OTROS ING.]])</f>
        <v>26000</v>
      </c>
      <c r="I50" s="106">
        <f t="shared" si="0"/>
        <v>746.2</v>
      </c>
      <c r="J50" s="106">
        <v>0</v>
      </c>
      <c r="K50" s="106">
        <f t="shared" si="1"/>
        <v>790.4</v>
      </c>
      <c r="L50" s="106">
        <v>125</v>
      </c>
      <c r="M50" s="106">
        <f>SUM(Tabla54[[#This Row],[AFP]:[OTROS DESC.]])</f>
        <v>1661.6</v>
      </c>
      <c r="N50" s="107">
        <f>(Tabla54[[#This Row],[TOTAL ING.]]-Tabla54[[#This Row],[TOTAL DESC.]])</f>
        <v>24338.400000000001</v>
      </c>
    </row>
    <row r="51" spans="1:14" s="3" customFormat="1" ht="24" customHeight="1" x14ac:dyDescent="0.2">
      <c r="A51" s="102">
        <v>42</v>
      </c>
      <c r="B51" s="108" t="s">
        <v>98</v>
      </c>
      <c r="C51" s="108" t="s">
        <v>89</v>
      </c>
      <c r="D51" s="108" t="s">
        <v>99</v>
      </c>
      <c r="E51" s="108" t="s">
        <v>34</v>
      </c>
      <c r="F51" s="109">
        <v>27000</v>
      </c>
      <c r="G51" s="106">
        <v>0</v>
      </c>
      <c r="H51" s="106">
        <f>(Tabla54[[#This Row],[SUELDO BUTO (RD$)]]+Tabla54[[#This Row],[OTROS ING.]])</f>
        <v>27000</v>
      </c>
      <c r="I51" s="106">
        <f t="shared" si="0"/>
        <v>774.9</v>
      </c>
      <c r="J51" s="106">
        <v>0</v>
      </c>
      <c r="K51" s="106">
        <f t="shared" si="1"/>
        <v>820.8</v>
      </c>
      <c r="L51" s="106">
        <v>25</v>
      </c>
      <c r="M51" s="106">
        <f>SUM(Tabla54[[#This Row],[AFP]:[OTROS DESC.]])</f>
        <v>1620.6999999999998</v>
      </c>
      <c r="N51" s="107">
        <f>(Tabla54[[#This Row],[TOTAL ING.]]-Tabla54[[#This Row],[TOTAL DESC.]])</f>
        <v>25379.3</v>
      </c>
    </row>
    <row r="52" spans="1:14" s="3" customFormat="1" ht="24" customHeight="1" x14ac:dyDescent="0.2">
      <c r="A52" s="102">
        <v>43</v>
      </c>
      <c r="B52" s="104" t="s">
        <v>100</v>
      </c>
      <c r="C52" s="104" t="s">
        <v>89</v>
      </c>
      <c r="D52" s="104" t="s">
        <v>101</v>
      </c>
      <c r="E52" s="104" t="s">
        <v>37</v>
      </c>
      <c r="F52" s="105">
        <v>20500</v>
      </c>
      <c r="G52" s="106">
        <v>0</v>
      </c>
      <c r="H52" s="106">
        <f>(Tabla54[[#This Row],[SUELDO BUTO (RD$)]]+Tabla54[[#This Row],[OTROS ING.]])</f>
        <v>20500</v>
      </c>
      <c r="I52" s="106">
        <f t="shared" si="0"/>
        <v>588.35</v>
      </c>
      <c r="J52" s="106">
        <v>0</v>
      </c>
      <c r="K52" s="106">
        <f t="shared" si="1"/>
        <v>623.20000000000005</v>
      </c>
      <c r="L52" s="106">
        <v>25</v>
      </c>
      <c r="M52" s="106">
        <f>SUM(Tabla54[[#This Row],[AFP]:[OTROS DESC.]])</f>
        <v>1236.5500000000002</v>
      </c>
      <c r="N52" s="107">
        <f>(Tabla54[[#This Row],[TOTAL ING.]]-Tabla54[[#This Row],[TOTAL DESC.]])</f>
        <v>19263.45</v>
      </c>
    </row>
    <row r="53" spans="1:14" s="3" customFormat="1" ht="24" customHeight="1" x14ac:dyDescent="0.2">
      <c r="A53" s="102">
        <v>44</v>
      </c>
      <c r="B53" s="108" t="s">
        <v>102</v>
      </c>
      <c r="C53" s="108" t="s">
        <v>89</v>
      </c>
      <c r="D53" s="108" t="s">
        <v>442</v>
      </c>
      <c r="E53" s="108" t="s">
        <v>34</v>
      </c>
      <c r="F53" s="109">
        <v>26000</v>
      </c>
      <c r="G53" s="106">
        <v>0</v>
      </c>
      <c r="H53" s="106">
        <f>(Tabla54[[#This Row],[SUELDO BUTO (RD$)]]+Tabla54[[#This Row],[OTROS ING.]])</f>
        <v>26000</v>
      </c>
      <c r="I53" s="106">
        <f t="shared" si="0"/>
        <v>746.2</v>
      </c>
      <c r="J53" s="106">
        <v>0</v>
      </c>
      <c r="K53" s="106">
        <f t="shared" si="1"/>
        <v>790.4</v>
      </c>
      <c r="L53" s="106">
        <v>125</v>
      </c>
      <c r="M53" s="106">
        <f>SUM(Tabla54[[#This Row],[AFP]:[OTROS DESC.]])</f>
        <v>1661.6</v>
      </c>
      <c r="N53" s="107">
        <f>(Tabla54[[#This Row],[TOTAL ING.]]-Tabla54[[#This Row],[TOTAL DESC.]])</f>
        <v>24338.400000000001</v>
      </c>
    </row>
    <row r="54" spans="1:14" s="3" customFormat="1" ht="24" customHeight="1" x14ac:dyDescent="0.2">
      <c r="A54" s="102">
        <v>45</v>
      </c>
      <c r="B54" s="104" t="s">
        <v>104</v>
      </c>
      <c r="C54" s="104" t="s">
        <v>89</v>
      </c>
      <c r="D54" s="104" t="s">
        <v>47</v>
      </c>
      <c r="E54" s="104" t="s">
        <v>37</v>
      </c>
      <c r="F54" s="105">
        <v>22000</v>
      </c>
      <c r="G54" s="106">
        <v>0</v>
      </c>
      <c r="H54" s="106">
        <f>(Tabla54[[#This Row],[SUELDO BUTO (RD$)]]+Tabla54[[#This Row],[OTROS ING.]])</f>
        <v>22000</v>
      </c>
      <c r="I54" s="106">
        <f t="shared" si="0"/>
        <v>631.4</v>
      </c>
      <c r="J54" s="106">
        <v>0</v>
      </c>
      <c r="K54" s="106">
        <f t="shared" si="1"/>
        <v>668.8</v>
      </c>
      <c r="L54" s="106">
        <v>125</v>
      </c>
      <c r="M54" s="106">
        <f>SUM(Tabla54[[#This Row],[AFP]:[OTROS DESC.]])</f>
        <v>1425.1999999999998</v>
      </c>
      <c r="N54" s="107">
        <f>(Tabla54[[#This Row],[TOTAL ING.]]-Tabla54[[#This Row],[TOTAL DESC.]])</f>
        <v>20574.8</v>
      </c>
    </row>
    <row r="55" spans="1:14" s="3" customFormat="1" ht="24" customHeight="1" x14ac:dyDescent="0.2">
      <c r="A55" s="102">
        <v>46</v>
      </c>
      <c r="B55" s="108" t="s">
        <v>105</v>
      </c>
      <c r="C55" s="108" t="s">
        <v>89</v>
      </c>
      <c r="D55" s="108" t="s">
        <v>47</v>
      </c>
      <c r="E55" s="108" t="s">
        <v>34</v>
      </c>
      <c r="F55" s="109">
        <v>22000</v>
      </c>
      <c r="G55" s="106">
        <v>0</v>
      </c>
      <c r="H55" s="106">
        <f>(Tabla54[[#This Row],[SUELDO BUTO (RD$)]]+Tabla54[[#This Row],[OTROS ING.]])</f>
        <v>22000</v>
      </c>
      <c r="I55" s="106">
        <f t="shared" si="0"/>
        <v>631.4</v>
      </c>
      <c r="J55" s="106">
        <v>0</v>
      </c>
      <c r="K55" s="106">
        <f t="shared" si="1"/>
        <v>668.8</v>
      </c>
      <c r="L55" s="106">
        <v>1702.45</v>
      </c>
      <c r="M55" s="106">
        <f>SUM(Tabla54[[#This Row],[AFP]:[OTROS DESC.]])</f>
        <v>3002.6499999999996</v>
      </c>
      <c r="N55" s="107">
        <f>(Tabla54[[#This Row],[TOTAL ING.]]-Tabla54[[#This Row],[TOTAL DESC.]])</f>
        <v>18997.349999999999</v>
      </c>
    </row>
    <row r="56" spans="1:14" s="3" customFormat="1" ht="24" customHeight="1" x14ac:dyDescent="0.2">
      <c r="A56" s="102">
        <v>47</v>
      </c>
      <c r="B56" s="104" t="s">
        <v>106</v>
      </c>
      <c r="C56" s="104" t="s">
        <v>89</v>
      </c>
      <c r="D56" s="104" t="s">
        <v>47</v>
      </c>
      <c r="E56" s="104" t="s">
        <v>34</v>
      </c>
      <c r="F56" s="105">
        <v>22000</v>
      </c>
      <c r="G56" s="106">
        <v>0</v>
      </c>
      <c r="H56" s="106">
        <f>(Tabla54[[#This Row],[SUELDO BUTO (RD$)]]+Tabla54[[#This Row],[OTROS ING.]])</f>
        <v>22000</v>
      </c>
      <c r="I56" s="106">
        <f t="shared" si="0"/>
        <v>631.4</v>
      </c>
      <c r="J56" s="106">
        <v>0</v>
      </c>
      <c r="K56" s="106">
        <f t="shared" si="1"/>
        <v>668.8</v>
      </c>
      <c r="L56" s="106">
        <v>125</v>
      </c>
      <c r="M56" s="106">
        <f>SUM(Tabla54[[#This Row],[AFP]:[OTROS DESC.]])</f>
        <v>1425.1999999999998</v>
      </c>
      <c r="N56" s="107">
        <f>(Tabla54[[#This Row],[TOTAL ING.]]-Tabla54[[#This Row],[TOTAL DESC.]])</f>
        <v>20574.8</v>
      </c>
    </row>
    <row r="57" spans="1:14" s="3" customFormat="1" ht="24" customHeight="1" x14ac:dyDescent="0.2">
      <c r="A57" s="102">
        <v>48</v>
      </c>
      <c r="B57" s="108" t="s">
        <v>107</v>
      </c>
      <c r="C57" s="108" t="s">
        <v>89</v>
      </c>
      <c r="D57" s="108" t="s">
        <v>47</v>
      </c>
      <c r="E57" s="108" t="s">
        <v>37</v>
      </c>
      <c r="F57" s="109">
        <v>22000</v>
      </c>
      <c r="G57" s="106">
        <v>0</v>
      </c>
      <c r="H57" s="106">
        <f>(Tabla54[[#This Row],[SUELDO BUTO (RD$)]]+Tabla54[[#This Row],[OTROS ING.]])</f>
        <v>22000</v>
      </c>
      <c r="I57" s="106">
        <f t="shared" si="0"/>
        <v>631.4</v>
      </c>
      <c r="J57" s="106">
        <v>0</v>
      </c>
      <c r="K57" s="106">
        <f t="shared" si="1"/>
        <v>668.8</v>
      </c>
      <c r="L57" s="106">
        <v>125</v>
      </c>
      <c r="M57" s="106">
        <f>SUM(Tabla54[[#This Row],[AFP]:[OTROS DESC.]])</f>
        <v>1425.1999999999998</v>
      </c>
      <c r="N57" s="107">
        <f>(Tabla54[[#This Row],[TOTAL ING.]]-Tabla54[[#This Row],[TOTAL DESC.]])</f>
        <v>20574.8</v>
      </c>
    </row>
    <row r="58" spans="1:14" s="3" customFormat="1" ht="24" customHeight="1" x14ac:dyDescent="0.2">
      <c r="A58" s="102">
        <v>49</v>
      </c>
      <c r="B58" s="104" t="s">
        <v>108</v>
      </c>
      <c r="C58" s="104" t="s">
        <v>89</v>
      </c>
      <c r="D58" s="104" t="s">
        <v>109</v>
      </c>
      <c r="E58" s="104" t="s">
        <v>37</v>
      </c>
      <c r="F58" s="105">
        <v>22000</v>
      </c>
      <c r="G58" s="106">
        <v>0</v>
      </c>
      <c r="H58" s="106">
        <f>(Tabla54[[#This Row],[SUELDO BUTO (RD$)]]+Tabla54[[#This Row],[OTROS ING.]])</f>
        <v>22000</v>
      </c>
      <c r="I58" s="106">
        <f t="shared" si="0"/>
        <v>631.4</v>
      </c>
      <c r="J58" s="106">
        <v>0</v>
      </c>
      <c r="K58" s="106">
        <f t="shared" si="1"/>
        <v>668.8</v>
      </c>
      <c r="L58" s="106">
        <v>6808.18</v>
      </c>
      <c r="M58" s="106">
        <f>SUM(Tabla54[[#This Row],[AFP]:[OTROS DESC.]])</f>
        <v>8108.38</v>
      </c>
      <c r="N58" s="107">
        <f>(Tabla54[[#This Row],[TOTAL ING.]]-Tabla54[[#This Row],[TOTAL DESC.]])</f>
        <v>13891.619999999999</v>
      </c>
    </row>
    <row r="59" spans="1:14" s="3" customFormat="1" ht="24" customHeight="1" x14ac:dyDescent="0.2">
      <c r="A59" s="102">
        <v>50</v>
      </c>
      <c r="B59" s="108" t="s">
        <v>110</v>
      </c>
      <c r="C59" s="108" t="s">
        <v>89</v>
      </c>
      <c r="D59" s="108" t="s">
        <v>111</v>
      </c>
      <c r="E59" s="108" t="s">
        <v>37</v>
      </c>
      <c r="F59" s="109">
        <v>20500</v>
      </c>
      <c r="G59" s="106">
        <v>0</v>
      </c>
      <c r="H59" s="106">
        <f>(Tabla54[[#This Row],[SUELDO BUTO (RD$)]]+Tabla54[[#This Row],[OTROS ING.]])</f>
        <v>20500</v>
      </c>
      <c r="I59" s="106">
        <f t="shared" si="0"/>
        <v>588.35</v>
      </c>
      <c r="J59" s="106">
        <v>0</v>
      </c>
      <c r="K59" s="106">
        <f t="shared" si="1"/>
        <v>623.20000000000005</v>
      </c>
      <c r="L59" s="106">
        <v>1702.45</v>
      </c>
      <c r="M59" s="106">
        <f>SUM(Tabla54[[#This Row],[AFP]:[OTROS DESC.]])</f>
        <v>2914</v>
      </c>
      <c r="N59" s="107">
        <f>(Tabla54[[#This Row],[TOTAL ING.]]-Tabla54[[#This Row],[TOTAL DESC.]])</f>
        <v>17586</v>
      </c>
    </row>
    <row r="60" spans="1:14" s="3" customFormat="1" ht="24" customHeight="1" x14ac:dyDescent="0.2">
      <c r="A60" s="102">
        <v>51</v>
      </c>
      <c r="B60" s="104" t="s">
        <v>112</v>
      </c>
      <c r="C60" s="104" t="s">
        <v>89</v>
      </c>
      <c r="D60" s="104" t="s">
        <v>113</v>
      </c>
      <c r="E60" s="104" t="s">
        <v>34</v>
      </c>
      <c r="F60" s="105">
        <v>16500</v>
      </c>
      <c r="G60" s="106">
        <v>0</v>
      </c>
      <c r="H60" s="106">
        <f>(Tabla54[[#This Row],[SUELDO BUTO (RD$)]]+Tabla54[[#This Row],[OTROS ING.]])</f>
        <v>16500</v>
      </c>
      <c r="I60" s="106">
        <f t="shared" si="0"/>
        <v>473.55</v>
      </c>
      <c r="J60" s="106">
        <v>0</v>
      </c>
      <c r="K60" s="106">
        <f t="shared" si="1"/>
        <v>501.6</v>
      </c>
      <c r="L60" s="106">
        <v>25</v>
      </c>
      <c r="M60" s="106">
        <f>SUM(Tabla54[[#This Row],[AFP]:[OTROS DESC.]])</f>
        <v>1000.1500000000001</v>
      </c>
      <c r="N60" s="107">
        <f>(Tabla54[[#This Row],[TOTAL ING.]]-Tabla54[[#This Row],[TOTAL DESC.]])</f>
        <v>15499.85</v>
      </c>
    </row>
    <row r="61" spans="1:14" s="3" customFormat="1" ht="24" customHeight="1" x14ac:dyDescent="0.2">
      <c r="A61" s="102">
        <v>52</v>
      </c>
      <c r="B61" s="108" t="s">
        <v>114</v>
      </c>
      <c r="C61" s="108" t="s">
        <v>89</v>
      </c>
      <c r="D61" s="108" t="s">
        <v>36</v>
      </c>
      <c r="E61" s="108" t="s">
        <v>37</v>
      </c>
      <c r="F61" s="109">
        <v>16500</v>
      </c>
      <c r="G61" s="106">
        <v>0</v>
      </c>
      <c r="H61" s="106">
        <f>(Tabla54[[#This Row],[SUELDO BUTO (RD$)]]+Tabla54[[#This Row],[OTROS ING.]])</f>
        <v>16500</v>
      </c>
      <c r="I61" s="106">
        <f t="shared" si="0"/>
        <v>473.55</v>
      </c>
      <c r="J61" s="106">
        <v>0</v>
      </c>
      <c r="K61" s="106">
        <f t="shared" si="1"/>
        <v>501.6</v>
      </c>
      <c r="L61" s="106">
        <v>125</v>
      </c>
      <c r="M61" s="106">
        <f>SUM(Tabla54[[#This Row],[AFP]:[OTROS DESC.]])</f>
        <v>1100.1500000000001</v>
      </c>
      <c r="N61" s="107">
        <f>(Tabla54[[#This Row],[TOTAL ING.]]-Tabla54[[#This Row],[TOTAL DESC.]])</f>
        <v>15399.85</v>
      </c>
    </row>
    <row r="62" spans="1:14" s="3" customFormat="1" ht="24" customHeight="1" x14ac:dyDescent="0.2">
      <c r="A62" s="102">
        <v>53</v>
      </c>
      <c r="B62" s="104" t="s">
        <v>115</v>
      </c>
      <c r="C62" s="104" t="s">
        <v>89</v>
      </c>
      <c r="D62" s="104" t="s">
        <v>36</v>
      </c>
      <c r="E62" s="104" t="s">
        <v>37</v>
      </c>
      <c r="F62" s="105">
        <v>16500</v>
      </c>
      <c r="G62" s="106">
        <v>0</v>
      </c>
      <c r="H62" s="106">
        <f>(Tabla54[[#This Row],[SUELDO BUTO (RD$)]]+Tabla54[[#This Row],[OTROS ING.]])</f>
        <v>16500</v>
      </c>
      <c r="I62" s="106">
        <f t="shared" si="0"/>
        <v>473.55</v>
      </c>
      <c r="J62" s="106">
        <v>0</v>
      </c>
      <c r="K62" s="106">
        <f t="shared" si="1"/>
        <v>501.6</v>
      </c>
      <c r="L62" s="106">
        <v>1702.45</v>
      </c>
      <c r="M62" s="106">
        <f>SUM(Tabla54[[#This Row],[AFP]:[OTROS DESC.]])</f>
        <v>2677.6000000000004</v>
      </c>
      <c r="N62" s="107">
        <f>(Tabla54[[#This Row],[TOTAL ING.]]-Tabla54[[#This Row],[TOTAL DESC.]])</f>
        <v>13822.4</v>
      </c>
    </row>
    <row r="63" spans="1:14" s="3" customFormat="1" ht="24" customHeight="1" x14ac:dyDescent="0.2">
      <c r="A63" s="102">
        <v>54</v>
      </c>
      <c r="B63" s="104" t="s">
        <v>116</v>
      </c>
      <c r="C63" s="104" t="s">
        <v>89</v>
      </c>
      <c r="D63" s="104" t="s">
        <v>36</v>
      </c>
      <c r="E63" s="104" t="s">
        <v>37</v>
      </c>
      <c r="F63" s="105">
        <v>16500</v>
      </c>
      <c r="G63" s="106">
        <v>0</v>
      </c>
      <c r="H63" s="106">
        <f>(Tabla54[[#This Row],[SUELDO BUTO (RD$)]]+Tabla54[[#This Row],[OTROS ING.]])</f>
        <v>16500</v>
      </c>
      <c r="I63" s="106">
        <f t="shared" si="0"/>
        <v>473.55</v>
      </c>
      <c r="J63" s="106">
        <v>0</v>
      </c>
      <c r="K63" s="106">
        <f t="shared" si="1"/>
        <v>501.6</v>
      </c>
      <c r="L63" s="106">
        <v>125</v>
      </c>
      <c r="M63" s="106">
        <f>SUM(Tabla54[[#This Row],[AFP]:[OTROS DESC.]])</f>
        <v>1100.1500000000001</v>
      </c>
      <c r="N63" s="107">
        <f>(Tabla54[[#This Row],[TOTAL ING.]]-Tabla54[[#This Row],[TOTAL DESC.]])</f>
        <v>15399.85</v>
      </c>
    </row>
    <row r="64" spans="1:14" s="3" customFormat="1" ht="24" customHeight="1" x14ac:dyDescent="0.2">
      <c r="A64" s="102">
        <v>55</v>
      </c>
      <c r="B64" s="103" t="s">
        <v>118</v>
      </c>
      <c r="C64" s="104" t="s">
        <v>89</v>
      </c>
      <c r="D64" s="104" t="s">
        <v>36</v>
      </c>
      <c r="E64" s="104" t="s">
        <v>119</v>
      </c>
      <c r="F64" s="105">
        <v>16500</v>
      </c>
      <c r="G64" s="106">
        <v>0</v>
      </c>
      <c r="H64" s="106">
        <f>(Tabla54[[#This Row],[SUELDO BUTO (RD$)]]+Tabla54[[#This Row],[OTROS ING.]])</f>
        <v>16500</v>
      </c>
      <c r="I64" s="106">
        <f>F64*0.0287</f>
        <v>473.55</v>
      </c>
      <c r="J64" s="106">
        <v>0</v>
      </c>
      <c r="K64" s="106">
        <f>F64*0.0304</f>
        <v>501.6</v>
      </c>
      <c r="L64" s="106">
        <v>125</v>
      </c>
      <c r="M64" s="106">
        <f>SUM(Tabla54[[#This Row],[AFP]:[OTROS DESC.]])</f>
        <v>1100.1500000000001</v>
      </c>
      <c r="N64" s="107">
        <f>(Tabla54[[#This Row],[TOTAL ING.]]-Tabla54[[#This Row],[TOTAL DESC.]])</f>
        <v>15399.85</v>
      </c>
    </row>
    <row r="65" spans="1:18" s="3" customFormat="1" ht="24" customHeight="1" x14ac:dyDescent="0.2">
      <c r="A65" s="102">
        <v>56</v>
      </c>
      <c r="B65" s="103" t="s">
        <v>120</v>
      </c>
      <c r="C65" s="104" t="s">
        <v>89</v>
      </c>
      <c r="D65" s="104" t="s">
        <v>36</v>
      </c>
      <c r="E65" s="104" t="s">
        <v>119</v>
      </c>
      <c r="F65" s="105">
        <v>16500</v>
      </c>
      <c r="G65" s="106">
        <v>0</v>
      </c>
      <c r="H65" s="106">
        <f>(Tabla54[[#This Row],[SUELDO BUTO (RD$)]]+Tabla54[[#This Row],[OTROS ING.]])</f>
        <v>16500</v>
      </c>
      <c r="I65" s="106">
        <f>F65*0.0287</f>
        <v>473.55</v>
      </c>
      <c r="J65" s="106">
        <v>0</v>
      </c>
      <c r="K65" s="106">
        <f>F65*0.0304</f>
        <v>501.6</v>
      </c>
      <c r="L65" s="106">
        <v>25</v>
      </c>
      <c r="M65" s="106">
        <f>SUM(Tabla54[[#This Row],[AFP]:[OTROS DESC.]])</f>
        <v>1000.1500000000001</v>
      </c>
      <c r="N65" s="107">
        <f>(Tabla54[[#This Row],[TOTAL ING.]]-Tabla54[[#This Row],[TOTAL DESC.]])</f>
        <v>15499.85</v>
      </c>
    </row>
    <row r="66" spans="1:18" s="65" customFormat="1" ht="24" customHeight="1" x14ac:dyDescent="0.2">
      <c r="A66" s="102">
        <v>57</v>
      </c>
      <c r="B66" s="103" t="s">
        <v>121</v>
      </c>
      <c r="C66" s="104" t="s">
        <v>89</v>
      </c>
      <c r="D66" s="104" t="s">
        <v>101</v>
      </c>
      <c r="E66" s="104" t="s">
        <v>37</v>
      </c>
      <c r="F66" s="105">
        <v>25000</v>
      </c>
      <c r="G66" s="105">
        <v>0</v>
      </c>
      <c r="H66" s="106">
        <f>(Tabla54[[#This Row],[SUELDO BUTO (RD$)]]+Tabla54[[#This Row],[OTROS ING.]])</f>
        <v>25000</v>
      </c>
      <c r="I66" s="106">
        <f t="shared" si="0"/>
        <v>717.5</v>
      </c>
      <c r="J66" s="106">
        <v>0</v>
      </c>
      <c r="K66" s="106">
        <f t="shared" si="1"/>
        <v>760</v>
      </c>
      <c r="L66" s="106">
        <v>125</v>
      </c>
      <c r="M66" s="106">
        <f>SUM(Tabla54[[#This Row],[AFP]:[OTROS DESC.]])</f>
        <v>1602.5</v>
      </c>
      <c r="N66" s="107">
        <f>(Tabla54[[#This Row],[TOTAL ING.]]-Tabla54[[#This Row],[TOTAL DESC.]])</f>
        <v>23397.5</v>
      </c>
      <c r="O66" s="3"/>
      <c r="P66" s="3"/>
      <c r="Q66" s="3"/>
      <c r="R66" s="3"/>
    </row>
    <row r="67" spans="1:18" s="3" customFormat="1" ht="24" customHeight="1" x14ac:dyDescent="0.2">
      <c r="A67" s="102">
        <v>58</v>
      </c>
      <c r="B67" s="103" t="s">
        <v>122</v>
      </c>
      <c r="C67" s="108" t="s">
        <v>123</v>
      </c>
      <c r="D67" s="108" t="s">
        <v>124</v>
      </c>
      <c r="E67" s="108" t="s">
        <v>31</v>
      </c>
      <c r="F67" s="109">
        <v>45000</v>
      </c>
      <c r="G67" s="106">
        <v>0</v>
      </c>
      <c r="H67" s="106">
        <f>(Tabla54[[#This Row],[SUELDO BUTO (RD$)]]+Tabla54[[#This Row],[OTROS ING.]])</f>
        <v>45000</v>
      </c>
      <c r="I67" s="106">
        <f t="shared" si="0"/>
        <v>1291.5</v>
      </c>
      <c r="J67" s="106">
        <v>675.09</v>
      </c>
      <c r="K67" s="106">
        <f t="shared" si="1"/>
        <v>1368</v>
      </c>
      <c r="L67" s="106">
        <v>6427.5</v>
      </c>
      <c r="M67" s="106">
        <f>SUM(Tabla54[[#This Row],[AFP]:[OTROS DESC.]])</f>
        <v>9762.09</v>
      </c>
      <c r="N67" s="107">
        <f>(Tabla54[[#This Row],[TOTAL ING.]]-Tabla54[[#This Row],[TOTAL DESC.]])</f>
        <v>35237.910000000003</v>
      </c>
    </row>
    <row r="68" spans="1:18" s="3" customFormat="1" ht="24" customHeight="1" x14ac:dyDescent="0.2">
      <c r="A68" s="102">
        <v>59</v>
      </c>
      <c r="B68" s="103" t="s">
        <v>125</v>
      </c>
      <c r="C68" s="104" t="s">
        <v>123</v>
      </c>
      <c r="D68" s="104" t="s">
        <v>126</v>
      </c>
      <c r="E68" s="104" t="s">
        <v>31</v>
      </c>
      <c r="F68" s="105">
        <v>50000</v>
      </c>
      <c r="G68" s="106">
        <v>0</v>
      </c>
      <c r="H68" s="106">
        <f>(Tabla54[[#This Row],[SUELDO BUTO (RD$)]]+Tabla54[[#This Row],[OTROS ING.]])</f>
        <v>50000</v>
      </c>
      <c r="I68" s="106">
        <f t="shared" si="0"/>
        <v>1435</v>
      </c>
      <c r="J68" s="106">
        <v>1617.38</v>
      </c>
      <c r="K68" s="106">
        <f t="shared" si="1"/>
        <v>1520</v>
      </c>
      <c r="L68" s="106">
        <v>1702.45</v>
      </c>
      <c r="M68" s="106">
        <v>6274.83</v>
      </c>
      <c r="N68" s="107">
        <f>(Tabla54[[#This Row],[TOTAL ING.]]-Tabla54[[#This Row],[TOTAL DESC.]])</f>
        <v>43725.17</v>
      </c>
    </row>
    <row r="69" spans="1:18" s="3" customFormat="1" ht="24" customHeight="1" x14ac:dyDescent="0.2">
      <c r="A69" s="102">
        <v>60</v>
      </c>
      <c r="B69" s="103" t="s">
        <v>127</v>
      </c>
      <c r="C69" s="108" t="s">
        <v>123</v>
      </c>
      <c r="D69" s="108" t="s">
        <v>128</v>
      </c>
      <c r="E69" s="108" t="s">
        <v>20</v>
      </c>
      <c r="F69" s="109">
        <v>90000</v>
      </c>
      <c r="G69" s="106">
        <v>0</v>
      </c>
      <c r="H69" s="106">
        <f>(Tabla54[[#This Row],[SUELDO BUTO (RD$)]]+Tabla54[[#This Row],[OTROS ING.]])</f>
        <v>90000</v>
      </c>
      <c r="I69" s="106">
        <f t="shared" si="0"/>
        <v>2583</v>
      </c>
      <c r="J69" s="106">
        <v>9753.1200000000008</v>
      </c>
      <c r="K69" s="106">
        <f t="shared" si="1"/>
        <v>2736</v>
      </c>
      <c r="L69" s="106">
        <v>125</v>
      </c>
      <c r="M69" s="106">
        <f>SUM(Tabla54[[#This Row],[AFP]:[OTROS DESC.]])</f>
        <v>15197.12</v>
      </c>
      <c r="N69" s="107">
        <f>(Tabla54[[#This Row],[TOTAL ING.]]-Tabla54[[#This Row],[TOTAL DESC.]])</f>
        <v>74802.880000000005</v>
      </c>
    </row>
    <row r="70" spans="1:18" s="3" customFormat="1" ht="24" customHeight="1" x14ac:dyDescent="0.2">
      <c r="A70" s="102">
        <v>61</v>
      </c>
      <c r="B70" s="103" t="s">
        <v>129</v>
      </c>
      <c r="C70" s="104" t="s">
        <v>123</v>
      </c>
      <c r="D70" s="104" t="s">
        <v>130</v>
      </c>
      <c r="E70" s="104" t="s">
        <v>31</v>
      </c>
      <c r="F70" s="105">
        <v>70000</v>
      </c>
      <c r="G70" s="106">
        <v>0</v>
      </c>
      <c r="H70" s="106">
        <f>(Tabla54[[#This Row],[SUELDO BUTO (RD$)]]+Tabla54[[#This Row],[OTROS ING.]])</f>
        <v>70000</v>
      </c>
      <c r="I70" s="106">
        <f t="shared" si="0"/>
        <v>2009</v>
      </c>
      <c r="J70" s="106">
        <v>4737.5</v>
      </c>
      <c r="K70" s="106">
        <f t="shared" si="1"/>
        <v>2128</v>
      </c>
      <c r="L70" s="106">
        <v>3279.9</v>
      </c>
      <c r="M70" s="106">
        <f>SUM(Tabla54[[#This Row],[AFP]:[OTROS DESC.]])</f>
        <v>12154.4</v>
      </c>
      <c r="N70" s="107">
        <f>(Tabla54[[#This Row],[TOTAL ING.]]-Tabla54[[#This Row],[TOTAL DESC.]])</f>
        <v>57845.599999999999</v>
      </c>
    </row>
    <row r="71" spans="1:18" s="3" customFormat="1" ht="24" customHeight="1" x14ac:dyDescent="0.2">
      <c r="A71" s="102">
        <v>62</v>
      </c>
      <c r="B71" s="103" t="s">
        <v>131</v>
      </c>
      <c r="C71" s="108" t="s">
        <v>123</v>
      </c>
      <c r="D71" s="108" t="s">
        <v>132</v>
      </c>
      <c r="E71" s="108" t="s">
        <v>31</v>
      </c>
      <c r="F71" s="109">
        <v>50000</v>
      </c>
      <c r="G71" s="106">
        <v>0</v>
      </c>
      <c r="H71" s="106">
        <f>(Tabla54[[#This Row],[SUELDO BUTO (RD$)]]+Tabla54[[#This Row],[OTROS ING.]])</f>
        <v>50000</v>
      </c>
      <c r="I71" s="106">
        <f t="shared" si="0"/>
        <v>1435</v>
      </c>
      <c r="J71" s="106">
        <v>1854</v>
      </c>
      <c r="K71" s="106">
        <f t="shared" si="1"/>
        <v>1520</v>
      </c>
      <c r="L71" s="106">
        <v>125</v>
      </c>
      <c r="M71" s="106">
        <f>SUM(Tabla54[[#This Row],[AFP]:[OTROS DESC.]])</f>
        <v>4934</v>
      </c>
      <c r="N71" s="107">
        <f>(Tabla54[[#This Row],[TOTAL ING.]]-Tabla54[[#This Row],[TOTAL DESC.]])</f>
        <v>45066</v>
      </c>
    </row>
    <row r="72" spans="1:18" s="3" customFormat="1" ht="24" customHeight="1" x14ac:dyDescent="0.2">
      <c r="A72" s="102">
        <v>63</v>
      </c>
      <c r="B72" s="103" t="s">
        <v>133</v>
      </c>
      <c r="C72" s="104" t="s">
        <v>123</v>
      </c>
      <c r="D72" s="104" t="s">
        <v>132</v>
      </c>
      <c r="E72" s="104" t="s">
        <v>31</v>
      </c>
      <c r="F72" s="105">
        <v>50000</v>
      </c>
      <c r="G72" s="106">
        <v>0</v>
      </c>
      <c r="H72" s="106">
        <f>(Tabla54[[#This Row],[SUELDO BUTO (RD$)]]+Tabla54[[#This Row],[OTROS ING.]])</f>
        <v>50000</v>
      </c>
      <c r="I72" s="106">
        <f t="shared" si="0"/>
        <v>1435</v>
      </c>
      <c r="J72" s="106">
        <v>1854</v>
      </c>
      <c r="K72" s="106">
        <f t="shared" si="1"/>
        <v>1520</v>
      </c>
      <c r="L72" s="106">
        <v>125</v>
      </c>
      <c r="M72" s="106">
        <f>SUM(Tabla54[[#This Row],[AFP]:[OTROS DESC.]])</f>
        <v>4934</v>
      </c>
      <c r="N72" s="107">
        <f>(Tabla54[[#This Row],[TOTAL ING.]]-Tabla54[[#This Row],[TOTAL DESC.]])</f>
        <v>45066</v>
      </c>
    </row>
    <row r="73" spans="1:18" s="3" customFormat="1" ht="24" customHeight="1" x14ac:dyDescent="0.2">
      <c r="A73" s="102">
        <v>64</v>
      </c>
      <c r="B73" s="103" t="s">
        <v>134</v>
      </c>
      <c r="C73" s="108" t="s">
        <v>123</v>
      </c>
      <c r="D73" s="108" t="s">
        <v>132</v>
      </c>
      <c r="E73" s="108" t="s">
        <v>31</v>
      </c>
      <c r="F73" s="109">
        <v>50000</v>
      </c>
      <c r="G73" s="106">
        <v>0</v>
      </c>
      <c r="H73" s="106">
        <f>(Tabla54[[#This Row],[SUELDO BUTO (RD$)]]+Tabla54[[#This Row],[OTROS ING.]])</f>
        <v>50000</v>
      </c>
      <c r="I73" s="106">
        <f t="shared" si="0"/>
        <v>1435</v>
      </c>
      <c r="J73" s="106">
        <v>1854</v>
      </c>
      <c r="K73" s="106">
        <f t="shared" si="1"/>
        <v>1520</v>
      </c>
      <c r="L73" s="106">
        <v>125</v>
      </c>
      <c r="M73" s="106">
        <f>SUM(Tabla54[[#This Row],[AFP]:[OTROS DESC.]])</f>
        <v>4934</v>
      </c>
      <c r="N73" s="107">
        <f>(Tabla54[[#This Row],[TOTAL ING.]]-Tabla54[[#This Row],[TOTAL DESC.]])</f>
        <v>45066</v>
      </c>
    </row>
    <row r="74" spans="1:18" s="3" customFormat="1" ht="24" customHeight="1" x14ac:dyDescent="0.2">
      <c r="A74" s="102">
        <v>65</v>
      </c>
      <c r="B74" s="103" t="s">
        <v>135</v>
      </c>
      <c r="C74" s="104" t="s">
        <v>123</v>
      </c>
      <c r="D74" s="104" t="s">
        <v>136</v>
      </c>
      <c r="E74" s="104" t="s">
        <v>31</v>
      </c>
      <c r="F74" s="105">
        <v>45000</v>
      </c>
      <c r="G74" s="106">
        <v>0</v>
      </c>
      <c r="H74" s="106">
        <f>(Tabla54[[#This Row],[SUELDO BUTO (RD$)]]+Tabla54[[#This Row],[OTROS ING.]])</f>
        <v>45000</v>
      </c>
      <c r="I74" s="106">
        <f t="shared" si="0"/>
        <v>1291.5</v>
      </c>
      <c r="J74" s="106">
        <v>1148.33</v>
      </c>
      <c r="K74" s="106">
        <f t="shared" si="1"/>
        <v>1368</v>
      </c>
      <c r="L74" s="106">
        <v>125</v>
      </c>
      <c r="M74" s="106">
        <v>3932.83</v>
      </c>
      <c r="N74" s="107">
        <f>(Tabla54[[#This Row],[TOTAL ING.]]-Tabla54[[#This Row],[TOTAL DESC.]])</f>
        <v>41067.17</v>
      </c>
    </row>
    <row r="75" spans="1:18" s="3" customFormat="1" ht="24" customHeight="1" x14ac:dyDescent="0.2">
      <c r="A75" s="102">
        <v>66</v>
      </c>
      <c r="B75" s="103" t="s">
        <v>137</v>
      </c>
      <c r="C75" s="108" t="s">
        <v>123</v>
      </c>
      <c r="D75" s="108" t="s">
        <v>136</v>
      </c>
      <c r="E75" s="108" t="s">
        <v>31</v>
      </c>
      <c r="F75" s="109">
        <v>45000</v>
      </c>
      <c r="G75" s="106">
        <v>0</v>
      </c>
      <c r="H75" s="106">
        <f>(Tabla54[[#This Row],[SUELDO BUTO (RD$)]]+Tabla54[[#This Row],[OTROS ING.]])</f>
        <v>45000</v>
      </c>
      <c r="I75" s="106">
        <f t="shared" si="0"/>
        <v>1291.5</v>
      </c>
      <c r="J75" s="106">
        <v>911.71</v>
      </c>
      <c r="K75" s="106">
        <f t="shared" si="1"/>
        <v>1368</v>
      </c>
      <c r="L75" s="106">
        <v>2455.35</v>
      </c>
      <c r="M75" s="106">
        <f>SUM(Tabla54[[#This Row],[AFP]:[OTROS DESC.]])</f>
        <v>6026.5599999999995</v>
      </c>
      <c r="N75" s="107">
        <f>(Tabla54[[#This Row],[TOTAL ING.]]-Tabla54[[#This Row],[TOTAL DESC.]])</f>
        <v>38973.440000000002</v>
      </c>
    </row>
    <row r="76" spans="1:18" s="3" customFormat="1" ht="24" customHeight="1" x14ac:dyDescent="0.2">
      <c r="A76" s="102">
        <v>67</v>
      </c>
      <c r="B76" s="103" t="s">
        <v>138</v>
      </c>
      <c r="C76" s="104" t="s">
        <v>123</v>
      </c>
      <c r="D76" s="104" t="s">
        <v>136</v>
      </c>
      <c r="E76" s="104" t="s">
        <v>31</v>
      </c>
      <c r="F76" s="105">
        <v>45000</v>
      </c>
      <c r="G76" s="106">
        <v>0</v>
      </c>
      <c r="H76" s="106">
        <f>(Tabla54[[#This Row],[SUELDO BUTO (RD$)]]+Tabla54[[#This Row],[OTROS ING.]])</f>
        <v>45000</v>
      </c>
      <c r="I76" s="106">
        <f t="shared" ref="I76:I99" si="2">F76*0.0287</f>
        <v>1291.5</v>
      </c>
      <c r="J76" s="106">
        <v>1148.33</v>
      </c>
      <c r="K76" s="106">
        <f t="shared" ref="K76:K99" si="3">F76*0.0304</f>
        <v>1368</v>
      </c>
      <c r="L76" s="106">
        <v>25</v>
      </c>
      <c r="M76" s="106">
        <f>SUM(Tabla54[[#This Row],[AFP]:[OTROS DESC.]])</f>
        <v>3832.83</v>
      </c>
      <c r="N76" s="107">
        <f>(Tabla54[[#This Row],[TOTAL ING.]]-Tabla54[[#This Row],[TOTAL DESC.]])</f>
        <v>41167.17</v>
      </c>
    </row>
    <row r="77" spans="1:18" s="3" customFormat="1" ht="24" customHeight="1" x14ac:dyDescent="0.2">
      <c r="A77" s="102">
        <v>68</v>
      </c>
      <c r="B77" s="103" t="s">
        <v>424</v>
      </c>
      <c r="C77" s="108" t="s">
        <v>123</v>
      </c>
      <c r="D77" s="108" t="s">
        <v>136</v>
      </c>
      <c r="E77" s="108" t="s">
        <v>31</v>
      </c>
      <c r="F77" s="109">
        <v>45000</v>
      </c>
      <c r="G77" s="106">
        <v>0</v>
      </c>
      <c r="H77" s="106">
        <f>(Tabla54[[#This Row],[SUELDO BUTO (RD$)]]+Tabla54[[#This Row],[OTROS ING.]])</f>
        <v>45000</v>
      </c>
      <c r="I77" s="106">
        <f t="shared" si="2"/>
        <v>1291.5</v>
      </c>
      <c r="J77" s="106">
        <v>911.71</v>
      </c>
      <c r="K77" s="106">
        <f t="shared" si="3"/>
        <v>1368</v>
      </c>
      <c r="L77" s="106">
        <v>1702.45</v>
      </c>
      <c r="M77" s="106">
        <v>5273.66</v>
      </c>
      <c r="N77" s="107">
        <f>(Tabla54[[#This Row],[TOTAL ING.]]-Tabla54[[#This Row],[TOTAL DESC.]])</f>
        <v>39726.339999999997</v>
      </c>
    </row>
    <row r="78" spans="1:18" s="3" customFormat="1" ht="24" customHeight="1" x14ac:dyDescent="0.2">
      <c r="A78" s="102">
        <v>69</v>
      </c>
      <c r="B78" s="103" t="s">
        <v>140</v>
      </c>
      <c r="C78" s="104" t="s">
        <v>123</v>
      </c>
      <c r="D78" s="104" t="s">
        <v>136</v>
      </c>
      <c r="E78" s="104" t="s">
        <v>34</v>
      </c>
      <c r="F78" s="105">
        <v>45000</v>
      </c>
      <c r="G78" s="106">
        <v>0</v>
      </c>
      <c r="H78" s="106">
        <f>(Tabla54[[#This Row],[SUELDO BUTO (RD$)]]+Tabla54[[#This Row],[OTROS ING.]])</f>
        <v>45000</v>
      </c>
      <c r="I78" s="106">
        <f t="shared" si="2"/>
        <v>1291.5</v>
      </c>
      <c r="J78" s="106">
        <v>1148.33</v>
      </c>
      <c r="K78" s="106">
        <f t="shared" si="3"/>
        <v>1368</v>
      </c>
      <c r="L78" s="106">
        <v>125</v>
      </c>
      <c r="M78" s="106">
        <f>SUM(Tabla54[[#This Row],[AFP]:[OTROS DESC.]])</f>
        <v>3932.83</v>
      </c>
      <c r="N78" s="107">
        <f>(Tabla54[[#This Row],[TOTAL ING.]]-Tabla54[[#This Row],[TOTAL DESC.]])</f>
        <v>41067.17</v>
      </c>
    </row>
    <row r="79" spans="1:18" s="3" customFormat="1" ht="24" customHeight="1" x14ac:dyDescent="0.2">
      <c r="A79" s="102">
        <v>70</v>
      </c>
      <c r="B79" s="103" t="s">
        <v>142</v>
      </c>
      <c r="C79" s="104" t="s">
        <v>123</v>
      </c>
      <c r="D79" s="104" t="s">
        <v>136</v>
      </c>
      <c r="E79" s="104" t="s">
        <v>34</v>
      </c>
      <c r="F79" s="105">
        <v>45000</v>
      </c>
      <c r="G79" s="106">
        <v>0</v>
      </c>
      <c r="H79" s="106">
        <f>(Tabla54[[#This Row],[SUELDO BUTO (RD$)]]+Tabla54[[#This Row],[OTROS ING.]])</f>
        <v>45000</v>
      </c>
      <c r="I79" s="106">
        <f t="shared" si="2"/>
        <v>1291.5</v>
      </c>
      <c r="J79" s="106">
        <v>1148.33</v>
      </c>
      <c r="K79" s="106">
        <f t="shared" si="3"/>
        <v>1368</v>
      </c>
      <c r="L79" s="106">
        <v>125</v>
      </c>
      <c r="M79" s="106">
        <f>SUM(Tabla54[[#This Row],[AFP]:[OTROS DESC.]])</f>
        <v>3932.83</v>
      </c>
      <c r="N79" s="107">
        <f>(Tabla54[[#This Row],[TOTAL ING.]]-Tabla54[[#This Row],[TOTAL DESC.]])</f>
        <v>41067.17</v>
      </c>
    </row>
    <row r="80" spans="1:18" s="3" customFormat="1" ht="24" customHeight="1" x14ac:dyDescent="0.2">
      <c r="A80" s="102">
        <v>71</v>
      </c>
      <c r="B80" s="103" t="s">
        <v>182</v>
      </c>
      <c r="C80" s="104" t="s">
        <v>123</v>
      </c>
      <c r="D80" s="104" t="s">
        <v>399</v>
      </c>
      <c r="E80" s="104" t="s">
        <v>34</v>
      </c>
      <c r="F80" s="105">
        <v>35000</v>
      </c>
      <c r="G80" s="106">
        <v>0</v>
      </c>
      <c r="H80" s="106">
        <f>(Tabla54[[#This Row],[SUELDO BUTO (RD$)]]+Tabla54[[#This Row],[OTROS ING.]])</f>
        <v>35000</v>
      </c>
      <c r="I80" s="106">
        <f t="shared" si="2"/>
        <v>1004.5</v>
      </c>
      <c r="J80" s="106">
        <v>0</v>
      </c>
      <c r="K80" s="106">
        <f t="shared" si="3"/>
        <v>1064</v>
      </c>
      <c r="L80" s="106">
        <v>125</v>
      </c>
      <c r="M80" s="106">
        <f>SUM(Tabla54[[#This Row],[AFP]:[OTROS DESC.]])</f>
        <v>2193.5</v>
      </c>
      <c r="N80" s="107">
        <f>(Tabla54[[#This Row],[TOTAL ING.]]-Tabla54[[#This Row],[TOTAL DESC.]])</f>
        <v>32806.5</v>
      </c>
    </row>
    <row r="81" spans="1:154" s="3" customFormat="1" ht="24" customHeight="1" x14ac:dyDescent="0.2">
      <c r="A81" s="102">
        <v>72</v>
      </c>
      <c r="B81" s="103" t="s">
        <v>143</v>
      </c>
      <c r="C81" s="108" t="s">
        <v>144</v>
      </c>
      <c r="D81" s="108" t="s">
        <v>145</v>
      </c>
      <c r="E81" s="108" t="s">
        <v>31</v>
      </c>
      <c r="F81" s="109">
        <v>150000</v>
      </c>
      <c r="G81" s="106">
        <v>0</v>
      </c>
      <c r="H81" s="106">
        <f>(Tabla54[[#This Row],[SUELDO BUTO (RD$)]]+Tabla54[[#This Row],[OTROS ING.]])</f>
        <v>150000</v>
      </c>
      <c r="I81" s="106">
        <f t="shared" si="2"/>
        <v>4305</v>
      </c>
      <c r="J81" s="106">
        <v>23866.62</v>
      </c>
      <c r="K81" s="106">
        <f t="shared" si="3"/>
        <v>4560</v>
      </c>
      <c r="L81" s="106">
        <v>125</v>
      </c>
      <c r="M81" s="106">
        <f>SUM(Tabla54[[#This Row],[AFP]:[OTROS DESC.]])</f>
        <v>32856.619999999995</v>
      </c>
      <c r="N81" s="107">
        <f>(Tabla54[[#This Row],[TOTAL ING.]]-Tabla54[[#This Row],[TOTAL DESC.]])</f>
        <v>117143.38</v>
      </c>
    </row>
    <row r="82" spans="1:154" s="3" customFormat="1" ht="24" customHeight="1" x14ac:dyDescent="0.2">
      <c r="A82" s="102">
        <v>73</v>
      </c>
      <c r="B82" s="103" t="s">
        <v>146</v>
      </c>
      <c r="C82" s="104" t="s">
        <v>144</v>
      </c>
      <c r="D82" s="104" t="s">
        <v>147</v>
      </c>
      <c r="E82" s="104" t="s">
        <v>31</v>
      </c>
      <c r="F82" s="105">
        <v>80000</v>
      </c>
      <c r="G82" s="106">
        <v>0</v>
      </c>
      <c r="H82" s="106">
        <f>(Tabla54[[#This Row],[SUELDO BUTO (RD$)]]+Tabla54[[#This Row],[OTROS ING.]])</f>
        <v>80000</v>
      </c>
      <c r="I82" s="106">
        <f t="shared" si="2"/>
        <v>2296</v>
      </c>
      <c r="J82" s="106">
        <v>7006.51</v>
      </c>
      <c r="K82" s="106">
        <f t="shared" si="3"/>
        <v>2432</v>
      </c>
      <c r="L82" s="106">
        <v>1702.45</v>
      </c>
      <c r="M82" s="106">
        <f>SUM(Tabla54[[#This Row],[AFP]:[OTROS DESC.]])</f>
        <v>13436.960000000001</v>
      </c>
      <c r="N82" s="107">
        <f>(Tabla54[[#This Row],[TOTAL ING.]]-Tabla54[[#This Row],[TOTAL DESC.]])</f>
        <v>66563.039999999994</v>
      </c>
    </row>
    <row r="83" spans="1:154" s="3" customFormat="1" ht="24" customHeight="1" x14ac:dyDescent="0.2">
      <c r="A83" s="102">
        <v>74</v>
      </c>
      <c r="B83" s="103" t="s">
        <v>151</v>
      </c>
      <c r="C83" s="108" t="s">
        <v>150</v>
      </c>
      <c r="D83" s="108" t="s">
        <v>152</v>
      </c>
      <c r="E83" s="108" t="s">
        <v>31</v>
      </c>
      <c r="F83" s="109">
        <v>50000</v>
      </c>
      <c r="G83" s="106" t="s">
        <v>48</v>
      </c>
      <c r="H83" s="106">
        <v>50000</v>
      </c>
      <c r="I83" s="106">
        <v>1435</v>
      </c>
      <c r="J83" s="106">
        <v>1854</v>
      </c>
      <c r="K83" s="106">
        <f t="shared" si="3"/>
        <v>1520</v>
      </c>
      <c r="L83" s="106">
        <v>125</v>
      </c>
      <c r="M83" s="106">
        <f>SUM(Tabla54[[#This Row],[AFP]:[OTROS DESC.]])</f>
        <v>4934</v>
      </c>
      <c r="N83" s="107">
        <f>(Tabla54[[#This Row],[TOTAL ING.]]-Tabla54[[#This Row],[TOTAL DESC.]])</f>
        <v>45066</v>
      </c>
    </row>
    <row r="84" spans="1:154" s="3" customFormat="1" ht="24" customHeight="1" x14ac:dyDescent="0.2">
      <c r="A84" s="102">
        <v>75</v>
      </c>
      <c r="B84" s="103" t="s">
        <v>157</v>
      </c>
      <c r="C84" s="108" t="s">
        <v>150</v>
      </c>
      <c r="D84" s="108" t="s">
        <v>56</v>
      </c>
      <c r="E84" s="108" t="s">
        <v>34</v>
      </c>
      <c r="F84" s="109">
        <v>35000</v>
      </c>
      <c r="G84" s="106">
        <v>0</v>
      </c>
      <c r="H84" s="106">
        <f>(Tabla54[[#This Row],[SUELDO BUTO (RD$)]]+Tabla54[[#This Row],[OTROS ING.]])</f>
        <v>35000</v>
      </c>
      <c r="I84" s="106">
        <f t="shared" si="2"/>
        <v>1004.5</v>
      </c>
      <c r="J84" s="106">
        <v>0</v>
      </c>
      <c r="K84" s="106">
        <f t="shared" si="3"/>
        <v>1064</v>
      </c>
      <c r="L84" s="106">
        <v>6202.45</v>
      </c>
      <c r="M84" s="106">
        <f>SUM(Tabla54[[#This Row],[AFP]:[OTROS DESC.]])</f>
        <v>8270.9500000000007</v>
      </c>
      <c r="N84" s="107">
        <f>(Tabla54[[#This Row],[TOTAL ING.]]-Tabla54[[#This Row],[TOTAL DESC.]])</f>
        <v>26729.05</v>
      </c>
    </row>
    <row r="85" spans="1:154" s="3" customFormat="1" ht="24" customHeight="1" x14ac:dyDescent="0.2">
      <c r="A85" s="102">
        <v>76</v>
      </c>
      <c r="B85" s="114" t="s">
        <v>159</v>
      </c>
      <c r="C85" s="103" t="s">
        <v>160</v>
      </c>
      <c r="D85" s="103" t="s">
        <v>56</v>
      </c>
      <c r="E85" s="103" t="s">
        <v>34</v>
      </c>
      <c r="F85" s="106">
        <v>35000</v>
      </c>
      <c r="G85" s="106">
        <v>0</v>
      </c>
      <c r="H85" s="106">
        <f>(Tabla54[[#This Row],[SUELDO BUTO (RD$)]]+Tabla54[[#This Row],[OTROS ING.]])</f>
        <v>35000</v>
      </c>
      <c r="I85" s="106">
        <f t="shared" si="2"/>
        <v>1004.5</v>
      </c>
      <c r="J85" s="106">
        <v>0</v>
      </c>
      <c r="K85" s="106">
        <f t="shared" si="3"/>
        <v>1064</v>
      </c>
      <c r="L85" s="106">
        <v>877.9</v>
      </c>
      <c r="M85" s="106">
        <f>SUM(Tabla54[[#This Row],[AFP]:[OTROS DESC.]])</f>
        <v>2946.4</v>
      </c>
      <c r="N85" s="107">
        <f>(Tabla54[[#This Row],[TOTAL ING.]]-Tabla54[[#This Row],[TOTAL DESC.]])</f>
        <v>32053.599999999999</v>
      </c>
    </row>
    <row r="86" spans="1:154" s="3" customFormat="1" ht="24" customHeight="1" x14ac:dyDescent="0.2">
      <c r="A86" s="102">
        <v>77</v>
      </c>
      <c r="B86" s="103" t="s">
        <v>161</v>
      </c>
      <c r="C86" s="108" t="s">
        <v>162</v>
      </c>
      <c r="D86" s="108" t="s">
        <v>163</v>
      </c>
      <c r="E86" s="108" t="s">
        <v>34</v>
      </c>
      <c r="F86" s="109">
        <v>110000</v>
      </c>
      <c r="G86" s="106">
        <v>0</v>
      </c>
      <c r="H86" s="106">
        <f>(Tabla54[[#This Row],[SUELDO BUTO (RD$)]]+Tabla54[[#This Row],[OTROS ING.]])</f>
        <v>110000</v>
      </c>
      <c r="I86" s="106">
        <f t="shared" si="2"/>
        <v>3157</v>
      </c>
      <c r="J86" s="106">
        <v>14457.62</v>
      </c>
      <c r="K86" s="106">
        <f t="shared" si="3"/>
        <v>3344</v>
      </c>
      <c r="L86" s="106">
        <v>1588.3</v>
      </c>
      <c r="M86" s="106">
        <f>SUM(Tabla54[[#This Row],[AFP]:[OTROS DESC.]])</f>
        <v>22546.920000000002</v>
      </c>
      <c r="N86" s="107">
        <f>(Tabla54[[#This Row],[TOTAL ING.]]-Tabla54[[#This Row],[TOTAL DESC.]])</f>
        <v>87453.08</v>
      </c>
    </row>
    <row r="87" spans="1:154" s="3" customFormat="1" ht="24" customHeight="1" x14ac:dyDescent="0.2">
      <c r="A87" s="102">
        <v>78</v>
      </c>
      <c r="B87" s="103" t="s">
        <v>164</v>
      </c>
      <c r="C87" s="104" t="s">
        <v>162</v>
      </c>
      <c r="D87" s="104" t="s">
        <v>165</v>
      </c>
      <c r="E87" s="104" t="s">
        <v>34</v>
      </c>
      <c r="F87" s="105">
        <v>65000</v>
      </c>
      <c r="G87" s="106">
        <v>0</v>
      </c>
      <c r="H87" s="106">
        <f>(Tabla54[[#This Row],[SUELDO BUTO (RD$)]]+Tabla54[[#This Row],[OTROS ING.]])</f>
        <v>65000</v>
      </c>
      <c r="I87" s="106">
        <f t="shared" si="2"/>
        <v>1865.5</v>
      </c>
      <c r="J87" s="106">
        <v>4112.09</v>
      </c>
      <c r="K87" s="106">
        <f t="shared" si="3"/>
        <v>1976</v>
      </c>
      <c r="L87" s="106">
        <v>1702.45</v>
      </c>
      <c r="M87" s="106">
        <f>SUM(Tabla54[[#This Row],[AFP]:[OTROS DESC.]])</f>
        <v>9656.0400000000009</v>
      </c>
      <c r="N87" s="107">
        <f>(Tabla54[[#This Row],[TOTAL ING.]]-Tabla54[[#This Row],[TOTAL DESC.]])</f>
        <v>55343.96</v>
      </c>
    </row>
    <row r="88" spans="1:154" s="3" customFormat="1" ht="24" customHeight="1" x14ac:dyDescent="0.2">
      <c r="A88" s="102">
        <v>79</v>
      </c>
      <c r="B88" s="103" t="s">
        <v>430</v>
      </c>
      <c r="C88" s="108" t="s">
        <v>162</v>
      </c>
      <c r="D88" s="108" t="s">
        <v>165</v>
      </c>
      <c r="E88" s="108" t="s">
        <v>34</v>
      </c>
      <c r="F88" s="109">
        <v>35000</v>
      </c>
      <c r="G88" s="106">
        <v>0</v>
      </c>
      <c r="H88" s="106">
        <f>(Tabla54[[#This Row],[SUELDO BUTO (RD$)]]+Tabla54[[#This Row],[OTROS ING.]])</f>
        <v>35000</v>
      </c>
      <c r="I88" s="106">
        <f t="shared" si="2"/>
        <v>1004.5</v>
      </c>
      <c r="J88" s="106">
        <v>0</v>
      </c>
      <c r="K88" s="106">
        <f t="shared" si="3"/>
        <v>1064</v>
      </c>
      <c r="L88" s="106">
        <v>125</v>
      </c>
      <c r="M88" s="106">
        <f>SUM(Tabla54[[#This Row],[AFP]:[OTROS DESC.]])</f>
        <v>2193.5</v>
      </c>
      <c r="N88" s="107">
        <f>(Tabla54[[#This Row],[TOTAL ING.]]-Tabla54[[#This Row],[TOTAL DESC.]])</f>
        <v>32806.5</v>
      </c>
    </row>
    <row r="89" spans="1:154" s="3" customFormat="1" ht="24" customHeight="1" x14ac:dyDescent="0.2">
      <c r="A89" s="102">
        <v>80</v>
      </c>
      <c r="B89" s="103" t="s">
        <v>434</v>
      </c>
      <c r="C89" s="104" t="s">
        <v>162</v>
      </c>
      <c r="D89" s="104" t="s">
        <v>56</v>
      </c>
      <c r="E89" s="104" t="s">
        <v>34</v>
      </c>
      <c r="F89" s="105">
        <v>31000</v>
      </c>
      <c r="G89" s="106">
        <v>0</v>
      </c>
      <c r="H89" s="106">
        <f>(Tabla54[[#This Row],[SUELDO BUTO (RD$)]]+Tabla54[[#This Row],[OTROS ING.]])</f>
        <v>31000</v>
      </c>
      <c r="I89" s="106">
        <f>F89*0.0287</f>
        <v>889.7</v>
      </c>
      <c r="J89" s="106">
        <v>0</v>
      </c>
      <c r="K89" s="106">
        <f>F89*0.0304</f>
        <v>942.4</v>
      </c>
      <c r="L89" s="106">
        <v>125</v>
      </c>
      <c r="M89" s="106">
        <f>SUM(Tabla54[[#This Row],[AFP]:[OTROS DESC.]])</f>
        <v>1957.1</v>
      </c>
      <c r="N89" s="107">
        <f>(Tabla54[[#This Row],[TOTAL ING.]]-Tabla54[[#This Row],[TOTAL DESC.]])</f>
        <v>29042.9</v>
      </c>
    </row>
    <row r="90" spans="1:154" s="3" customFormat="1" ht="24" customHeight="1" x14ac:dyDescent="0.2">
      <c r="A90" s="102">
        <v>81</v>
      </c>
      <c r="B90" s="103" t="s">
        <v>167</v>
      </c>
      <c r="C90" s="104" t="s">
        <v>168</v>
      </c>
      <c r="D90" s="104" t="s">
        <v>169</v>
      </c>
      <c r="E90" s="104" t="s">
        <v>31</v>
      </c>
      <c r="F90" s="105">
        <v>150000</v>
      </c>
      <c r="G90" s="106">
        <v>0</v>
      </c>
      <c r="H90" s="106">
        <f>(Tabla54[[#This Row],[SUELDO BUTO (RD$)]]+Tabla54[[#This Row],[OTROS ING.]])</f>
        <v>150000</v>
      </c>
      <c r="I90" s="106">
        <v>4305</v>
      </c>
      <c r="J90" s="106">
        <v>23472.26</v>
      </c>
      <c r="K90" s="106">
        <f t="shared" si="3"/>
        <v>4560</v>
      </c>
      <c r="L90" s="106">
        <v>1702.45</v>
      </c>
      <c r="M90" s="106">
        <v>34039.71</v>
      </c>
      <c r="N90" s="107">
        <f>(Tabla54[[#This Row],[TOTAL ING.]]-Tabla54[[#This Row],[TOTAL DESC.]])</f>
        <v>115960.29000000001</v>
      </c>
    </row>
    <row r="91" spans="1:154" s="3" customFormat="1" ht="24" customHeight="1" x14ac:dyDescent="0.2">
      <c r="A91" s="102">
        <v>82</v>
      </c>
      <c r="B91" s="103" t="s">
        <v>170</v>
      </c>
      <c r="C91" s="108" t="s">
        <v>168</v>
      </c>
      <c r="D91" s="108" t="s">
        <v>171</v>
      </c>
      <c r="E91" s="108" t="s">
        <v>34</v>
      </c>
      <c r="F91" s="109">
        <v>75000</v>
      </c>
      <c r="G91" s="106">
        <v>0</v>
      </c>
      <c r="H91" s="106">
        <f>(Tabla54[[#This Row],[SUELDO BUTO (RD$)]]+Tabla54[[#This Row],[OTROS ING.]])</f>
        <v>75000</v>
      </c>
      <c r="I91" s="106">
        <f t="shared" si="2"/>
        <v>2152.5</v>
      </c>
      <c r="J91" s="106">
        <v>6309.38</v>
      </c>
      <c r="K91" s="106">
        <f t="shared" si="3"/>
        <v>2280</v>
      </c>
      <c r="L91" s="106">
        <v>125</v>
      </c>
      <c r="M91" s="106">
        <f>SUM(Tabla54[[#This Row],[AFP]:[OTROS DESC.]])</f>
        <v>10866.880000000001</v>
      </c>
      <c r="N91" s="107">
        <f>(Tabla54[[#This Row],[TOTAL ING.]]-Tabla54[[#This Row],[TOTAL DESC.]])</f>
        <v>64133.119999999995</v>
      </c>
    </row>
    <row r="92" spans="1:154" s="3" customFormat="1" ht="24" customHeight="1" x14ac:dyDescent="0.2">
      <c r="A92" s="102">
        <v>83</v>
      </c>
      <c r="B92" s="103" t="s">
        <v>172</v>
      </c>
      <c r="C92" s="104" t="s">
        <v>168</v>
      </c>
      <c r="D92" s="104" t="s">
        <v>56</v>
      </c>
      <c r="E92" s="104" t="s">
        <v>34</v>
      </c>
      <c r="F92" s="105">
        <v>30000</v>
      </c>
      <c r="G92" s="106">
        <v>0</v>
      </c>
      <c r="H92" s="106">
        <f>(Tabla54[[#This Row],[SUELDO BUTO (RD$)]]+Tabla54[[#This Row],[OTROS ING.]])</f>
        <v>30000</v>
      </c>
      <c r="I92" s="106">
        <f t="shared" si="2"/>
        <v>861</v>
      </c>
      <c r="J92" s="106">
        <v>0</v>
      </c>
      <c r="K92" s="106">
        <f t="shared" si="3"/>
        <v>912</v>
      </c>
      <c r="L92" s="106">
        <v>125</v>
      </c>
      <c r="M92" s="106">
        <f>SUM(Tabla54[[#This Row],[AFP]:[OTROS DESC.]])</f>
        <v>1898</v>
      </c>
      <c r="N92" s="107">
        <f>(Tabla54[[#This Row],[TOTAL ING.]]-Tabla54[[#This Row],[TOTAL DESC.]])</f>
        <v>28102</v>
      </c>
    </row>
    <row r="93" spans="1:154" s="3" customFormat="1" ht="24" customHeight="1" x14ac:dyDescent="0.2">
      <c r="A93" s="102">
        <v>84</v>
      </c>
      <c r="B93" s="103" t="s">
        <v>174</v>
      </c>
      <c r="C93" s="104" t="s">
        <v>168</v>
      </c>
      <c r="D93" s="104" t="s">
        <v>45</v>
      </c>
      <c r="E93" s="104" t="s">
        <v>31</v>
      </c>
      <c r="F93" s="105">
        <v>45000</v>
      </c>
      <c r="G93" s="106">
        <v>0</v>
      </c>
      <c r="H93" s="106">
        <f>(Tabla54[[#This Row],[SUELDO BUTO (RD$)]]+Tabla54[[#This Row],[OTROS ING.]])</f>
        <v>45000</v>
      </c>
      <c r="I93" s="106">
        <f t="shared" si="2"/>
        <v>1291.5</v>
      </c>
      <c r="J93" s="106">
        <v>1148.33</v>
      </c>
      <c r="K93" s="106">
        <f t="shared" si="3"/>
        <v>1368</v>
      </c>
      <c r="L93" s="106">
        <v>125</v>
      </c>
      <c r="M93" s="106">
        <f>SUM(Tabla54[[#This Row],[AFP]:[OTROS DESC.]])</f>
        <v>3932.83</v>
      </c>
      <c r="N93" s="107">
        <f>(Tabla54[[#This Row],[TOTAL ING.]]-Tabla54[[#This Row],[TOTAL DESC.]])</f>
        <v>41067.17</v>
      </c>
    </row>
    <row r="94" spans="1:154" s="3" customFormat="1" ht="24" customHeight="1" x14ac:dyDescent="0.2">
      <c r="A94" s="102">
        <v>85</v>
      </c>
      <c r="B94" s="103" t="s">
        <v>175</v>
      </c>
      <c r="C94" s="108" t="s">
        <v>168</v>
      </c>
      <c r="D94" s="108" t="s">
        <v>47</v>
      </c>
      <c r="E94" s="108" t="s">
        <v>37</v>
      </c>
      <c r="F94" s="109">
        <v>22000</v>
      </c>
      <c r="G94" s="106">
        <v>0</v>
      </c>
      <c r="H94" s="106">
        <f>(Tabla54[[#This Row],[SUELDO BUTO (RD$)]]+Tabla54[[#This Row],[OTROS ING.]])</f>
        <v>22000</v>
      </c>
      <c r="I94" s="106">
        <f t="shared" si="2"/>
        <v>631.4</v>
      </c>
      <c r="J94" s="106">
        <v>0</v>
      </c>
      <c r="K94" s="106">
        <v>668.8</v>
      </c>
      <c r="L94" s="106">
        <v>125</v>
      </c>
      <c r="M94" s="106">
        <f>SUM(Tabla54[[#This Row],[AFP]:[OTROS DESC.]])</f>
        <v>1425.1999999999998</v>
      </c>
      <c r="N94" s="107">
        <f>(Tabla54[[#This Row],[TOTAL ING.]]-Tabla54[[#This Row],[TOTAL DESC.]])</f>
        <v>20574.8</v>
      </c>
    </row>
    <row r="95" spans="1:154" s="3" customFormat="1" ht="24" customHeight="1" x14ac:dyDescent="0.2">
      <c r="A95" s="102">
        <v>86</v>
      </c>
      <c r="B95" s="103" t="s">
        <v>176</v>
      </c>
      <c r="C95" s="104" t="s">
        <v>168</v>
      </c>
      <c r="D95" s="104" t="s">
        <v>36</v>
      </c>
      <c r="E95" s="104" t="s">
        <v>37</v>
      </c>
      <c r="F95" s="105">
        <v>16500</v>
      </c>
      <c r="G95" s="106">
        <v>0</v>
      </c>
      <c r="H95" s="106">
        <f>(Tabla54[[#This Row],[SUELDO BUTO (RD$)]]+Tabla54[[#This Row],[OTROS ING.]])</f>
        <v>16500</v>
      </c>
      <c r="I95" s="106">
        <f t="shared" si="2"/>
        <v>473.55</v>
      </c>
      <c r="J95" s="106">
        <v>0</v>
      </c>
      <c r="K95" s="106">
        <f t="shared" si="3"/>
        <v>501.6</v>
      </c>
      <c r="L95" s="106">
        <v>125</v>
      </c>
      <c r="M95" s="106">
        <f>SUM(Tabla54[[#This Row],[AFP]:[OTROS DESC.]])</f>
        <v>1100.1500000000001</v>
      </c>
      <c r="N95" s="107">
        <f>(Tabla54[[#This Row],[TOTAL ING.]]-Tabla54[[#This Row],[TOTAL DESC.]])</f>
        <v>15399.85</v>
      </c>
      <c r="EX95" s="3" t="s">
        <v>177</v>
      </c>
    </row>
    <row r="96" spans="1:154" s="3" customFormat="1" ht="24" customHeight="1" x14ac:dyDescent="0.2">
      <c r="A96" s="102">
        <v>87</v>
      </c>
      <c r="B96" s="103" t="s">
        <v>178</v>
      </c>
      <c r="C96" s="108" t="s">
        <v>179</v>
      </c>
      <c r="D96" s="104" t="s">
        <v>152</v>
      </c>
      <c r="E96" s="104" t="s">
        <v>31</v>
      </c>
      <c r="F96" s="105">
        <v>50000</v>
      </c>
      <c r="G96" s="106">
        <v>0</v>
      </c>
      <c r="H96" s="106">
        <f>(Tabla54[[#This Row],[SUELDO BUTO (RD$)]]+Tabla54[[#This Row],[OTROS ING.]])</f>
        <v>50000</v>
      </c>
      <c r="I96" s="106">
        <f t="shared" si="2"/>
        <v>1435</v>
      </c>
      <c r="J96" s="106">
        <v>1854</v>
      </c>
      <c r="K96" s="106">
        <f t="shared" si="3"/>
        <v>1520</v>
      </c>
      <c r="L96" s="106">
        <v>2877.9</v>
      </c>
      <c r="M96" s="106">
        <f>SUM(Tabla54[[#This Row],[AFP]:[OTROS DESC.]])</f>
        <v>7686.9</v>
      </c>
      <c r="N96" s="107">
        <f>(Tabla54[[#This Row],[TOTAL ING.]]-Tabla54[[#This Row],[TOTAL DESC.]])</f>
        <v>42313.1</v>
      </c>
    </row>
    <row r="97" spans="1:17" s="3" customFormat="1" ht="24" customHeight="1" x14ac:dyDescent="0.2">
      <c r="A97" s="102">
        <v>88</v>
      </c>
      <c r="B97" s="103" t="s">
        <v>180</v>
      </c>
      <c r="C97" s="108" t="s">
        <v>179</v>
      </c>
      <c r="D97" s="108" t="s">
        <v>56</v>
      </c>
      <c r="E97" s="108" t="s">
        <v>34</v>
      </c>
      <c r="F97" s="109">
        <v>35000</v>
      </c>
      <c r="G97" s="106">
        <v>0</v>
      </c>
      <c r="H97" s="106">
        <f>(Tabla54[[#This Row],[SUELDO BUTO (RD$)]]+Tabla54[[#This Row],[OTROS ING.]])</f>
        <v>35000</v>
      </c>
      <c r="I97" s="106">
        <f t="shared" si="2"/>
        <v>1004.5</v>
      </c>
      <c r="J97" s="106">
        <v>0</v>
      </c>
      <c r="K97" s="106">
        <f t="shared" si="3"/>
        <v>1064</v>
      </c>
      <c r="L97" s="106">
        <v>25</v>
      </c>
      <c r="M97" s="106">
        <f>SUM(Tabla54[[#This Row],[AFP]:[OTROS DESC.]])</f>
        <v>2093.5</v>
      </c>
      <c r="N97" s="107">
        <f>(Tabla54[[#This Row],[TOTAL ING.]]-Tabla54[[#This Row],[TOTAL DESC.]])</f>
        <v>32906.5</v>
      </c>
    </row>
    <row r="98" spans="1:17" s="3" customFormat="1" ht="24" customHeight="1" x14ac:dyDescent="0.2">
      <c r="A98" s="102">
        <v>89</v>
      </c>
      <c r="B98" s="103" t="s">
        <v>181</v>
      </c>
      <c r="C98" s="104" t="s">
        <v>179</v>
      </c>
      <c r="D98" s="104" t="s">
        <v>56</v>
      </c>
      <c r="E98" s="104" t="s">
        <v>34</v>
      </c>
      <c r="F98" s="105">
        <v>30000</v>
      </c>
      <c r="G98" s="106">
        <v>0</v>
      </c>
      <c r="H98" s="106">
        <f>(Tabla54[[#This Row],[SUELDO BUTO (RD$)]]+Tabla54[[#This Row],[OTROS ING.]])</f>
        <v>30000</v>
      </c>
      <c r="I98" s="106">
        <f t="shared" si="2"/>
        <v>861</v>
      </c>
      <c r="J98" s="106">
        <v>0</v>
      </c>
      <c r="K98" s="106">
        <f t="shared" si="3"/>
        <v>912</v>
      </c>
      <c r="L98" s="106">
        <v>25</v>
      </c>
      <c r="M98" s="106">
        <f>SUM(Tabla54[[#This Row],[AFP]:[OTROS DESC.]])</f>
        <v>1798</v>
      </c>
      <c r="N98" s="107">
        <f>(Tabla54[[#This Row],[TOTAL ING.]]-Tabla54[[#This Row],[TOTAL DESC.]])</f>
        <v>28202</v>
      </c>
    </row>
    <row r="99" spans="1:17" s="3" customFormat="1" ht="24" customHeight="1" x14ac:dyDescent="0.2">
      <c r="A99" s="115">
        <v>0</v>
      </c>
      <c r="B99" s="116" t="s">
        <v>184</v>
      </c>
      <c r="C99" s="117" t="s">
        <v>123</v>
      </c>
      <c r="D99" s="117" t="s">
        <v>136</v>
      </c>
      <c r="E99" s="117" t="s">
        <v>183</v>
      </c>
      <c r="F99" s="118">
        <v>0</v>
      </c>
      <c r="G99" s="119">
        <v>0</v>
      </c>
      <c r="H99" s="119">
        <f>(Tabla54[[#This Row],[SUELDO BUTO (RD$)]]+Tabla54[[#This Row],[OTROS ING.]])</f>
        <v>0</v>
      </c>
      <c r="I99" s="119">
        <f t="shared" si="2"/>
        <v>0</v>
      </c>
      <c r="J99" s="119">
        <v>0</v>
      </c>
      <c r="K99" s="119">
        <f t="shared" si="3"/>
        <v>0</v>
      </c>
      <c r="L99" s="119">
        <v>0</v>
      </c>
      <c r="M99" s="119">
        <f>SUM(Tabla54[[#This Row],[AFP]:[OTROS DESC.]])</f>
        <v>0</v>
      </c>
      <c r="N99" s="120">
        <f>(Tabla54[[#This Row],[TOTAL ING.]]-Tabla54[[#This Row],[TOTAL DESC.]])</f>
        <v>0</v>
      </c>
    </row>
    <row r="100" spans="1:17" s="3" customFormat="1" ht="38.450000000000003" customHeight="1" thickBot="1" x14ac:dyDescent="0.3">
      <c r="A100" s="127" t="s">
        <v>185</v>
      </c>
      <c r="B100" s="128"/>
      <c r="C100" s="128"/>
      <c r="D100" s="128"/>
      <c r="E100" s="128"/>
      <c r="F100" s="129"/>
      <c r="G100" s="64">
        <f>SUBTOTAL(109,Tabla54[SUELDO BUTO (RD$)])</f>
        <v>4650000</v>
      </c>
      <c r="H100" s="64">
        <f>SUBTOTAL(109,Tabla54[OTROS ING.])</f>
        <v>0</v>
      </c>
      <c r="I100" s="64">
        <f>SUBTOTAL(109,Tabla54[TOTAL ING.])</f>
        <v>4650000</v>
      </c>
      <c r="J100" s="64">
        <f>SUBTOTAL(109,Tabla54[AFP])</f>
        <v>133455</v>
      </c>
      <c r="K100" s="64">
        <f>SUM(J10:J99)</f>
        <v>334505.27999999997</v>
      </c>
      <c r="L100" s="64">
        <f>SUBTOTAL(109,Tabla54[SFS])</f>
        <v>141360.00000000003</v>
      </c>
      <c r="M100" s="64">
        <f>SUBTOTAL(109,Tabla54[OTROS DESC.])</f>
        <v>82186.38999999997</v>
      </c>
      <c r="N100" s="64">
        <f>SUBTOTAL(109,Tabla54[TOTAL DESC.])</f>
        <v>691506.67000000016</v>
      </c>
      <c r="O100" s="64">
        <f>SUBTOTAL(109,Tabla54[NETO])</f>
        <v>3958493.3299999987</v>
      </c>
    </row>
    <row r="101" spans="1:17" s="3" customFormat="1" ht="21.75" customHeight="1" x14ac:dyDescent="0.2">
      <c r="A101" s="63"/>
      <c r="B101" s="4"/>
      <c r="C101" s="7"/>
      <c r="D101" s="7"/>
      <c r="E101" s="7"/>
      <c r="F101" s="7"/>
      <c r="G101" s="60"/>
      <c r="H101" s="6"/>
      <c r="I101" s="6"/>
      <c r="J101" s="60"/>
      <c r="K101" s="6"/>
      <c r="L101" s="60"/>
      <c r="M101" s="60"/>
      <c r="N101" s="60"/>
      <c r="O101" s="60"/>
    </row>
    <row r="102" spans="1:17" x14ac:dyDescent="0.2">
      <c r="A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1:17" ht="14.25" x14ac:dyDescent="0.2">
      <c r="A103" s="4"/>
      <c r="B103" s="11" t="s">
        <v>186</v>
      </c>
      <c r="E103" s="122" t="s">
        <v>187</v>
      </c>
      <c r="F103" s="122"/>
      <c r="G103" s="4"/>
      <c r="H103" s="4"/>
      <c r="I103" s="4"/>
      <c r="J103" s="123" t="s">
        <v>407</v>
      </c>
      <c r="K103" s="123"/>
      <c r="L103" s="4"/>
      <c r="M103" s="12"/>
      <c r="N103" s="122"/>
      <c r="O103" s="122"/>
    </row>
    <row r="104" spans="1:17" ht="14.25" x14ac:dyDescent="0.2">
      <c r="A104" s="4"/>
      <c r="B104" s="11"/>
      <c r="E104" s="11"/>
      <c r="F104" s="11"/>
      <c r="G104" s="4"/>
      <c r="H104" s="4"/>
      <c r="I104" s="4"/>
      <c r="J104" s="11"/>
      <c r="K104" s="11"/>
      <c r="L104" s="4"/>
      <c r="M104" s="12"/>
      <c r="N104" s="11"/>
      <c r="O104" s="11"/>
    </row>
    <row r="105" spans="1:17" ht="14.25" x14ac:dyDescent="0.2">
      <c r="A105" s="4"/>
      <c r="B105" s="11"/>
      <c r="E105" s="11"/>
      <c r="F105" s="11"/>
      <c r="G105" s="4"/>
      <c r="H105" s="4"/>
      <c r="I105" s="4"/>
      <c r="J105" s="11"/>
      <c r="K105" s="11"/>
      <c r="L105" s="4"/>
      <c r="M105" s="12"/>
      <c r="N105" s="11"/>
      <c r="O105" s="11"/>
    </row>
    <row r="106" spans="1:17" ht="14.25" x14ac:dyDescent="0.2">
      <c r="A106" s="4"/>
      <c r="B106" s="7"/>
      <c r="C106" s="11"/>
      <c r="D106" s="11"/>
      <c r="G106" s="12"/>
      <c r="H106" s="13"/>
      <c r="I106" s="12"/>
      <c r="J106" s="7"/>
      <c r="K106" s="7"/>
      <c r="L106" s="13"/>
      <c r="M106" s="12"/>
      <c r="N106" s="12"/>
      <c r="O106" s="11"/>
      <c r="P106" s="12"/>
    </row>
    <row r="107" spans="1:17" ht="14.25" x14ac:dyDescent="0.2">
      <c r="A107" s="4"/>
      <c r="B107" s="14"/>
      <c r="C107" s="11"/>
      <c r="D107" s="11"/>
      <c r="E107" s="15"/>
      <c r="F107" s="16"/>
      <c r="G107" s="12"/>
      <c r="H107" s="13"/>
      <c r="I107" s="14"/>
      <c r="J107" s="14"/>
      <c r="K107" s="14"/>
      <c r="L107" s="14"/>
      <c r="M107" s="12"/>
      <c r="N107" s="12"/>
      <c r="O107" s="12"/>
      <c r="P107" s="55"/>
      <c r="Q107" s="56"/>
    </row>
    <row r="108" spans="1:17" ht="14.25" x14ac:dyDescent="0.2">
      <c r="A108" s="4"/>
      <c r="B108" s="11" t="s">
        <v>405</v>
      </c>
      <c r="C108" s="11"/>
      <c r="D108" s="11"/>
      <c r="E108" s="11" t="s">
        <v>404</v>
      </c>
      <c r="F108" s="11"/>
      <c r="G108" s="12"/>
      <c r="H108" s="13"/>
      <c r="I108" s="12"/>
      <c r="J108" s="11" t="s">
        <v>408</v>
      </c>
      <c r="K108" s="11"/>
      <c r="L108" s="13"/>
      <c r="M108" s="122"/>
      <c r="N108" s="122"/>
      <c r="O108" s="122"/>
      <c r="P108" s="12"/>
    </row>
    <row r="109" spans="1:17" x14ac:dyDescent="0.2">
      <c r="A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7" ht="21.75" customHeight="1" x14ac:dyDescent="0.2"/>
    <row r="111" spans="1:17" ht="21.75" customHeight="1" x14ac:dyDescent="0.2"/>
    <row r="112" spans="1:17" ht="21.75" customHeight="1" x14ac:dyDescent="0.2"/>
    <row r="113" spans="7:15" ht="21.75" customHeight="1" x14ac:dyDescent="0.2"/>
    <row r="114" spans="7:15" ht="21.75" customHeight="1" x14ac:dyDescent="0.2">
      <c r="G114" s="60"/>
      <c r="H114" s="60"/>
      <c r="I114" s="60"/>
      <c r="J114" s="60"/>
      <c r="K114" s="60"/>
      <c r="L114" s="60"/>
      <c r="M114" s="60"/>
      <c r="N114" s="60"/>
      <c r="O114" s="60"/>
    </row>
    <row r="115" spans="7:15" ht="21.75" customHeight="1" x14ac:dyDescent="0.2"/>
    <row r="116" spans="7:15" ht="21.75" customHeight="1" x14ac:dyDescent="0.2"/>
    <row r="117" spans="7:15" ht="21.75" customHeight="1" x14ac:dyDescent="0.2"/>
    <row r="118" spans="7:15" ht="21.75" customHeight="1" x14ac:dyDescent="0.2"/>
    <row r="119" spans="7:15" ht="21.75" customHeight="1" x14ac:dyDescent="0.2"/>
    <row r="120" spans="7:15" ht="21.75" customHeight="1" x14ac:dyDescent="0.2"/>
    <row r="121" spans="7:15" ht="21.75" customHeight="1" x14ac:dyDescent="0.2"/>
    <row r="122" spans="7:15" ht="21.75" customHeight="1" x14ac:dyDescent="0.2"/>
    <row r="123" spans="7:15" ht="21.75" customHeight="1" x14ac:dyDescent="0.2"/>
    <row r="124" spans="7:15" ht="21.75" customHeight="1" x14ac:dyDescent="0.2"/>
    <row r="125" spans="7:15" ht="21.75" customHeight="1" x14ac:dyDescent="0.2"/>
    <row r="126" spans="7:15" ht="21.75" customHeight="1" x14ac:dyDescent="0.2"/>
    <row r="127" spans="7:15" ht="21.75" customHeight="1" x14ac:dyDescent="0.2"/>
    <row r="128" spans="7:15" ht="21.75" customHeight="1" x14ac:dyDescent="0.2"/>
    <row r="129" spans="1:15" ht="21.75" customHeight="1" x14ac:dyDescent="0.2"/>
    <row r="130" spans="1:15" ht="21.75" customHeight="1" x14ac:dyDescent="0.2"/>
    <row r="131" spans="1:15" ht="21.75" customHeight="1" x14ac:dyDescent="0.2"/>
    <row r="132" spans="1:15" ht="21.75" customHeight="1" x14ac:dyDescent="0.2"/>
    <row r="133" spans="1:15" ht="21.75" customHeight="1" x14ac:dyDescent="0.2"/>
    <row r="134" spans="1:15" ht="21.75" customHeight="1" x14ac:dyDescent="0.2"/>
    <row r="135" spans="1:15" ht="21.75" customHeight="1" x14ac:dyDescent="0.2"/>
    <row r="136" spans="1:15" ht="21.75" customHeight="1" x14ac:dyDescent="0.2"/>
    <row r="137" spans="1:15" ht="21.75" customHeight="1" x14ac:dyDescent="0.2"/>
    <row r="138" spans="1:15" ht="21.75" customHeight="1" x14ac:dyDescent="0.2"/>
    <row r="139" spans="1:15" ht="21.75" customHeight="1" x14ac:dyDescent="0.2"/>
    <row r="140" spans="1:15" x14ac:dyDescent="0.2">
      <c r="B140" s="3"/>
      <c r="C140" s="17"/>
      <c r="D140" s="17"/>
      <c r="E140" s="17"/>
      <c r="F140" s="17"/>
      <c r="G140" s="63"/>
      <c r="H140" s="63"/>
      <c r="I140" s="63"/>
      <c r="J140" s="63"/>
      <c r="K140" s="63"/>
      <c r="L140" s="63"/>
      <c r="M140" s="63"/>
      <c r="N140" s="63"/>
      <c r="O140" s="63"/>
    </row>
    <row r="141" spans="1:15" x14ac:dyDescent="0.2">
      <c r="B141" s="3"/>
      <c r="C141" s="17"/>
      <c r="D141" s="17"/>
      <c r="E141" s="17"/>
      <c r="F141" s="17"/>
      <c r="G141" s="63"/>
      <c r="H141" s="63"/>
      <c r="I141" s="63"/>
      <c r="J141" s="63"/>
      <c r="K141" s="63"/>
      <c r="L141" s="63"/>
      <c r="M141" s="63"/>
      <c r="N141" s="63"/>
      <c r="O141" s="63"/>
    </row>
    <row r="142" spans="1:15" x14ac:dyDescent="0.2">
      <c r="A142" s="63"/>
    </row>
    <row r="143" spans="1:15" x14ac:dyDescent="0.2">
      <c r="A143" s="63"/>
    </row>
    <row r="146" spans="1:15" s="3" customFormat="1" ht="36" customHeight="1" x14ac:dyDescent="0.2">
      <c r="A146" s="6"/>
      <c r="B146" s="4"/>
      <c r="C146" s="7"/>
      <c r="D146" s="7"/>
      <c r="E146" s="7"/>
      <c r="F146" s="7"/>
      <c r="G146" s="6"/>
      <c r="H146" s="6"/>
      <c r="I146" s="6"/>
      <c r="J146" s="6"/>
      <c r="K146" s="6"/>
      <c r="L146" s="6"/>
      <c r="M146" s="6"/>
      <c r="N146" s="6"/>
      <c r="O146" s="6"/>
    </row>
    <row r="147" spans="1:15" s="3" customFormat="1" ht="36" customHeight="1" x14ac:dyDescent="0.2">
      <c r="A147" s="6"/>
      <c r="B147" s="4"/>
      <c r="C147" s="7"/>
      <c r="D147" s="7"/>
      <c r="E147" s="7"/>
      <c r="F147" s="7"/>
      <c r="G147" s="6"/>
      <c r="H147" s="6"/>
      <c r="I147" s="6"/>
      <c r="J147" s="6"/>
      <c r="K147" s="6"/>
      <c r="L147" s="6"/>
      <c r="M147" s="6"/>
      <c r="N147" s="6"/>
      <c r="O147" s="6"/>
    </row>
    <row r="149" spans="1:15" ht="36" customHeight="1" x14ac:dyDescent="0.2"/>
    <row r="150" spans="1:15" ht="36" customHeight="1" x14ac:dyDescent="0.2"/>
    <row r="151" spans="1:15" ht="36" customHeight="1" x14ac:dyDescent="0.2"/>
    <row r="152" spans="1:15" ht="36" customHeight="1" x14ac:dyDescent="0.2"/>
    <row r="154" spans="1:15" x14ac:dyDescent="0.2">
      <c r="B154" s="10"/>
      <c r="C154" s="18"/>
      <c r="D154" s="18"/>
      <c r="E154" s="18"/>
      <c r="F154" s="18"/>
      <c r="G154" s="61"/>
      <c r="H154" s="61"/>
      <c r="I154" s="61"/>
      <c r="J154" s="61"/>
      <c r="K154" s="61"/>
      <c r="L154" s="61"/>
      <c r="M154" s="61"/>
      <c r="N154" s="61"/>
      <c r="O154" s="61"/>
    </row>
    <row r="155" spans="1:15" x14ac:dyDescent="0.2">
      <c r="B155" s="10"/>
      <c r="C155" s="18"/>
      <c r="D155" s="18"/>
      <c r="E155" s="18"/>
      <c r="F155" s="18"/>
      <c r="G155" s="61"/>
      <c r="H155" s="61"/>
      <c r="I155" s="61"/>
      <c r="J155" s="61"/>
      <c r="K155" s="61"/>
      <c r="L155" s="61"/>
      <c r="M155" s="61"/>
      <c r="N155" s="61"/>
      <c r="O155" s="61"/>
    </row>
    <row r="156" spans="1:15" x14ac:dyDescent="0.2">
      <c r="A156" s="61"/>
      <c r="B156" s="10"/>
      <c r="C156" s="18"/>
      <c r="D156" s="18"/>
      <c r="E156" s="18"/>
      <c r="F156" s="18"/>
      <c r="G156" s="61"/>
      <c r="H156" s="61"/>
      <c r="I156" s="61"/>
      <c r="J156" s="61"/>
      <c r="K156" s="61"/>
      <c r="L156" s="61"/>
      <c r="M156" s="61"/>
      <c r="N156" s="61"/>
      <c r="O156" s="61"/>
    </row>
    <row r="157" spans="1:15" x14ac:dyDescent="0.2">
      <c r="A157" s="61"/>
      <c r="B157" s="10"/>
      <c r="C157" s="18"/>
      <c r="D157" s="18"/>
      <c r="E157" s="18"/>
      <c r="F157" s="18"/>
      <c r="G157" s="61"/>
      <c r="H157" s="61"/>
      <c r="I157" s="61"/>
      <c r="J157" s="61"/>
      <c r="K157" s="61"/>
      <c r="L157" s="61"/>
      <c r="M157" s="61"/>
      <c r="N157" s="61"/>
      <c r="O157" s="61"/>
    </row>
    <row r="158" spans="1:15" x14ac:dyDescent="0.2">
      <c r="A158" s="61"/>
      <c r="B158" s="10"/>
      <c r="C158" s="18"/>
      <c r="D158" s="18"/>
      <c r="E158" s="18"/>
      <c r="F158" s="18"/>
      <c r="G158" s="61"/>
      <c r="H158" s="61"/>
      <c r="I158" s="61"/>
      <c r="J158" s="61"/>
      <c r="K158" s="61"/>
      <c r="L158" s="61"/>
      <c r="M158" s="61"/>
      <c r="N158" s="61"/>
      <c r="O158" s="61"/>
    </row>
    <row r="159" spans="1:15" x14ac:dyDescent="0.2">
      <c r="A159" s="61"/>
      <c r="B159" s="10"/>
      <c r="C159" s="18"/>
      <c r="D159" s="18"/>
      <c r="E159" s="18"/>
      <c r="F159" s="18"/>
      <c r="G159" s="61"/>
      <c r="H159" s="61"/>
      <c r="I159" s="61"/>
      <c r="J159" s="61"/>
      <c r="K159" s="61"/>
      <c r="L159" s="61"/>
      <c r="M159" s="61"/>
      <c r="N159" s="61"/>
      <c r="O159" s="61"/>
    </row>
    <row r="160" spans="1:15" s="10" customFormat="1" ht="36" customHeight="1" x14ac:dyDescent="0.2">
      <c r="A160" s="61"/>
      <c r="C160" s="18"/>
      <c r="D160" s="18"/>
      <c r="E160" s="18"/>
      <c r="F160" s="18"/>
      <c r="G160" s="61"/>
      <c r="H160" s="61"/>
      <c r="I160" s="61"/>
      <c r="J160" s="61"/>
      <c r="K160" s="61"/>
      <c r="L160" s="61"/>
      <c r="M160" s="61"/>
      <c r="N160" s="61"/>
      <c r="O160" s="61"/>
    </row>
    <row r="161" spans="1:15" s="10" customFormat="1" ht="36" customHeight="1" x14ac:dyDescent="0.2">
      <c r="A161" s="61"/>
      <c r="C161" s="18"/>
      <c r="D161" s="18"/>
      <c r="E161" s="18"/>
      <c r="F161" s="18"/>
      <c r="G161" s="61"/>
      <c r="H161" s="61"/>
      <c r="I161" s="61"/>
      <c r="J161" s="61"/>
      <c r="K161" s="61"/>
      <c r="L161" s="61"/>
      <c r="M161" s="61"/>
      <c r="N161" s="61"/>
      <c r="O161" s="61"/>
    </row>
    <row r="162" spans="1:15" s="10" customFormat="1" ht="36" customHeight="1" x14ac:dyDescent="0.2">
      <c r="A162" s="61"/>
      <c r="C162" s="18"/>
      <c r="D162" s="18"/>
      <c r="E162" s="18"/>
      <c r="F162" s="18"/>
      <c r="G162" s="61"/>
      <c r="H162" s="61"/>
      <c r="I162" s="61"/>
      <c r="J162" s="61"/>
      <c r="K162" s="61"/>
      <c r="L162" s="61"/>
      <c r="M162" s="61"/>
      <c r="N162" s="61"/>
      <c r="O162" s="61"/>
    </row>
    <row r="163" spans="1:15" s="10" customFormat="1" ht="36" customHeight="1" x14ac:dyDescent="0.2">
      <c r="A163" s="61"/>
      <c r="C163" s="18"/>
      <c r="D163" s="18"/>
      <c r="E163" s="18"/>
      <c r="F163" s="18"/>
      <c r="G163" s="61"/>
      <c r="H163" s="61"/>
      <c r="I163" s="61"/>
      <c r="J163" s="61"/>
      <c r="K163" s="61"/>
      <c r="L163" s="61"/>
      <c r="M163" s="61"/>
      <c r="N163" s="61"/>
      <c r="O163" s="61"/>
    </row>
    <row r="164" spans="1:15" s="10" customFormat="1" ht="36" customHeight="1" x14ac:dyDescent="0.2">
      <c r="A164" s="61"/>
      <c r="C164" s="18"/>
      <c r="D164" s="18"/>
      <c r="E164" s="18"/>
      <c r="F164" s="18"/>
      <c r="G164" s="61"/>
      <c r="H164" s="61"/>
      <c r="I164" s="61"/>
      <c r="J164" s="61"/>
      <c r="K164" s="61"/>
      <c r="L164" s="61"/>
      <c r="M164" s="61"/>
      <c r="N164" s="61"/>
      <c r="O164" s="61"/>
    </row>
    <row r="165" spans="1:15" s="10" customFormat="1" ht="36" customHeight="1" x14ac:dyDescent="0.2">
      <c r="A165" s="61"/>
      <c r="C165" s="18"/>
      <c r="D165" s="18"/>
      <c r="E165" s="18"/>
      <c r="F165" s="18"/>
      <c r="G165" s="61"/>
      <c r="H165" s="61"/>
      <c r="I165" s="61"/>
      <c r="J165" s="61"/>
      <c r="K165" s="61"/>
      <c r="L165" s="61"/>
      <c r="M165" s="61"/>
      <c r="N165" s="61"/>
      <c r="O165" s="61"/>
    </row>
    <row r="166" spans="1:15" s="10" customFormat="1" ht="36" customHeight="1" x14ac:dyDescent="0.2">
      <c r="A166" s="61"/>
      <c r="C166" s="18"/>
      <c r="D166" s="18"/>
      <c r="E166" s="18"/>
      <c r="F166" s="18"/>
      <c r="G166" s="61"/>
      <c r="H166" s="61"/>
      <c r="I166" s="61"/>
      <c r="J166" s="61"/>
      <c r="K166" s="61"/>
      <c r="L166" s="61"/>
      <c r="M166" s="61"/>
      <c r="N166" s="61"/>
      <c r="O166" s="61"/>
    </row>
    <row r="167" spans="1:15" s="10" customFormat="1" ht="36" customHeight="1" x14ac:dyDescent="0.2">
      <c r="A167" s="61"/>
      <c r="C167" s="18"/>
      <c r="D167" s="18"/>
      <c r="E167" s="18"/>
      <c r="F167" s="18"/>
      <c r="G167" s="61"/>
      <c r="H167" s="61"/>
      <c r="I167" s="61"/>
      <c r="J167" s="61"/>
      <c r="K167" s="61"/>
      <c r="L167" s="61"/>
      <c r="M167" s="61"/>
      <c r="N167" s="61"/>
      <c r="O167" s="61"/>
    </row>
    <row r="168" spans="1:15" s="10" customFormat="1" ht="36" customHeight="1" x14ac:dyDescent="0.2">
      <c r="A168" s="61"/>
      <c r="B168" s="4"/>
      <c r="C168" s="7"/>
      <c r="D168" s="7"/>
      <c r="E168" s="7"/>
      <c r="F168" s="7"/>
      <c r="G168" s="6"/>
      <c r="H168" s="6"/>
      <c r="I168" s="6"/>
      <c r="J168" s="6"/>
      <c r="K168" s="6"/>
      <c r="L168" s="6"/>
      <c r="M168" s="6"/>
      <c r="N168" s="6"/>
      <c r="O168" s="6"/>
    </row>
    <row r="169" spans="1:15" s="10" customFormat="1" ht="36" customHeight="1" x14ac:dyDescent="0.2">
      <c r="A169" s="61"/>
      <c r="B169" s="4"/>
      <c r="C169" s="7"/>
      <c r="D169" s="7"/>
      <c r="E169" s="7"/>
      <c r="F169" s="7"/>
      <c r="G169" s="6"/>
      <c r="H169" s="6"/>
      <c r="I169" s="6"/>
      <c r="J169" s="6"/>
      <c r="K169" s="6"/>
      <c r="L169" s="6"/>
      <c r="M169" s="6"/>
      <c r="N169" s="6"/>
      <c r="O169" s="6"/>
    </row>
    <row r="170" spans="1:15" s="10" customFormat="1" ht="36" customHeight="1" x14ac:dyDescent="0.2">
      <c r="A170" s="6"/>
      <c r="B170" s="4"/>
      <c r="C170" s="7"/>
      <c r="D170" s="7"/>
      <c r="E170" s="7"/>
      <c r="F170" s="7"/>
      <c r="G170" s="6"/>
      <c r="H170" s="6"/>
      <c r="I170" s="6"/>
      <c r="J170" s="6"/>
      <c r="K170" s="6"/>
      <c r="L170" s="6"/>
      <c r="M170" s="6"/>
      <c r="N170" s="6"/>
      <c r="O170" s="6"/>
    </row>
    <row r="171" spans="1:15" s="10" customFormat="1" ht="36" customHeight="1" x14ac:dyDescent="0.2">
      <c r="A171" s="6"/>
      <c r="B171" s="4"/>
      <c r="C171" s="7"/>
      <c r="D171" s="7"/>
      <c r="E171" s="7"/>
      <c r="F171" s="7"/>
      <c r="G171" s="6"/>
      <c r="H171" s="6"/>
      <c r="I171" s="6"/>
      <c r="J171" s="6"/>
      <c r="K171" s="6"/>
      <c r="L171" s="6"/>
      <c r="M171" s="6"/>
      <c r="N171" s="6"/>
      <c r="O171" s="6"/>
    </row>
    <row r="172" spans="1:15" s="10" customFormat="1" ht="36" customHeight="1" x14ac:dyDescent="0.2">
      <c r="A172" s="6"/>
      <c r="B172" s="4"/>
      <c r="C172" s="7"/>
      <c r="D172" s="7"/>
      <c r="E172" s="7"/>
      <c r="F172" s="7"/>
      <c r="G172" s="6"/>
      <c r="H172" s="6"/>
      <c r="I172" s="6"/>
      <c r="J172" s="6"/>
      <c r="K172" s="6"/>
      <c r="L172" s="6"/>
      <c r="M172" s="6"/>
      <c r="N172" s="6"/>
      <c r="O172" s="6"/>
    </row>
    <row r="173" spans="1:15" s="10" customFormat="1" ht="36" customHeight="1" x14ac:dyDescent="0.2">
      <c r="A173" s="6"/>
      <c r="B173" s="4"/>
      <c r="C173" s="7"/>
      <c r="D173" s="7"/>
      <c r="E173" s="7"/>
      <c r="F173" s="7"/>
      <c r="G173" s="6"/>
      <c r="H173" s="6"/>
      <c r="I173" s="6"/>
      <c r="J173" s="6"/>
      <c r="K173" s="6"/>
      <c r="L173" s="6"/>
      <c r="M173" s="6"/>
      <c r="N173" s="6"/>
      <c r="O173" s="6"/>
    </row>
  </sheetData>
  <mergeCells count="8">
    <mergeCell ref="E103:F103"/>
    <mergeCell ref="J103:K103"/>
    <mergeCell ref="N103:O103"/>
    <mergeCell ref="M108:O108"/>
    <mergeCell ref="A5:O5"/>
    <mergeCell ref="A6:O6"/>
    <mergeCell ref="A7:O7"/>
    <mergeCell ref="A100:F100"/>
  </mergeCells>
  <printOptions horizontalCentered="1"/>
  <pageMargins left="0.7" right="0.7" top="0.75" bottom="0.75" header="0.3" footer="0.3"/>
  <pageSetup paperSize="5" scale="49" fitToHeight="0" orientation="landscape" r:id="rId1"/>
  <headerFooter>
    <oddFooter>&amp;CPágina &amp;P / &amp;N</oddFooter>
  </headerFooter>
  <rowBreaks count="3" manualBreakCount="3">
    <brk id="37" max="14" man="1"/>
    <brk id="65" max="14" man="1"/>
    <brk id="92" max="14" man="1"/>
  </rowBreaks>
  <colBreaks count="2" manualBreakCount="2">
    <brk id="15" max="128" man="1"/>
    <brk id="55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81"/>
  <sheetViews>
    <sheetView showGridLines="0" zoomScale="80" zoomScaleNormal="80" zoomScaleSheetLayoutView="73" workbookViewId="0">
      <selection activeCell="C3" sqref="C3"/>
    </sheetView>
  </sheetViews>
  <sheetFormatPr baseColWidth="10" defaultColWidth="9.140625" defaultRowHeight="12.75" x14ac:dyDescent="0.2"/>
  <cols>
    <col min="1" max="1" width="9.140625" style="4"/>
    <col min="2" max="2" width="6.5703125" style="7" customWidth="1"/>
    <col min="3" max="3" width="24.42578125" style="4" customWidth="1"/>
    <col min="4" max="4" width="28.140625" style="4" customWidth="1"/>
    <col min="5" max="5" width="25.42578125" style="4" customWidth="1"/>
    <col min="6" max="6" width="21.85546875" style="7" customWidth="1"/>
    <col min="7" max="7" width="22.5703125" style="7" customWidth="1"/>
    <col min="8" max="8" width="18.28515625" style="4" customWidth="1"/>
    <col min="9" max="10" width="13.28515625" style="4" customWidth="1"/>
    <col min="11" max="11" width="12.7109375" style="4" customWidth="1"/>
    <col min="12" max="12" width="14.28515625" style="4" customWidth="1"/>
    <col min="13" max="13" width="16.42578125" style="4" customWidth="1"/>
    <col min="14" max="16" width="13.28515625" style="4" customWidth="1"/>
    <col min="17" max="16384" width="9.140625" style="4"/>
  </cols>
  <sheetData>
    <row r="1" spans="2:21" ht="37.5" customHeight="1" x14ac:dyDescent="0.2"/>
    <row r="2" spans="2:21" ht="37.5" customHeight="1" x14ac:dyDescent="0.2"/>
    <row r="3" spans="2:21" ht="37.5" customHeight="1" x14ac:dyDescent="0.2">
      <c r="S3" s="12"/>
    </row>
    <row r="4" spans="2:21" ht="19.5" customHeight="1" x14ac:dyDescent="0.2"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</row>
    <row r="5" spans="2:21" ht="9.75" customHeight="1" x14ac:dyDescent="0.2">
      <c r="B5" s="19"/>
      <c r="C5" s="53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2:21" ht="21.75" customHeight="1" x14ac:dyDescent="0.25">
      <c r="B6" s="124" t="s">
        <v>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</row>
    <row r="7" spans="2:21" ht="26.25" customHeight="1" x14ac:dyDescent="0.2">
      <c r="B7" s="125" t="s">
        <v>444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8" spans="2:21" ht="10.5" customHeight="1" x14ac:dyDescent="0.2">
      <c r="C8" s="20"/>
      <c r="D8" s="20"/>
      <c r="F8" s="21"/>
      <c r="G8" s="21"/>
      <c r="H8" s="20"/>
      <c r="I8" s="20"/>
      <c r="J8" s="20"/>
      <c r="L8" s="20"/>
      <c r="N8" s="20"/>
      <c r="O8" s="20"/>
    </row>
    <row r="9" spans="2:21" s="8" customFormat="1" ht="11.25" x14ac:dyDescent="0.2">
      <c r="B9" s="126" t="s">
        <v>188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</row>
    <row r="10" spans="2:21" ht="14.25" customHeight="1" thickBot="1" x14ac:dyDescent="0.25">
      <c r="C10" s="20"/>
      <c r="D10" s="20"/>
      <c r="F10" s="21"/>
      <c r="G10" s="21"/>
      <c r="H10" s="20"/>
      <c r="I10" s="20"/>
      <c r="J10" s="20"/>
      <c r="L10" s="20"/>
      <c r="N10" s="20"/>
      <c r="O10" s="20"/>
    </row>
    <row r="11" spans="2:21" s="5" customFormat="1" ht="29.25" customHeight="1" x14ac:dyDescent="0.2">
      <c r="B11" s="2" t="s">
        <v>189</v>
      </c>
      <c r="C11" s="1" t="s">
        <v>3</v>
      </c>
      <c r="D11" s="1" t="s">
        <v>190</v>
      </c>
      <c r="E11" s="1" t="s">
        <v>5</v>
      </c>
      <c r="F11" s="1" t="s">
        <v>6</v>
      </c>
      <c r="G11" s="1" t="s">
        <v>7</v>
      </c>
      <c r="H11" s="1" t="s">
        <v>191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13</v>
      </c>
      <c r="N11" s="1" t="s">
        <v>14</v>
      </c>
      <c r="O11" s="1" t="s">
        <v>15</v>
      </c>
      <c r="P11" s="79" t="s">
        <v>192</v>
      </c>
    </row>
    <row r="12" spans="2:21" s="5" customFormat="1" ht="32.1" customHeight="1" x14ac:dyDescent="0.2">
      <c r="B12" s="70">
        <v>1</v>
      </c>
      <c r="C12" s="83" t="s">
        <v>193</v>
      </c>
      <c r="D12" s="70" t="s">
        <v>194</v>
      </c>
      <c r="E12" s="70" t="s">
        <v>195</v>
      </c>
      <c r="F12" s="70" t="s">
        <v>196</v>
      </c>
      <c r="G12" s="70" t="s">
        <v>24</v>
      </c>
      <c r="H12" s="84">
        <v>15000</v>
      </c>
      <c r="I12" s="85">
        <v>0</v>
      </c>
      <c r="J12" s="84">
        <v>15000</v>
      </c>
      <c r="K12" s="84">
        <v>0</v>
      </c>
      <c r="L12" s="85">
        <v>0</v>
      </c>
      <c r="M12" s="84">
        <v>0</v>
      </c>
      <c r="N12" s="85">
        <v>0</v>
      </c>
      <c r="O12" s="84">
        <v>0</v>
      </c>
      <c r="P12" s="85">
        <v>15000</v>
      </c>
    </row>
    <row r="13" spans="2:21" s="5" customFormat="1" ht="32.1" customHeight="1" x14ac:dyDescent="0.2">
      <c r="B13" s="70">
        <v>2</v>
      </c>
      <c r="C13" s="83" t="s">
        <v>197</v>
      </c>
      <c r="D13" s="70" t="s">
        <v>194</v>
      </c>
      <c r="E13" s="70" t="s">
        <v>195</v>
      </c>
      <c r="F13" s="70" t="s">
        <v>196</v>
      </c>
      <c r="G13" s="70" t="s">
        <v>21</v>
      </c>
      <c r="H13" s="85">
        <v>15000</v>
      </c>
      <c r="I13" s="84">
        <v>0</v>
      </c>
      <c r="J13" s="84">
        <v>15000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5">
        <v>15000</v>
      </c>
    </row>
    <row r="14" spans="2:21" s="5" customFormat="1" ht="32.1" customHeight="1" x14ac:dyDescent="0.2">
      <c r="B14" s="70">
        <v>3</v>
      </c>
      <c r="C14" s="83" t="s">
        <v>198</v>
      </c>
      <c r="D14" s="70" t="s">
        <v>194</v>
      </c>
      <c r="E14" s="70" t="s">
        <v>195</v>
      </c>
      <c r="F14" s="70" t="s">
        <v>196</v>
      </c>
      <c r="G14" s="70" t="s">
        <v>24</v>
      </c>
      <c r="H14" s="85">
        <v>40000</v>
      </c>
      <c r="I14" s="84">
        <v>0</v>
      </c>
      <c r="J14" s="84">
        <v>40000</v>
      </c>
      <c r="K14" s="84">
        <v>0</v>
      </c>
      <c r="L14" s="84">
        <v>797.25</v>
      </c>
      <c r="M14" s="84">
        <v>0</v>
      </c>
      <c r="N14" s="84">
        <v>0</v>
      </c>
      <c r="O14" s="84">
        <v>797.25</v>
      </c>
      <c r="P14" s="85">
        <v>39202.75</v>
      </c>
      <c r="U14" s="67"/>
    </row>
    <row r="15" spans="2:21" s="5" customFormat="1" ht="32.1" customHeight="1" x14ac:dyDescent="0.2">
      <c r="B15" s="70">
        <v>4</v>
      </c>
      <c r="C15" s="83" t="s">
        <v>199</v>
      </c>
      <c r="D15" s="70" t="s">
        <v>194</v>
      </c>
      <c r="E15" s="70" t="s">
        <v>195</v>
      </c>
      <c r="F15" s="70" t="s">
        <v>196</v>
      </c>
      <c r="G15" s="70" t="s">
        <v>24</v>
      </c>
      <c r="H15" s="85">
        <v>40000</v>
      </c>
      <c r="I15" s="84">
        <v>0</v>
      </c>
      <c r="J15" s="84">
        <v>40000</v>
      </c>
      <c r="K15" s="84">
        <v>0</v>
      </c>
      <c r="L15" s="84">
        <v>797.25</v>
      </c>
      <c r="M15" s="84">
        <v>0</v>
      </c>
      <c r="N15" s="84">
        <v>0</v>
      </c>
      <c r="O15" s="84">
        <v>797.25</v>
      </c>
      <c r="P15" s="85">
        <v>39202.75</v>
      </c>
    </row>
    <row r="16" spans="2:21" s="5" customFormat="1" ht="32.1" customHeight="1" x14ac:dyDescent="0.2">
      <c r="B16" s="70">
        <v>5</v>
      </c>
      <c r="C16" s="83" t="s">
        <v>200</v>
      </c>
      <c r="D16" s="70" t="s">
        <v>194</v>
      </c>
      <c r="E16" s="70" t="s">
        <v>195</v>
      </c>
      <c r="F16" s="70" t="s">
        <v>196</v>
      </c>
      <c r="G16" s="70" t="s">
        <v>21</v>
      </c>
      <c r="H16" s="85">
        <v>15000</v>
      </c>
      <c r="I16" s="84">
        <v>0</v>
      </c>
      <c r="J16" s="84">
        <v>15000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5">
        <v>15000</v>
      </c>
    </row>
    <row r="17" spans="2:17" s="5" customFormat="1" ht="32.1" customHeight="1" x14ac:dyDescent="0.2">
      <c r="B17" s="70">
        <v>6</v>
      </c>
      <c r="C17" s="83" t="s">
        <v>201</v>
      </c>
      <c r="D17" s="70" t="s">
        <v>194</v>
      </c>
      <c r="E17" s="70" t="s">
        <v>195</v>
      </c>
      <c r="F17" s="70" t="s">
        <v>196</v>
      </c>
      <c r="G17" s="70" t="s">
        <v>24</v>
      </c>
      <c r="H17" s="85">
        <v>15000</v>
      </c>
      <c r="I17" s="84">
        <v>0</v>
      </c>
      <c r="J17" s="84">
        <v>15000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5">
        <v>15000</v>
      </c>
    </row>
    <row r="18" spans="2:17" s="5" customFormat="1" ht="31.5" customHeight="1" x14ac:dyDescent="0.2">
      <c r="B18" s="70">
        <v>7</v>
      </c>
      <c r="C18" s="83" t="s">
        <v>419</v>
      </c>
      <c r="D18" s="70" t="s">
        <v>194</v>
      </c>
      <c r="E18" s="70" t="s">
        <v>195</v>
      </c>
      <c r="F18" s="70" t="s">
        <v>196</v>
      </c>
      <c r="G18" s="70" t="s">
        <v>24</v>
      </c>
      <c r="H18" s="85">
        <v>15000</v>
      </c>
      <c r="I18" s="84">
        <v>0</v>
      </c>
      <c r="J18" s="84">
        <v>15000</v>
      </c>
      <c r="K18" s="84">
        <v>0</v>
      </c>
      <c r="L18" s="84">
        <v>0</v>
      </c>
      <c r="M18" s="84">
        <v>0</v>
      </c>
      <c r="N18" s="84">
        <v>0</v>
      </c>
      <c r="O18" s="84">
        <v>0</v>
      </c>
      <c r="P18" s="85">
        <v>15000</v>
      </c>
    </row>
    <row r="19" spans="2:17" s="5" customFormat="1" ht="31.5" customHeight="1" x14ac:dyDescent="0.2">
      <c r="B19" s="70">
        <v>8</v>
      </c>
      <c r="C19" s="83" t="s">
        <v>202</v>
      </c>
      <c r="D19" s="70" t="s">
        <v>194</v>
      </c>
      <c r="E19" s="70" t="s">
        <v>195</v>
      </c>
      <c r="F19" s="70" t="s">
        <v>196</v>
      </c>
      <c r="G19" s="70" t="s">
        <v>21</v>
      </c>
      <c r="H19" s="85">
        <v>15000</v>
      </c>
      <c r="I19" s="84">
        <v>0</v>
      </c>
      <c r="J19" s="84">
        <v>15000</v>
      </c>
      <c r="K19" s="84">
        <v>0</v>
      </c>
      <c r="L19" s="84">
        <v>0</v>
      </c>
      <c r="M19" s="84">
        <v>0</v>
      </c>
      <c r="N19" s="84">
        <v>0</v>
      </c>
      <c r="O19" s="84">
        <v>0</v>
      </c>
      <c r="P19" s="85">
        <v>15000</v>
      </c>
    </row>
    <row r="20" spans="2:17" s="5" customFormat="1" ht="31.5" customHeight="1" x14ac:dyDescent="0.2">
      <c r="B20" s="70">
        <v>9</v>
      </c>
      <c r="C20" s="83" t="s">
        <v>202</v>
      </c>
      <c r="D20" s="70" t="s">
        <v>194</v>
      </c>
      <c r="E20" s="70" t="s">
        <v>195</v>
      </c>
      <c r="F20" s="70" t="s">
        <v>196</v>
      </c>
      <c r="G20" s="70" t="s">
        <v>24</v>
      </c>
      <c r="H20" s="85">
        <v>15000</v>
      </c>
      <c r="I20" s="84">
        <v>0</v>
      </c>
      <c r="J20" s="84">
        <v>15000</v>
      </c>
      <c r="K20" s="84">
        <v>0</v>
      </c>
      <c r="L20" s="84">
        <v>0</v>
      </c>
      <c r="M20" s="84">
        <v>0</v>
      </c>
      <c r="N20" s="84">
        <v>0</v>
      </c>
      <c r="O20" s="84">
        <v>0</v>
      </c>
      <c r="P20" s="85">
        <v>15000</v>
      </c>
    </row>
    <row r="21" spans="2:17" s="5" customFormat="1" ht="31.5" customHeight="1" x14ac:dyDescent="0.2">
      <c r="B21" s="70">
        <v>10</v>
      </c>
      <c r="C21" s="83" t="s">
        <v>432</v>
      </c>
      <c r="D21" s="70" t="s">
        <v>194</v>
      </c>
      <c r="E21" s="70" t="s">
        <v>195</v>
      </c>
      <c r="F21" s="70" t="s">
        <v>196</v>
      </c>
      <c r="G21" s="70" t="s">
        <v>24</v>
      </c>
      <c r="H21" s="85">
        <v>11500</v>
      </c>
      <c r="I21" s="84">
        <v>0</v>
      </c>
      <c r="J21" s="84">
        <v>115500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5">
        <v>11500</v>
      </c>
    </row>
    <row r="22" spans="2:17" ht="24.75" customHeight="1" x14ac:dyDescent="0.2">
      <c r="B22" s="131" t="s">
        <v>185</v>
      </c>
      <c r="C22" s="131"/>
      <c r="D22" s="131"/>
      <c r="E22" s="131"/>
      <c r="F22" s="131"/>
      <c r="G22" s="131"/>
      <c r="H22" s="80">
        <f>SUM(H12:H21)</f>
        <v>196500</v>
      </c>
      <c r="I22" s="80">
        <f>SUM(I12:I19)</f>
        <v>0</v>
      </c>
      <c r="J22" s="80">
        <f>SUM(H12:H21)</f>
        <v>196500</v>
      </c>
      <c r="K22" s="80">
        <f t="shared" ref="K22:O22" si="0">SUM(K12:K19)</f>
        <v>0</v>
      </c>
      <c r="L22" s="80">
        <f t="shared" si="0"/>
        <v>1594.5</v>
      </c>
      <c r="M22" s="80">
        <f t="shared" si="0"/>
        <v>0</v>
      </c>
      <c r="N22" s="80">
        <f t="shared" si="0"/>
        <v>0</v>
      </c>
      <c r="O22" s="80">
        <f t="shared" si="0"/>
        <v>1594.5</v>
      </c>
      <c r="P22" s="80">
        <f>SUM(P12:P21)</f>
        <v>194905.5</v>
      </c>
    </row>
    <row r="23" spans="2:17" ht="21.75" customHeight="1" x14ac:dyDescent="0.2">
      <c r="J23" s="66">
        <f>SUM(J12:J21)</f>
        <v>300500</v>
      </c>
    </row>
    <row r="24" spans="2:17" ht="21.75" customHeight="1" x14ac:dyDescent="0.2">
      <c r="D24" s="11" t="s">
        <v>186</v>
      </c>
      <c r="G24" s="122" t="s">
        <v>187</v>
      </c>
      <c r="H24" s="122"/>
      <c r="L24" s="122" t="s">
        <v>187</v>
      </c>
      <c r="M24" s="122"/>
    </row>
    <row r="25" spans="2:17" s="7" customFormat="1" ht="21.75" customHeight="1" x14ac:dyDescent="0.2">
      <c r="C25" s="4"/>
      <c r="E25" s="12"/>
      <c r="F25" s="11"/>
      <c r="I25" s="12"/>
      <c r="J25" s="13"/>
      <c r="K25" s="12"/>
      <c r="N25" s="4"/>
      <c r="O25" s="4"/>
      <c r="P25" s="4"/>
      <c r="Q25" s="4"/>
    </row>
    <row r="26" spans="2:17" s="7" customFormat="1" ht="21.75" customHeight="1" x14ac:dyDescent="0.2">
      <c r="C26" s="4"/>
      <c r="D26" s="14"/>
      <c r="E26" s="12"/>
      <c r="F26" s="11"/>
      <c r="G26" s="15"/>
      <c r="H26" s="16"/>
      <c r="I26" s="12"/>
      <c r="J26" s="13"/>
      <c r="K26" s="12"/>
      <c r="L26" s="14"/>
      <c r="M26" s="14"/>
      <c r="N26" s="4"/>
      <c r="O26" s="4"/>
      <c r="P26" s="4"/>
      <c r="Q26" s="4"/>
    </row>
    <row r="27" spans="2:17" s="7" customFormat="1" ht="21.75" customHeight="1" x14ac:dyDescent="0.2">
      <c r="C27" s="4"/>
      <c r="D27" s="11" t="s">
        <v>417</v>
      </c>
      <c r="E27" s="12"/>
      <c r="F27" s="11"/>
      <c r="G27" s="122" t="s">
        <v>416</v>
      </c>
      <c r="H27" s="122"/>
      <c r="I27" s="12"/>
      <c r="J27" s="13"/>
      <c r="K27" s="12"/>
      <c r="L27" s="122" t="s">
        <v>205</v>
      </c>
      <c r="M27" s="122"/>
      <c r="N27" s="4"/>
      <c r="O27" s="4"/>
      <c r="P27" s="4"/>
      <c r="Q27" s="4"/>
    </row>
    <row r="28" spans="2:17" s="7" customFormat="1" ht="21.75" customHeight="1" x14ac:dyDescent="0.2">
      <c r="C28" s="4"/>
      <c r="E28" s="12"/>
      <c r="F28" s="11"/>
      <c r="I28" s="12"/>
      <c r="J28" s="13"/>
      <c r="K28" s="12"/>
      <c r="N28" s="4"/>
      <c r="O28" s="4"/>
      <c r="P28" s="4"/>
      <c r="Q28" s="4"/>
    </row>
    <row r="29" spans="2:17" s="7" customFormat="1" ht="21.75" customHeight="1" x14ac:dyDescent="0.2">
      <c r="C29" s="4"/>
      <c r="E29" s="12"/>
      <c r="F29" s="11"/>
      <c r="I29" s="12"/>
      <c r="J29" s="13"/>
      <c r="K29" s="12"/>
      <c r="N29" s="4"/>
      <c r="O29" s="4"/>
      <c r="P29" s="4"/>
      <c r="Q29" s="4"/>
    </row>
    <row r="30" spans="2:17" s="7" customFormat="1" ht="21.75" customHeight="1" x14ac:dyDescent="0.2">
      <c r="C30" s="4"/>
      <c r="D30" s="4"/>
      <c r="E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2:17" s="7" customFormat="1" ht="21.75" customHeight="1" x14ac:dyDescent="0.2">
      <c r="C31" s="4"/>
      <c r="D31" s="4"/>
      <c r="E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2:17" s="7" customFormat="1" ht="21.75" customHeight="1" x14ac:dyDescent="0.2">
      <c r="C32" s="4"/>
      <c r="D32" s="4"/>
      <c r="E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2:17" s="7" customFormat="1" ht="21.75" customHeight="1" x14ac:dyDescent="0.2">
      <c r="C33" s="4"/>
      <c r="D33" s="4"/>
      <c r="E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2:17" s="7" customFormat="1" ht="21.75" customHeight="1" x14ac:dyDescent="0.2">
      <c r="C34" s="4"/>
      <c r="D34" s="4"/>
      <c r="E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2:17" s="7" customFormat="1" ht="21.75" customHeight="1" x14ac:dyDescent="0.2">
      <c r="C35" s="4"/>
      <c r="D35" s="4"/>
      <c r="E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2:17" s="7" customFormat="1" ht="21.75" customHeight="1" x14ac:dyDescent="0.2">
      <c r="C36" s="4"/>
      <c r="D36" s="4"/>
      <c r="E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2:17" s="7" customFormat="1" ht="21.75" customHeight="1" x14ac:dyDescent="0.2">
      <c r="C37" s="4"/>
      <c r="D37" s="4"/>
      <c r="E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2:17" s="7" customFormat="1" ht="21.75" customHeight="1" x14ac:dyDescent="0.2">
      <c r="C38" s="4"/>
      <c r="D38" s="4"/>
      <c r="E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2:17" s="7" customFormat="1" ht="21.75" customHeight="1" x14ac:dyDescent="0.2">
      <c r="C39" s="4"/>
      <c r="D39" s="4"/>
      <c r="E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2:17" ht="21.75" customHeight="1" x14ac:dyDescent="0.2">
      <c r="B40" s="4"/>
    </row>
    <row r="41" spans="2:17" ht="21.75" customHeight="1" x14ac:dyDescent="0.2">
      <c r="B41" s="4"/>
    </row>
    <row r="42" spans="2:17" ht="21.75" customHeight="1" x14ac:dyDescent="0.2">
      <c r="B42" s="4"/>
    </row>
    <row r="43" spans="2:17" ht="21.75" customHeight="1" x14ac:dyDescent="0.2">
      <c r="B43" s="4"/>
    </row>
    <row r="44" spans="2:17" ht="21.75" customHeight="1" x14ac:dyDescent="0.2">
      <c r="B44" s="4"/>
    </row>
    <row r="45" spans="2:17" ht="21.75" customHeight="1" x14ac:dyDescent="0.2"/>
    <row r="46" spans="2:17" ht="21.75" customHeight="1" x14ac:dyDescent="0.2"/>
    <row r="47" spans="2:17" ht="21.75" customHeight="1" x14ac:dyDescent="0.2"/>
    <row r="54" spans="2:7" s="3" customFormat="1" ht="36" customHeight="1" x14ac:dyDescent="0.2">
      <c r="B54" s="17"/>
      <c r="F54" s="17"/>
      <c r="G54" s="17"/>
    </row>
    <row r="55" spans="2:7" s="3" customFormat="1" ht="36" customHeight="1" x14ac:dyDescent="0.2">
      <c r="B55" s="17"/>
      <c r="F55" s="17"/>
      <c r="G55" s="17"/>
    </row>
    <row r="57" spans="2:7" ht="36" customHeight="1" x14ac:dyDescent="0.2"/>
    <row r="58" spans="2:7" ht="36" customHeight="1" x14ac:dyDescent="0.2"/>
    <row r="59" spans="2:7" ht="36" customHeight="1" x14ac:dyDescent="0.2"/>
    <row r="60" spans="2:7" ht="36" customHeight="1" x14ac:dyDescent="0.2"/>
    <row r="68" spans="2:2" s="10" customFormat="1" ht="36" customHeight="1" x14ac:dyDescent="0.2">
      <c r="B68" s="18"/>
    </row>
    <row r="69" spans="2:2" s="10" customFormat="1" ht="36" customHeight="1" x14ac:dyDescent="0.2">
      <c r="B69" s="18"/>
    </row>
    <row r="70" spans="2:2" s="10" customFormat="1" ht="36" customHeight="1" x14ac:dyDescent="0.2">
      <c r="B70" s="18"/>
    </row>
    <row r="71" spans="2:2" s="10" customFormat="1" ht="36" customHeight="1" x14ac:dyDescent="0.2">
      <c r="B71" s="18"/>
    </row>
    <row r="72" spans="2:2" s="10" customFormat="1" ht="36" customHeight="1" x14ac:dyDescent="0.2">
      <c r="B72" s="18"/>
    </row>
    <row r="73" spans="2:2" s="10" customFormat="1" ht="36" customHeight="1" x14ac:dyDescent="0.2">
      <c r="B73" s="18"/>
    </row>
    <row r="74" spans="2:2" s="10" customFormat="1" ht="36" customHeight="1" x14ac:dyDescent="0.2">
      <c r="B74" s="18"/>
    </row>
    <row r="75" spans="2:2" s="10" customFormat="1" ht="36" customHeight="1" x14ac:dyDescent="0.2">
      <c r="B75" s="18"/>
    </row>
    <row r="76" spans="2:2" s="10" customFormat="1" ht="36" customHeight="1" x14ac:dyDescent="0.2">
      <c r="B76" s="18"/>
    </row>
    <row r="77" spans="2:2" s="10" customFormat="1" ht="36" customHeight="1" x14ac:dyDescent="0.2">
      <c r="B77" s="18"/>
    </row>
    <row r="78" spans="2:2" s="10" customFormat="1" ht="36" customHeight="1" x14ac:dyDescent="0.2">
      <c r="B78" s="18"/>
    </row>
    <row r="79" spans="2:2" s="10" customFormat="1" ht="36" customHeight="1" x14ac:dyDescent="0.2">
      <c r="B79" s="18"/>
    </row>
    <row r="80" spans="2:2" s="10" customFormat="1" ht="36" customHeight="1" x14ac:dyDescent="0.2">
      <c r="B80" s="18"/>
    </row>
    <row r="81" spans="2:2" s="10" customFormat="1" ht="36" customHeight="1" x14ac:dyDescent="0.2">
      <c r="B81" s="18"/>
    </row>
  </sheetData>
  <mergeCells count="9">
    <mergeCell ref="G24:H24"/>
    <mergeCell ref="L24:M24"/>
    <mergeCell ref="G27:H27"/>
    <mergeCell ref="L27:M27"/>
    <mergeCell ref="B4:P4"/>
    <mergeCell ref="B7:P7"/>
    <mergeCell ref="B9:P9"/>
    <mergeCell ref="B6:P6"/>
    <mergeCell ref="B22:G22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35"/>
  <sheetViews>
    <sheetView topLeftCell="E1" zoomScale="90" zoomScaleNormal="90" zoomScaleSheetLayoutView="59" workbookViewId="0">
      <selection activeCell="B12" sqref="B12:P12"/>
    </sheetView>
  </sheetViews>
  <sheetFormatPr baseColWidth="10" defaultColWidth="11.5703125" defaultRowHeight="12.75" x14ac:dyDescent="0.2"/>
  <cols>
    <col min="1" max="1" width="1.5703125" style="4" customWidth="1"/>
    <col min="2" max="2" width="6.28515625" style="4" customWidth="1"/>
    <col min="3" max="3" width="38.5703125" style="4" customWidth="1"/>
    <col min="4" max="4" width="59.85546875" style="4" customWidth="1"/>
    <col min="5" max="5" width="53.140625" style="4" customWidth="1"/>
    <col min="6" max="6" width="27.140625" style="4" customWidth="1"/>
    <col min="7" max="7" width="14.5703125" style="7" customWidth="1"/>
    <col min="8" max="8" width="13.42578125" style="4" bestFit="1" customWidth="1"/>
    <col min="9" max="9" width="9.85546875" style="4" bestFit="1" customWidth="1"/>
    <col min="10" max="10" width="13.42578125" style="4" bestFit="1" customWidth="1"/>
    <col min="11" max="11" width="11.42578125" style="4" customWidth="1"/>
    <col min="12" max="12" width="12.28515625" style="4" bestFit="1" customWidth="1"/>
    <col min="13" max="13" width="10.42578125" style="4" customWidth="1"/>
    <col min="14" max="14" width="11.28515625" style="4" bestFit="1" customWidth="1"/>
    <col min="15" max="15" width="15" style="4" customWidth="1"/>
    <col min="16" max="16" width="14.85546875" style="4" customWidth="1"/>
    <col min="17" max="16384" width="11.5703125" style="4"/>
  </cols>
  <sheetData>
    <row r="6" spans="1:16" x14ac:dyDescent="0.2">
      <c r="C6" s="54"/>
    </row>
    <row r="7" spans="1:16" x14ac:dyDescent="0.2">
      <c r="B7" s="6"/>
      <c r="F7" s="7"/>
    </row>
    <row r="8" spans="1:16" x14ac:dyDescent="0.2">
      <c r="B8" s="6"/>
      <c r="F8" s="7"/>
    </row>
    <row r="9" spans="1:16" x14ac:dyDescent="0.2">
      <c r="B9" s="6"/>
      <c r="F9" s="7"/>
    </row>
    <row r="10" spans="1:16" x14ac:dyDescent="0.2">
      <c r="G10" s="4"/>
    </row>
    <row r="11" spans="1:16" ht="15.75" x14ac:dyDescent="0.25">
      <c r="B11" s="124" t="s">
        <v>0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</row>
    <row r="12" spans="1:16" x14ac:dyDescent="0.2">
      <c r="B12" s="125" t="s">
        <v>445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</row>
    <row r="13" spans="1:16" x14ac:dyDescent="0.2">
      <c r="A13" s="8"/>
      <c r="B13" s="126" t="s">
        <v>206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</row>
    <row r="14" spans="1:16" ht="13.5" thickBot="1" x14ac:dyDescent="0.25">
      <c r="B14" s="6"/>
      <c r="C14" s="20"/>
      <c r="D14" s="20"/>
      <c r="F14" s="21"/>
      <c r="G14" s="21"/>
      <c r="H14" s="20"/>
      <c r="I14" s="20"/>
      <c r="J14" s="20"/>
      <c r="L14" s="20"/>
      <c r="N14" s="20"/>
      <c r="O14" s="20"/>
    </row>
    <row r="15" spans="1:16" ht="28.5" customHeight="1" thickBot="1" x14ac:dyDescent="0.25">
      <c r="B15" s="2" t="s">
        <v>189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191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14</v>
      </c>
      <c r="O15" s="1" t="s">
        <v>15</v>
      </c>
      <c r="P15" s="79" t="s">
        <v>192</v>
      </c>
    </row>
    <row r="16" spans="1:16" ht="24" customHeight="1" x14ac:dyDescent="0.2">
      <c r="A16"/>
      <c r="B16" s="86">
        <v>1</v>
      </c>
      <c r="C16" s="87" t="s">
        <v>57</v>
      </c>
      <c r="D16" s="87" t="s">
        <v>58</v>
      </c>
      <c r="E16" s="87" t="s">
        <v>59</v>
      </c>
      <c r="F16" s="87" t="s">
        <v>31</v>
      </c>
      <c r="G16" s="88" t="s">
        <v>21</v>
      </c>
      <c r="H16" s="89">
        <v>5000</v>
      </c>
      <c r="I16" s="90">
        <v>0</v>
      </c>
      <c r="J16" s="89">
        <v>5000</v>
      </c>
      <c r="K16" s="89">
        <v>143.5</v>
      </c>
      <c r="L16" s="89">
        <v>705.67</v>
      </c>
      <c r="M16" s="89">
        <v>152</v>
      </c>
      <c r="N16" s="91">
        <v>0</v>
      </c>
      <c r="O16" s="89">
        <v>1001.17</v>
      </c>
      <c r="P16" s="92">
        <v>3998.83</v>
      </c>
    </row>
    <row r="17" spans="1:16" ht="24" customHeight="1" x14ac:dyDescent="0.2">
      <c r="B17" s="93">
        <v>2</v>
      </c>
      <c r="C17" s="68" t="s">
        <v>61</v>
      </c>
      <c r="D17" s="68" t="s">
        <v>58</v>
      </c>
      <c r="E17" s="68" t="s">
        <v>62</v>
      </c>
      <c r="F17" s="68" t="s">
        <v>34</v>
      </c>
      <c r="G17" s="70" t="s">
        <v>24</v>
      </c>
      <c r="H17" s="84">
        <v>10000</v>
      </c>
      <c r="I17" s="85">
        <v>0</v>
      </c>
      <c r="J17" s="84">
        <v>10000</v>
      </c>
      <c r="K17" s="84">
        <v>287</v>
      </c>
      <c r="L17" s="89">
        <v>1148.33</v>
      </c>
      <c r="M17" s="89">
        <v>304</v>
      </c>
      <c r="N17" s="89">
        <v>0</v>
      </c>
      <c r="O17" s="89">
        <v>1739.33</v>
      </c>
      <c r="P17" s="92">
        <f t="shared" ref="P17:P21" si="0">(J17-O17)</f>
        <v>8260.67</v>
      </c>
    </row>
    <row r="18" spans="1:16" ht="24" customHeight="1" x14ac:dyDescent="0.2">
      <c r="B18" s="86">
        <v>3</v>
      </c>
      <c r="C18" s="68" t="s">
        <v>63</v>
      </c>
      <c r="D18" s="68" t="s">
        <v>64</v>
      </c>
      <c r="E18" s="68" t="s">
        <v>207</v>
      </c>
      <c r="F18" s="68" t="s">
        <v>20</v>
      </c>
      <c r="G18" s="70" t="s">
        <v>21</v>
      </c>
      <c r="H18" s="84">
        <v>35000</v>
      </c>
      <c r="I18" s="84">
        <v>0</v>
      </c>
      <c r="J18" s="84">
        <v>35000</v>
      </c>
      <c r="K18" s="84">
        <v>1004.5</v>
      </c>
      <c r="L18" s="89">
        <v>8148.24</v>
      </c>
      <c r="M18" s="89">
        <v>1064</v>
      </c>
      <c r="N18" s="89">
        <v>0</v>
      </c>
      <c r="O18" s="89">
        <f t="shared" ref="O18:O23" si="1">SUM(K18:N18)</f>
        <v>10216.74</v>
      </c>
      <c r="P18" s="92">
        <f t="shared" si="0"/>
        <v>24783.260000000002</v>
      </c>
    </row>
    <row r="19" spans="1:16" ht="24" customHeight="1" x14ac:dyDescent="0.2">
      <c r="B19" s="86">
        <v>4</v>
      </c>
      <c r="C19" s="68" t="s">
        <v>83</v>
      </c>
      <c r="D19" s="68" t="s">
        <v>84</v>
      </c>
      <c r="E19" s="68" t="s">
        <v>85</v>
      </c>
      <c r="F19" s="68" t="s">
        <v>31</v>
      </c>
      <c r="G19" s="70" t="s">
        <v>21</v>
      </c>
      <c r="H19" s="84">
        <v>30000</v>
      </c>
      <c r="I19" s="85">
        <v>0</v>
      </c>
      <c r="J19" s="84">
        <v>30000</v>
      </c>
      <c r="K19" s="84">
        <v>861</v>
      </c>
      <c r="L19" s="89">
        <v>7056.75</v>
      </c>
      <c r="M19" s="89">
        <v>912</v>
      </c>
      <c r="N19" s="89">
        <v>0</v>
      </c>
      <c r="O19" s="89">
        <f t="shared" si="1"/>
        <v>8829.75</v>
      </c>
      <c r="P19" s="92">
        <f t="shared" si="0"/>
        <v>21170.25</v>
      </c>
    </row>
    <row r="20" spans="1:16" ht="24" customHeight="1" x14ac:dyDescent="0.2">
      <c r="B20" s="93">
        <v>5</v>
      </c>
      <c r="C20" s="68" t="s">
        <v>91</v>
      </c>
      <c r="D20" s="68" t="s">
        <v>89</v>
      </c>
      <c r="E20" s="68" t="s">
        <v>92</v>
      </c>
      <c r="F20" s="68" t="s">
        <v>34</v>
      </c>
      <c r="G20" s="70" t="s">
        <v>21</v>
      </c>
      <c r="H20" s="84">
        <v>10000</v>
      </c>
      <c r="I20" s="85">
        <v>0</v>
      </c>
      <c r="J20" s="84">
        <v>10000</v>
      </c>
      <c r="K20" s="84">
        <v>287</v>
      </c>
      <c r="L20" s="89">
        <v>1148.33</v>
      </c>
      <c r="M20" s="89">
        <v>304</v>
      </c>
      <c r="N20" s="89">
        <v>0</v>
      </c>
      <c r="O20" s="89">
        <f t="shared" si="1"/>
        <v>1739.33</v>
      </c>
      <c r="P20" s="92">
        <f t="shared" si="0"/>
        <v>8260.67</v>
      </c>
    </row>
    <row r="21" spans="1:16" ht="24" customHeight="1" x14ac:dyDescent="0.2">
      <c r="A21" s="5"/>
      <c r="B21" s="86">
        <v>6</v>
      </c>
      <c r="C21" s="68" t="s">
        <v>125</v>
      </c>
      <c r="D21" s="68" t="s">
        <v>123</v>
      </c>
      <c r="E21" s="68" t="s">
        <v>126</v>
      </c>
      <c r="F21" s="68" t="s">
        <v>31</v>
      </c>
      <c r="G21" s="70" t="s">
        <v>21</v>
      </c>
      <c r="H21" s="84">
        <v>50000</v>
      </c>
      <c r="I21" s="84">
        <v>0</v>
      </c>
      <c r="J21" s="84">
        <v>50000</v>
      </c>
      <c r="K21" s="84">
        <v>1435</v>
      </c>
      <c r="L21" s="89">
        <v>10093.629999999999</v>
      </c>
      <c r="M21" s="89">
        <v>1520</v>
      </c>
      <c r="N21" s="89">
        <v>0</v>
      </c>
      <c r="O21" s="89">
        <v>13048.63</v>
      </c>
      <c r="P21" s="92">
        <f t="shared" si="0"/>
        <v>36951.370000000003</v>
      </c>
    </row>
    <row r="22" spans="1:16" ht="24" customHeight="1" x14ac:dyDescent="0.2">
      <c r="A22"/>
      <c r="B22" s="93">
        <v>7</v>
      </c>
      <c r="C22" s="87" t="s">
        <v>122</v>
      </c>
      <c r="D22" s="87" t="s">
        <v>123</v>
      </c>
      <c r="E22" s="87" t="s">
        <v>124</v>
      </c>
      <c r="F22" s="87" t="s">
        <v>31</v>
      </c>
      <c r="G22" s="88" t="s">
        <v>21</v>
      </c>
      <c r="H22" s="89">
        <v>105000</v>
      </c>
      <c r="I22" s="90">
        <v>0</v>
      </c>
      <c r="J22" s="89">
        <v>105000</v>
      </c>
      <c r="K22" s="89">
        <v>3013.5</v>
      </c>
      <c r="L22" s="89">
        <v>22402.799999999999</v>
      </c>
      <c r="M22" s="89">
        <v>3192</v>
      </c>
      <c r="N22" s="89">
        <v>0</v>
      </c>
      <c r="O22" s="89">
        <v>28608.3</v>
      </c>
      <c r="P22" s="92">
        <v>76391.7</v>
      </c>
    </row>
    <row r="23" spans="1:16" ht="24" customHeight="1" x14ac:dyDescent="0.2">
      <c r="A23"/>
      <c r="B23" s="86">
        <v>8</v>
      </c>
      <c r="C23" s="87" t="s">
        <v>161</v>
      </c>
      <c r="D23" s="87" t="s">
        <v>162</v>
      </c>
      <c r="E23" s="87" t="s">
        <v>163</v>
      </c>
      <c r="F23" s="87" t="s">
        <v>34</v>
      </c>
      <c r="G23" s="88" t="s">
        <v>21</v>
      </c>
      <c r="H23" s="89">
        <v>40000</v>
      </c>
      <c r="I23" s="90">
        <v>0</v>
      </c>
      <c r="J23" s="89">
        <v>40000</v>
      </c>
      <c r="K23" s="89">
        <v>1148</v>
      </c>
      <c r="L23" s="89">
        <v>9409</v>
      </c>
      <c r="M23" s="89">
        <v>1216</v>
      </c>
      <c r="N23" s="89">
        <v>0</v>
      </c>
      <c r="O23" s="89">
        <f t="shared" si="1"/>
        <v>11773</v>
      </c>
      <c r="P23" s="92">
        <f>(J23-O23)</f>
        <v>28227</v>
      </c>
    </row>
    <row r="24" spans="1:16" ht="29.45" customHeight="1" thickBot="1" x14ac:dyDescent="0.25">
      <c r="A24"/>
      <c r="B24" s="86">
        <v>9</v>
      </c>
      <c r="C24" s="94" t="s">
        <v>166</v>
      </c>
      <c r="D24" s="94" t="s">
        <v>162</v>
      </c>
      <c r="E24" s="94" t="s">
        <v>165</v>
      </c>
      <c r="F24" s="94" t="s">
        <v>34</v>
      </c>
      <c r="G24" s="95" t="s">
        <v>21</v>
      </c>
      <c r="H24" s="96">
        <v>15000</v>
      </c>
      <c r="I24" s="97">
        <v>0</v>
      </c>
      <c r="J24" s="96">
        <v>15000</v>
      </c>
      <c r="K24" s="96">
        <v>430.5</v>
      </c>
      <c r="L24" s="96">
        <v>1854</v>
      </c>
      <c r="M24" s="96">
        <v>456</v>
      </c>
      <c r="N24" s="96">
        <v>0</v>
      </c>
      <c r="O24" s="96">
        <v>2740.5</v>
      </c>
      <c r="P24" s="98">
        <f>(J24-O24)</f>
        <v>12259.5</v>
      </c>
    </row>
    <row r="25" spans="1:16" ht="24" customHeight="1" thickBot="1" x14ac:dyDescent="0.25">
      <c r="B25" s="134" t="s">
        <v>185</v>
      </c>
      <c r="C25" s="135"/>
      <c r="D25" s="135"/>
      <c r="E25" s="135"/>
      <c r="F25" s="135"/>
      <c r="G25" s="136"/>
      <c r="H25" s="47">
        <f>SUM(H16:H24)</f>
        <v>300000</v>
      </c>
      <c r="I25" s="47">
        <f>SUM(I16:I24)</f>
        <v>0</v>
      </c>
      <c r="J25" s="47">
        <f>SUM(J16:J24)</f>
        <v>300000</v>
      </c>
      <c r="K25" s="47">
        <f>SUM(K16:K24)</f>
        <v>8610</v>
      </c>
      <c r="L25" s="47">
        <f t="shared" ref="L25:O25" si="2">SUM(L16:L24)</f>
        <v>61966.75</v>
      </c>
      <c r="M25" s="47">
        <f>SUM(M16:M24)</f>
        <v>9120</v>
      </c>
      <c r="N25" s="47">
        <f t="shared" si="2"/>
        <v>0</v>
      </c>
      <c r="O25" s="47">
        <f t="shared" si="2"/>
        <v>79696.75</v>
      </c>
      <c r="P25" s="48">
        <f>SUM(P16:P24)</f>
        <v>220303.25</v>
      </c>
    </row>
    <row r="28" spans="1:16" ht="14.25" x14ac:dyDescent="0.2">
      <c r="D28" s="11" t="s">
        <v>186</v>
      </c>
      <c r="F28" s="122" t="s">
        <v>187</v>
      </c>
      <c r="G28" s="122"/>
      <c r="L28" s="122" t="s">
        <v>187</v>
      </c>
      <c r="M28" s="122"/>
      <c r="N28" s="122"/>
    </row>
    <row r="29" spans="1:16" ht="14.25" x14ac:dyDescent="0.2">
      <c r="E29" s="12"/>
      <c r="F29" s="11"/>
      <c r="K29" s="12"/>
      <c r="L29" s="12"/>
      <c r="M29" s="12"/>
      <c r="N29" s="12"/>
    </row>
    <row r="30" spans="1:16" ht="14.25" x14ac:dyDescent="0.2">
      <c r="E30" s="12"/>
      <c r="F30" s="11"/>
      <c r="K30" s="12"/>
      <c r="L30" s="12"/>
      <c r="M30" s="12"/>
      <c r="N30" s="12"/>
    </row>
    <row r="31" spans="1:16" ht="14.25" x14ac:dyDescent="0.2">
      <c r="D31" s="14"/>
      <c r="E31" s="12"/>
      <c r="F31" s="15"/>
      <c r="G31" s="16"/>
      <c r="H31" s="13"/>
      <c r="K31" s="12"/>
      <c r="L31" s="132"/>
      <c r="M31" s="132"/>
      <c r="N31" s="132"/>
      <c r="O31" s="12"/>
      <c r="P31" s="12"/>
    </row>
    <row r="32" spans="1:16" ht="14.25" x14ac:dyDescent="0.2">
      <c r="D32" s="11" t="s">
        <v>203</v>
      </c>
      <c r="E32" s="12"/>
      <c r="F32" s="133" t="s">
        <v>204</v>
      </c>
      <c r="G32" s="133"/>
      <c r="H32" s="13"/>
      <c r="K32" s="12"/>
      <c r="L32" s="122" t="s">
        <v>205</v>
      </c>
      <c r="M32" s="122"/>
      <c r="N32" s="122"/>
      <c r="O32" s="12"/>
      <c r="P32" s="12"/>
    </row>
    <row r="33" spans="5:14" ht="14.25" x14ac:dyDescent="0.2">
      <c r="E33" s="12"/>
      <c r="F33" s="11"/>
      <c r="K33" s="12"/>
      <c r="L33" s="12"/>
      <c r="M33" s="12"/>
      <c r="N33" s="12"/>
    </row>
    <row r="34" spans="5:14" ht="14.25" x14ac:dyDescent="0.2">
      <c r="E34" s="12"/>
      <c r="F34" s="11"/>
      <c r="K34" s="12"/>
      <c r="L34" s="12"/>
      <c r="M34" s="12"/>
      <c r="N34" s="12"/>
    </row>
    <row r="35" spans="5:14" x14ac:dyDescent="0.2">
      <c r="G35" s="4"/>
    </row>
  </sheetData>
  <mergeCells count="9">
    <mergeCell ref="L31:N31"/>
    <mergeCell ref="F32:G32"/>
    <mergeCell ref="L32:N32"/>
    <mergeCell ref="B11:P11"/>
    <mergeCell ref="B12:P12"/>
    <mergeCell ref="B13:P13"/>
    <mergeCell ref="B25:G25"/>
    <mergeCell ref="F28:G28"/>
    <mergeCell ref="L28:N28"/>
  </mergeCells>
  <pageMargins left="0.70866141732283472" right="0.70866141732283472" top="0.74803149606299213" bottom="0.74803149606299213" header="0.31496062992125984" footer="0.31496062992125984"/>
  <pageSetup paperSize="5" scale="56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8:CD90"/>
  <sheetViews>
    <sheetView zoomScale="64" zoomScaleNormal="64" zoomScaleSheetLayoutView="67" workbookViewId="0">
      <selection activeCell="C8" sqref="C8"/>
    </sheetView>
  </sheetViews>
  <sheetFormatPr baseColWidth="10" defaultColWidth="11.5703125" defaultRowHeight="12.75" x14ac:dyDescent="0.2"/>
  <cols>
    <col min="1" max="1" width="11.5703125" style="4"/>
    <col min="2" max="2" width="6.7109375" style="4" customWidth="1"/>
    <col min="3" max="3" width="48" style="4" customWidth="1"/>
    <col min="4" max="4" width="52.42578125" style="4" customWidth="1"/>
    <col min="5" max="5" width="53.42578125" style="4" customWidth="1"/>
    <col min="6" max="6" width="25.42578125" style="4" customWidth="1"/>
    <col min="7" max="7" width="17.7109375" style="4" customWidth="1"/>
    <col min="8" max="8" width="15.85546875" style="4" customWidth="1"/>
    <col min="9" max="9" width="16.7109375" style="4" customWidth="1"/>
    <col min="10" max="10" width="25" style="4" customWidth="1"/>
    <col min="11" max="11" width="15.28515625" style="4" customWidth="1"/>
    <col min="12" max="12" width="19.140625" style="4" bestFit="1" customWidth="1"/>
    <col min="13" max="13" width="14.28515625" style="4" bestFit="1" customWidth="1"/>
    <col min="14" max="14" width="14.5703125" style="4" bestFit="1" customWidth="1"/>
    <col min="15" max="15" width="14.5703125" style="4" customWidth="1"/>
    <col min="16" max="16" width="17.85546875" style="4" customWidth="1"/>
    <col min="17" max="17" width="15.5703125" style="4" customWidth="1"/>
    <col min="18" max="18" width="16.7109375" style="4" customWidth="1"/>
    <col min="19" max="16384" width="11.5703125" style="4"/>
  </cols>
  <sheetData>
    <row r="8" spans="1:82" ht="11.1" customHeight="1" x14ac:dyDescent="0.2"/>
    <row r="9" spans="1:82" x14ac:dyDescent="0.2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</row>
    <row r="10" spans="1:82" ht="15.75" x14ac:dyDescent="0.25">
      <c r="A10" s="124" t="s">
        <v>0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</row>
    <row r="11" spans="1:82" x14ac:dyDescent="0.2">
      <c r="B11" s="9"/>
      <c r="C11" s="9"/>
      <c r="D11" s="9"/>
      <c r="E11" s="137" t="s">
        <v>443</v>
      </c>
      <c r="F11" s="137"/>
      <c r="G11" s="137"/>
      <c r="H11" s="137"/>
      <c r="I11" s="137"/>
      <c r="J11" s="137"/>
      <c r="K11" s="137"/>
      <c r="L11" s="9"/>
      <c r="M11" s="9"/>
      <c r="N11" s="9"/>
      <c r="O11" s="9"/>
      <c r="P11" s="9"/>
      <c r="Q11" s="9"/>
      <c r="R11" s="9"/>
    </row>
    <row r="12" spans="1:82" x14ac:dyDescent="0.2">
      <c r="B12" s="9"/>
      <c r="C12" s="9"/>
      <c r="D12" s="9"/>
      <c r="L12" s="9"/>
      <c r="M12" s="9"/>
      <c r="N12" s="9"/>
      <c r="O12" s="9"/>
      <c r="P12" s="9"/>
      <c r="Q12" s="9"/>
      <c r="R12" s="9"/>
    </row>
    <row r="13" spans="1:82" ht="13.9" customHeight="1" x14ac:dyDescent="0.2"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</row>
    <row r="14" spans="1:82" customFormat="1" ht="38.1" customHeight="1" x14ac:dyDescent="0.2">
      <c r="B14" s="49" t="s">
        <v>189</v>
      </c>
      <c r="C14" s="50" t="s">
        <v>3</v>
      </c>
      <c r="D14" s="51" t="s">
        <v>4</v>
      </c>
      <c r="E14" s="52" t="s">
        <v>5</v>
      </c>
      <c r="F14" s="50" t="s">
        <v>6</v>
      </c>
      <c r="G14" s="50" t="s">
        <v>7</v>
      </c>
      <c r="H14" s="50" t="s">
        <v>208</v>
      </c>
      <c r="I14" s="50" t="s">
        <v>209</v>
      </c>
      <c r="J14" s="50" t="s">
        <v>191</v>
      </c>
      <c r="K14" s="50" t="s">
        <v>410</v>
      </c>
      <c r="L14" s="50" t="s">
        <v>415</v>
      </c>
      <c r="M14" s="50" t="s">
        <v>11</v>
      </c>
      <c r="N14" s="50" t="s">
        <v>12</v>
      </c>
      <c r="O14" s="50" t="s">
        <v>13</v>
      </c>
      <c r="P14" s="50" t="s">
        <v>412</v>
      </c>
      <c r="Q14" s="50" t="s">
        <v>413</v>
      </c>
      <c r="R14" s="51" t="s">
        <v>192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</row>
    <row r="15" spans="1:82" customFormat="1" ht="24.95" customHeight="1" x14ac:dyDescent="0.2">
      <c r="B15" s="121">
        <v>1</v>
      </c>
      <c r="C15" s="68" t="s">
        <v>210</v>
      </c>
      <c r="D15" s="68" t="s">
        <v>211</v>
      </c>
      <c r="E15" s="68" t="s">
        <v>212</v>
      </c>
      <c r="F15" s="69" t="s">
        <v>213</v>
      </c>
      <c r="G15" s="70" t="s">
        <v>21</v>
      </c>
      <c r="H15" s="74">
        <v>44986</v>
      </c>
      <c r="I15" s="74">
        <v>45169</v>
      </c>
      <c r="J15" s="73">
        <v>80000</v>
      </c>
      <c r="K15" s="73">
        <v>0</v>
      </c>
      <c r="L15" s="73">
        <v>80000</v>
      </c>
      <c r="M15" s="73">
        <v>2296</v>
      </c>
      <c r="N15" s="73">
        <v>0</v>
      </c>
      <c r="O15" s="73">
        <v>2432</v>
      </c>
      <c r="P15" s="73">
        <v>125</v>
      </c>
      <c r="Q15" s="73">
        <f>SUM(M15:P15)</f>
        <v>4853</v>
      </c>
      <c r="R15" s="73">
        <f>(L15-Q15)</f>
        <v>75147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</row>
    <row r="16" spans="1:82" ht="24.95" customHeight="1" x14ac:dyDescent="0.2">
      <c r="B16" s="70">
        <v>2</v>
      </c>
      <c r="C16" s="68" t="s">
        <v>214</v>
      </c>
      <c r="D16" s="68" t="s">
        <v>54</v>
      </c>
      <c r="E16" s="68" t="s">
        <v>215</v>
      </c>
      <c r="F16" s="69" t="s">
        <v>213</v>
      </c>
      <c r="G16" s="71" t="s">
        <v>24</v>
      </c>
      <c r="H16" s="72">
        <v>44986</v>
      </c>
      <c r="I16" s="72">
        <v>45169</v>
      </c>
      <c r="J16" s="73">
        <v>150000</v>
      </c>
      <c r="K16" s="73">
        <v>0</v>
      </c>
      <c r="L16" s="73">
        <v>150000</v>
      </c>
      <c r="M16" s="73">
        <v>4305</v>
      </c>
      <c r="N16" s="73">
        <v>23866.62</v>
      </c>
      <c r="O16" s="73">
        <v>4560</v>
      </c>
      <c r="P16" s="73">
        <v>25</v>
      </c>
      <c r="Q16" s="73">
        <f t="shared" ref="Q16:Q76" si="0">SUM(M16:P16)</f>
        <v>32756.62</v>
      </c>
      <c r="R16" s="73">
        <f t="shared" ref="R16:R76" si="1">(L16-Q16)</f>
        <v>117243.38</v>
      </c>
    </row>
    <row r="17" spans="2:18" ht="44.45" customHeight="1" x14ac:dyDescent="0.2">
      <c r="B17" s="70">
        <v>3</v>
      </c>
      <c r="C17" s="68" t="s">
        <v>216</v>
      </c>
      <c r="D17" s="68" t="s">
        <v>54</v>
      </c>
      <c r="E17" s="68" t="s">
        <v>217</v>
      </c>
      <c r="F17" s="69" t="s">
        <v>213</v>
      </c>
      <c r="G17" s="71" t="s">
        <v>24</v>
      </c>
      <c r="H17" s="72">
        <v>44986</v>
      </c>
      <c r="I17" s="72">
        <v>45169</v>
      </c>
      <c r="J17" s="73">
        <v>90000</v>
      </c>
      <c r="K17" s="73">
        <v>0</v>
      </c>
      <c r="L17" s="73">
        <v>90000</v>
      </c>
      <c r="M17" s="73">
        <v>2583</v>
      </c>
      <c r="N17" s="73">
        <v>9753.1200000000008</v>
      </c>
      <c r="O17" s="73">
        <v>2736</v>
      </c>
      <c r="P17" s="73">
        <v>25</v>
      </c>
      <c r="Q17" s="73">
        <f t="shared" si="0"/>
        <v>15097.12</v>
      </c>
      <c r="R17" s="73">
        <f t="shared" si="1"/>
        <v>74902.880000000005</v>
      </c>
    </row>
    <row r="18" spans="2:18" ht="38.25" customHeight="1" x14ac:dyDescent="0.2">
      <c r="B18" s="121">
        <v>4</v>
      </c>
      <c r="C18" s="68" t="s">
        <v>218</v>
      </c>
      <c r="D18" s="68" t="s">
        <v>54</v>
      </c>
      <c r="E18" s="68" t="s">
        <v>219</v>
      </c>
      <c r="F18" s="69" t="s">
        <v>213</v>
      </c>
      <c r="G18" s="71" t="s">
        <v>24</v>
      </c>
      <c r="H18" s="72">
        <v>44986</v>
      </c>
      <c r="I18" s="72">
        <v>45169</v>
      </c>
      <c r="J18" s="73">
        <v>90000</v>
      </c>
      <c r="K18" s="73">
        <v>0</v>
      </c>
      <c r="L18" s="73">
        <v>90000</v>
      </c>
      <c r="M18" s="73">
        <v>2583</v>
      </c>
      <c r="N18" s="73">
        <v>9753.1200000000008</v>
      </c>
      <c r="O18" s="73">
        <v>2736</v>
      </c>
      <c r="P18" s="73">
        <v>25</v>
      </c>
      <c r="Q18" s="73">
        <f t="shared" si="0"/>
        <v>15097.12</v>
      </c>
      <c r="R18" s="73">
        <f t="shared" si="1"/>
        <v>74902.880000000005</v>
      </c>
    </row>
    <row r="19" spans="2:18" ht="38.25" customHeight="1" x14ac:dyDescent="0.2">
      <c r="B19" s="70">
        <v>5</v>
      </c>
      <c r="C19" s="68" t="s">
        <v>220</v>
      </c>
      <c r="D19" s="68" t="s">
        <v>54</v>
      </c>
      <c r="E19" s="68" t="s">
        <v>221</v>
      </c>
      <c r="F19" s="69" t="s">
        <v>213</v>
      </c>
      <c r="G19" s="70" t="s">
        <v>21</v>
      </c>
      <c r="H19" s="72">
        <v>44986</v>
      </c>
      <c r="I19" s="72">
        <v>45169</v>
      </c>
      <c r="J19" s="73">
        <v>60000</v>
      </c>
      <c r="K19" s="73">
        <v>0</v>
      </c>
      <c r="L19" s="73">
        <v>60000</v>
      </c>
      <c r="M19" s="73">
        <v>1722</v>
      </c>
      <c r="N19" s="73">
        <v>3486.68</v>
      </c>
      <c r="O19" s="73">
        <v>1824</v>
      </c>
      <c r="P19" s="73">
        <v>25</v>
      </c>
      <c r="Q19" s="73">
        <f t="shared" si="0"/>
        <v>7057.68</v>
      </c>
      <c r="R19" s="73">
        <f t="shared" si="1"/>
        <v>52942.32</v>
      </c>
    </row>
    <row r="20" spans="2:18" ht="38.25" customHeight="1" x14ac:dyDescent="0.2">
      <c r="B20" s="70">
        <v>6</v>
      </c>
      <c r="C20" s="68" t="s">
        <v>426</v>
      </c>
      <c r="D20" s="68" t="s">
        <v>54</v>
      </c>
      <c r="E20" s="68" t="s">
        <v>427</v>
      </c>
      <c r="F20" s="69" t="s">
        <v>213</v>
      </c>
      <c r="G20" s="70" t="s">
        <v>24</v>
      </c>
      <c r="H20" s="81">
        <v>45017</v>
      </c>
      <c r="I20" s="81" t="s">
        <v>428</v>
      </c>
      <c r="J20" s="73">
        <v>45000</v>
      </c>
      <c r="K20" s="73">
        <v>0</v>
      </c>
      <c r="L20" s="73">
        <v>45000</v>
      </c>
      <c r="M20" s="73">
        <v>1291.5</v>
      </c>
      <c r="N20" s="73">
        <v>1148.33</v>
      </c>
      <c r="O20" s="73">
        <v>1368</v>
      </c>
      <c r="P20" s="73">
        <v>25</v>
      </c>
      <c r="Q20" s="73">
        <f>SUM(M20:P20)</f>
        <v>3832.83</v>
      </c>
      <c r="R20" s="73">
        <f>(L20-Q20)</f>
        <v>41167.17</v>
      </c>
    </row>
    <row r="21" spans="2:18" ht="38.25" customHeight="1" x14ac:dyDescent="0.2">
      <c r="B21" s="70">
        <v>7</v>
      </c>
      <c r="C21" s="68" t="s">
        <v>435</v>
      </c>
      <c r="D21" s="68" t="s">
        <v>54</v>
      </c>
      <c r="E21" s="68" t="s">
        <v>436</v>
      </c>
      <c r="F21" s="69" t="s">
        <v>213</v>
      </c>
      <c r="G21" s="70" t="s">
        <v>21</v>
      </c>
      <c r="H21" s="81">
        <v>44931</v>
      </c>
      <c r="I21" s="81">
        <v>44936</v>
      </c>
      <c r="J21" s="73">
        <v>36000</v>
      </c>
      <c r="K21" s="73">
        <v>0</v>
      </c>
      <c r="L21" s="73">
        <v>36000</v>
      </c>
      <c r="M21" s="73">
        <v>1033.2</v>
      </c>
      <c r="N21" s="73">
        <v>0</v>
      </c>
      <c r="O21" s="73">
        <v>1094.4000000000001</v>
      </c>
      <c r="P21" s="73">
        <v>25</v>
      </c>
      <c r="Q21" s="73">
        <f>SUM(M21:P21)</f>
        <v>2152.6000000000004</v>
      </c>
      <c r="R21" s="73">
        <f>(L21-Q21)</f>
        <v>33847.4</v>
      </c>
    </row>
    <row r="22" spans="2:18" ht="38.25" customHeight="1" x14ac:dyDescent="0.2">
      <c r="B22" s="70">
        <v>8</v>
      </c>
      <c r="C22" s="68" t="s">
        <v>437</v>
      </c>
      <c r="D22" s="68" t="s">
        <v>54</v>
      </c>
      <c r="E22" s="68" t="s">
        <v>357</v>
      </c>
      <c r="F22" s="69" t="s">
        <v>213</v>
      </c>
      <c r="G22" s="70" t="s">
        <v>24</v>
      </c>
      <c r="H22" s="81">
        <v>44931</v>
      </c>
      <c r="I22" s="81">
        <v>44936</v>
      </c>
      <c r="J22" s="73">
        <v>41000</v>
      </c>
      <c r="K22" s="73">
        <v>0</v>
      </c>
      <c r="L22" s="73">
        <v>41000</v>
      </c>
      <c r="M22" s="73">
        <v>1176.7</v>
      </c>
      <c r="N22" s="73">
        <v>583.79</v>
      </c>
      <c r="O22" s="73">
        <v>1246.4000000000001</v>
      </c>
      <c r="P22" s="73">
        <v>25</v>
      </c>
      <c r="Q22" s="73">
        <f>SUM(M22:P22)</f>
        <v>3031.8900000000003</v>
      </c>
      <c r="R22" s="73">
        <f>(L22-Q22)</f>
        <v>37968.11</v>
      </c>
    </row>
    <row r="23" spans="2:18" ht="33.950000000000003" customHeight="1" x14ac:dyDescent="0.2">
      <c r="B23" s="121">
        <v>9</v>
      </c>
      <c r="C23" s="68" t="s">
        <v>222</v>
      </c>
      <c r="D23" s="68" t="s">
        <v>223</v>
      </c>
      <c r="E23" s="68" t="s">
        <v>224</v>
      </c>
      <c r="F23" s="69" t="s">
        <v>213</v>
      </c>
      <c r="G23" s="70" t="s">
        <v>21</v>
      </c>
      <c r="H23" s="74">
        <v>44986</v>
      </c>
      <c r="I23" s="74">
        <v>45169</v>
      </c>
      <c r="J23" s="73">
        <v>150000</v>
      </c>
      <c r="K23" s="73">
        <v>0</v>
      </c>
      <c r="L23" s="73">
        <v>150000</v>
      </c>
      <c r="M23" s="73">
        <v>4305</v>
      </c>
      <c r="N23" s="73">
        <v>23866.62</v>
      </c>
      <c r="O23" s="73">
        <v>4560</v>
      </c>
      <c r="P23" s="73">
        <v>25</v>
      </c>
      <c r="Q23" s="73">
        <f t="shared" si="0"/>
        <v>32756.62</v>
      </c>
      <c r="R23" s="73">
        <f t="shared" si="1"/>
        <v>117243.38</v>
      </c>
    </row>
    <row r="24" spans="2:18" ht="27.6" customHeight="1" x14ac:dyDescent="0.2">
      <c r="B24" s="70">
        <v>10</v>
      </c>
      <c r="C24" s="68" t="s">
        <v>225</v>
      </c>
      <c r="D24" s="68" t="s">
        <v>223</v>
      </c>
      <c r="E24" s="68" t="s">
        <v>226</v>
      </c>
      <c r="F24" s="69" t="s">
        <v>213</v>
      </c>
      <c r="G24" s="71" t="s">
        <v>24</v>
      </c>
      <c r="H24" s="72">
        <v>44986</v>
      </c>
      <c r="I24" s="72">
        <v>45169</v>
      </c>
      <c r="J24" s="73">
        <v>90000</v>
      </c>
      <c r="K24" s="73">
        <v>0</v>
      </c>
      <c r="L24" s="73">
        <v>90000</v>
      </c>
      <c r="M24" s="73">
        <v>2583</v>
      </c>
      <c r="N24" s="73">
        <v>9753.1200000000008</v>
      </c>
      <c r="O24" s="73">
        <v>2736</v>
      </c>
      <c r="P24" s="73">
        <v>125</v>
      </c>
      <c r="Q24" s="73">
        <f t="shared" si="0"/>
        <v>15197.12</v>
      </c>
      <c r="R24" s="73">
        <f t="shared" si="1"/>
        <v>74802.880000000005</v>
      </c>
    </row>
    <row r="25" spans="2:18" ht="38.25" customHeight="1" x14ac:dyDescent="0.2">
      <c r="B25" s="70">
        <v>11</v>
      </c>
      <c r="C25" s="68" t="s">
        <v>227</v>
      </c>
      <c r="D25" s="68" t="s">
        <v>223</v>
      </c>
      <c r="E25" s="68" t="s">
        <v>228</v>
      </c>
      <c r="F25" s="69" t="s">
        <v>213</v>
      </c>
      <c r="G25" s="70" t="s">
        <v>21</v>
      </c>
      <c r="H25" s="74">
        <v>44845</v>
      </c>
      <c r="I25" s="74">
        <v>45056</v>
      </c>
      <c r="J25" s="73">
        <v>90000</v>
      </c>
      <c r="K25" s="73">
        <v>0</v>
      </c>
      <c r="L25" s="73">
        <v>90000</v>
      </c>
      <c r="M25" s="73">
        <v>2583</v>
      </c>
      <c r="N25" s="73">
        <v>9753.1200000000008</v>
      </c>
      <c r="O25" s="73">
        <v>2736</v>
      </c>
      <c r="P25" s="73">
        <v>125</v>
      </c>
      <c r="Q25" s="73">
        <f t="shared" si="0"/>
        <v>15197.12</v>
      </c>
      <c r="R25" s="73">
        <f t="shared" si="1"/>
        <v>74802.880000000005</v>
      </c>
    </row>
    <row r="26" spans="2:18" ht="38.1" customHeight="1" x14ac:dyDescent="0.2">
      <c r="B26" s="121">
        <v>12</v>
      </c>
      <c r="C26" s="68" t="s">
        <v>229</v>
      </c>
      <c r="D26" s="68" t="s">
        <v>58</v>
      </c>
      <c r="E26" s="68" t="s">
        <v>230</v>
      </c>
      <c r="F26" s="69" t="s">
        <v>213</v>
      </c>
      <c r="G26" s="70" t="s">
        <v>21</v>
      </c>
      <c r="H26" s="74">
        <v>44986</v>
      </c>
      <c r="I26" s="74">
        <v>45169</v>
      </c>
      <c r="J26" s="73">
        <v>150000</v>
      </c>
      <c r="K26" s="73">
        <v>0</v>
      </c>
      <c r="L26" s="73">
        <v>150000</v>
      </c>
      <c r="M26" s="73">
        <v>4305</v>
      </c>
      <c r="N26" s="73">
        <v>23866.62</v>
      </c>
      <c r="O26" s="73">
        <v>4560</v>
      </c>
      <c r="P26" s="73">
        <v>25</v>
      </c>
      <c r="Q26" s="73">
        <f t="shared" si="0"/>
        <v>32756.62</v>
      </c>
      <c r="R26" s="73">
        <f t="shared" si="1"/>
        <v>117243.38</v>
      </c>
    </row>
    <row r="27" spans="2:18" ht="38.1" customHeight="1" x14ac:dyDescent="0.2">
      <c r="B27" s="121">
        <v>13</v>
      </c>
      <c r="C27" s="68" t="s">
        <v>440</v>
      </c>
      <c r="D27" s="68" t="s">
        <v>58</v>
      </c>
      <c r="E27" s="68" t="s">
        <v>441</v>
      </c>
      <c r="F27" s="69" t="s">
        <v>213</v>
      </c>
      <c r="G27" s="70" t="s">
        <v>24</v>
      </c>
      <c r="H27" s="81">
        <v>44931</v>
      </c>
      <c r="I27" s="81">
        <v>44936</v>
      </c>
      <c r="J27" s="73">
        <v>65000</v>
      </c>
      <c r="K27" s="73">
        <v>0</v>
      </c>
      <c r="L27" s="73">
        <v>65000</v>
      </c>
      <c r="M27" s="73">
        <v>1865.5</v>
      </c>
      <c r="N27" s="73">
        <v>4427.58</v>
      </c>
      <c r="O27" s="73">
        <v>1976</v>
      </c>
      <c r="P27" s="73">
        <v>25</v>
      </c>
      <c r="Q27" s="73">
        <f>SUM(M27:P27)</f>
        <v>8294.08</v>
      </c>
      <c r="R27" s="73">
        <f>(L27-Q27)</f>
        <v>56705.919999999998</v>
      </c>
    </row>
    <row r="28" spans="2:18" ht="38.25" customHeight="1" x14ac:dyDescent="0.2">
      <c r="B28" s="70">
        <v>14</v>
      </c>
      <c r="C28" s="68" t="s">
        <v>231</v>
      </c>
      <c r="D28" s="68" t="s">
        <v>232</v>
      </c>
      <c r="E28" s="68" t="s">
        <v>233</v>
      </c>
      <c r="F28" s="69" t="s">
        <v>213</v>
      </c>
      <c r="G28" s="70" t="s">
        <v>21</v>
      </c>
      <c r="H28" s="74">
        <v>44986</v>
      </c>
      <c r="I28" s="74">
        <v>45169</v>
      </c>
      <c r="J28" s="73">
        <v>90000</v>
      </c>
      <c r="K28" s="73">
        <v>0</v>
      </c>
      <c r="L28" s="73">
        <v>90000</v>
      </c>
      <c r="M28" s="73">
        <v>2583</v>
      </c>
      <c r="N28" s="73">
        <v>9753.1200000000008</v>
      </c>
      <c r="O28" s="73">
        <v>2736</v>
      </c>
      <c r="P28" s="73">
        <v>25</v>
      </c>
      <c r="Q28" s="73">
        <f t="shared" si="0"/>
        <v>15097.12</v>
      </c>
      <c r="R28" s="73">
        <f t="shared" si="1"/>
        <v>74902.880000000005</v>
      </c>
    </row>
    <row r="29" spans="2:18" ht="38.25" customHeight="1" x14ac:dyDescent="0.2">
      <c r="B29" s="70">
        <v>15</v>
      </c>
      <c r="C29" s="68" t="s">
        <v>234</v>
      </c>
      <c r="D29" s="68" t="s">
        <v>232</v>
      </c>
      <c r="E29" s="68" t="s">
        <v>59</v>
      </c>
      <c r="F29" s="69" t="s">
        <v>213</v>
      </c>
      <c r="G29" s="70" t="s">
        <v>21</v>
      </c>
      <c r="H29" s="74">
        <v>44986</v>
      </c>
      <c r="I29" s="74">
        <v>45169</v>
      </c>
      <c r="J29" s="73">
        <v>50000</v>
      </c>
      <c r="K29" s="73">
        <v>0</v>
      </c>
      <c r="L29" s="73">
        <v>50000</v>
      </c>
      <c r="M29" s="73">
        <v>1435</v>
      </c>
      <c r="N29" s="73">
        <v>0</v>
      </c>
      <c r="O29" s="73">
        <v>1520</v>
      </c>
      <c r="P29" s="73">
        <v>25</v>
      </c>
      <c r="Q29" s="73">
        <f t="shared" si="0"/>
        <v>2980</v>
      </c>
      <c r="R29" s="73">
        <f t="shared" si="1"/>
        <v>47020</v>
      </c>
    </row>
    <row r="30" spans="2:18" ht="35.450000000000003" customHeight="1" x14ac:dyDescent="0.2">
      <c r="B30" s="121">
        <v>16</v>
      </c>
      <c r="C30" s="68" t="s">
        <v>235</v>
      </c>
      <c r="D30" s="68" t="s">
        <v>232</v>
      </c>
      <c r="E30" s="68" t="s">
        <v>62</v>
      </c>
      <c r="F30" s="69" t="s">
        <v>213</v>
      </c>
      <c r="G30" s="70" t="s">
        <v>21</v>
      </c>
      <c r="H30" s="74">
        <v>44986</v>
      </c>
      <c r="I30" s="74">
        <v>45169</v>
      </c>
      <c r="J30" s="73">
        <v>45000</v>
      </c>
      <c r="K30" s="73">
        <v>0</v>
      </c>
      <c r="L30" s="73">
        <v>45000</v>
      </c>
      <c r="M30" s="73">
        <v>1291.5</v>
      </c>
      <c r="N30" s="73">
        <v>0</v>
      </c>
      <c r="O30" s="73">
        <v>1368</v>
      </c>
      <c r="P30" s="73">
        <v>25</v>
      </c>
      <c r="Q30" s="73">
        <f t="shared" si="0"/>
        <v>2684.5</v>
      </c>
      <c r="R30" s="73">
        <f t="shared" si="1"/>
        <v>42315.5</v>
      </c>
    </row>
    <row r="31" spans="2:18" ht="38.25" customHeight="1" x14ac:dyDescent="0.2">
      <c r="B31" s="70">
        <v>17</v>
      </c>
      <c r="C31" s="68" t="s">
        <v>236</v>
      </c>
      <c r="D31" s="68" t="s">
        <v>237</v>
      </c>
      <c r="E31" s="68" t="s">
        <v>238</v>
      </c>
      <c r="F31" s="69" t="s">
        <v>213</v>
      </c>
      <c r="G31" s="71" t="s">
        <v>21</v>
      </c>
      <c r="H31" s="74">
        <v>44986</v>
      </c>
      <c r="I31" s="74">
        <v>45169</v>
      </c>
      <c r="J31" s="73">
        <v>110000</v>
      </c>
      <c r="K31" s="73">
        <v>0</v>
      </c>
      <c r="L31" s="73">
        <v>110000</v>
      </c>
      <c r="M31" s="73">
        <v>3157</v>
      </c>
      <c r="N31" s="73">
        <v>14063.26</v>
      </c>
      <c r="O31" s="73">
        <v>3344</v>
      </c>
      <c r="P31" s="73">
        <v>1702.45</v>
      </c>
      <c r="Q31" s="73">
        <f t="shared" si="0"/>
        <v>22266.710000000003</v>
      </c>
      <c r="R31" s="73">
        <f t="shared" si="1"/>
        <v>87733.29</v>
      </c>
    </row>
    <row r="32" spans="2:18" ht="38.25" customHeight="1" x14ac:dyDescent="0.2">
      <c r="B32" s="70">
        <v>18</v>
      </c>
      <c r="C32" s="68" t="s">
        <v>239</v>
      </c>
      <c r="D32" s="68" t="s">
        <v>240</v>
      </c>
      <c r="E32" s="68" t="s">
        <v>241</v>
      </c>
      <c r="F32" s="69" t="s">
        <v>213</v>
      </c>
      <c r="G32" s="70" t="s">
        <v>21</v>
      </c>
      <c r="H32" s="74">
        <v>44986</v>
      </c>
      <c r="I32" s="74">
        <v>45169</v>
      </c>
      <c r="J32" s="73">
        <v>110000</v>
      </c>
      <c r="K32" s="73">
        <v>0</v>
      </c>
      <c r="L32" s="73">
        <v>110000</v>
      </c>
      <c r="M32" s="73">
        <v>3157</v>
      </c>
      <c r="N32" s="73">
        <v>14457.62</v>
      </c>
      <c r="O32" s="73">
        <v>3344</v>
      </c>
      <c r="P32" s="73">
        <v>125</v>
      </c>
      <c r="Q32" s="73">
        <f t="shared" si="0"/>
        <v>21083.620000000003</v>
      </c>
      <c r="R32" s="73">
        <f t="shared" si="1"/>
        <v>88916.38</v>
      </c>
    </row>
    <row r="33" spans="2:18" ht="29.45" customHeight="1" x14ac:dyDescent="0.2">
      <c r="B33" s="121">
        <v>19</v>
      </c>
      <c r="C33" s="68" t="s">
        <v>242</v>
      </c>
      <c r="D33" s="68" t="s">
        <v>66</v>
      </c>
      <c r="E33" s="68" t="s">
        <v>243</v>
      </c>
      <c r="F33" s="69" t="s">
        <v>213</v>
      </c>
      <c r="G33" s="70" t="s">
        <v>21</v>
      </c>
      <c r="H33" s="74">
        <v>44986</v>
      </c>
      <c r="I33" s="74">
        <v>45169</v>
      </c>
      <c r="J33" s="73">
        <v>150000</v>
      </c>
      <c r="K33" s="73">
        <v>0</v>
      </c>
      <c r="L33" s="73">
        <v>150000</v>
      </c>
      <c r="M33" s="73">
        <v>4305</v>
      </c>
      <c r="N33" s="73">
        <v>23866.62</v>
      </c>
      <c r="O33" s="73">
        <v>4560</v>
      </c>
      <c r="P33" s="73">
        <v>2951.6</v>
      </c>
      <c r="Q33" s="73">
        <f t="shared" si="0"/>
        <v>35683.22</v>
      </c>
      <c r="R33" s="73">
        <f t="shared" si="1"/>
        <v>114316.78</v>
      </c>
    </row>
    <row r="34" spans="2:18" ht="35.1" customHeight="1" x14ac:dyDescent="0.2">
      <c r="B34" s="70">
        <v>20</v>
      </c>
      <c r="C34" s="68" t="s">
        <v>244</v>
      </c>
      <c r="D34" s="68" t="s">
        <v>66</v>
      </c>
      <c r="E34" s="68" t="s">
        <v>245</v>
      </c>
      <c r="F34" s="69" t="s">
        <v>213</v>
      </c>
      <c r="G34" s="70" t="s">
        <v>24</v>
      </c>
      <c r="H34" s="74">
        <v>44621</v>
      </c>
      <c r="I34" s="74">
        <v>44805</v>
      </c>
      <c r="J34" s="73">
        <v>36000</v>
      </c>
      <c r="K34" s="73">
        <v>0</v>
      </c>
      <c r="L34" s="73">
        <v>36000</v>
      </c>
      <c r="M34" s="73">
        <v>1033.2</v>
      </c>
      <c r="N34" s="75">
        <v>0</v>
      </c>
      <c r="O34" s="73">
        <v>1094.4000000000001</v>
      </c>
      <c r="P34" s="73">
        <v>125</v>
      </c>
      <c r="Q34" s="73">
        <f t="shared" si="0"/>
        <v>2252.6000000000004</v>
      </c>
      <c r="R34" s="73">
        <f t="shared" si="1"/>
        <v>33747.4</v>
      </c>
    </row>
    <row r="35" spans="2:18" ht="38.25" customHeight="1" x14ac:dyDescent="0.2">
      <c r="B35" s="70">
        <v>21</v>
      </c>
      <c r="C35" s="68" t="s">
        <v>246</v>
      </c>
      <c r="D35" s="68" t="s">
        <v>66</v>
      </c>
      <c r="E35" s="68" t="s">
        <v>247</v>
      </c>
      <c r="F35" s="69" t="s">
        <v>213</v>
      </c>
      <c r="G35" s="70" t="s">
        <v>21</v>
      </c>
      <c r="H35" s="74">
        <v>44986</v>
      </c>
      <c r="I35" s="74">
        <v>45169</v>
      </c>
      <c r="J35" s="73">
        <v>45000</v>
      </c>
      <c r="K35" s="73">
        <v>0</v>
      </c>
      <c r="L35" s="73">
        <v>45000</v>
      </c>
      <c r="M35" s="73">
        <v>1291.5</v>
      </c>
      <c r="N35" s="73">
        <v>1148.33</v>
      </c>
      <c r="O35" s="73">
        <v>1368</v>
      </c>
      <c r="P35" s="73">
        <v>125</v>
      </c>
      <c r="Q35" s="73">
        <v>3932.83</v>
      </c>
      <c r="R35" s="73">
        <f t="shared" si="1"/>
        <v>41067.17</v>
      </c>
    </row>
    <row r="36" spans="2:18" ht="38.25" customHeight="1" x14ac:dyDescent="0.2">
      <c r="B36" s="121">
        <v>22</v>
      </c>
      <c r="C36" s="68" t="s">
        <v>248</v>
      </c>
      <c r="D36" s="68" t="s">
        <v>66</v>
      </c>
      <c r="E36" s="68" t="s">
        <v>431</v>
      </c>
      <c r="F36" s="69" t="s">
        <v>213</v>
      </c>
      <c r="G36" s="70" t="s">
        <v>21</v>
      </c>
      <c r="H36" s="74">
        <v>44621</v>
      </c>
      <c r="I36" s="74">
        <v>44805</v>
      </c>
      <c r="J36" s="73">
        <v>80000</v>
      </c>
      <c r="K36" s="73">
        <v>0</v>
      </c>
      <c r="L36" s="73">
        <v>80000</v>
      </c>
      <c r="M36" s="73">
        <v>2296</v>
      </c>
      <c r="N36" s="73">
        <v>7400.87</v>
      </c>
      <c r="O36" s="73">
        <v>2432</v>
      </c>
      <c r="P36" s="73">
        <v>125</v>
      </c>
      <c r="Q36" s="73">
        <f t="shared" si="0"/>
        <v>12253.869999999999</v>
      </c>
      <c r="R36" s="73">
        <f t="shared" si="1"/>
        <v>67746.13</v>
      </c>
    </row>
    <row r="37" spans="2:18" ht="38.25" customHeight="1" x14ac:dyDescent="0.2">
      <c r="B37" s="70">
        <v>23</v>
      </c>
      <c r="C37" s="68" t="s">
        <v>249</v>
      </c>
      <c r="D37" s="68" t="s">
        <v>77</v>
      </c>
      <c r="E37" s="68" t="s">
        <v>250</v>
      </c>
      <c r="F37" s="69" t="s">
        <v>213</v>
      </c>
      <c r="G37" s="70" t="s">
        <v>24</v>
      </c>
      <c r="H37" s="74">
        <v>44986</v>
      </c>
      <c r="I37" s="74">
        <v>45169</v>
      </c>
      <c r="J37" s="73">
        <v>150000</v>
      </c>
      <c r="K37" s="73">
        <v>0</v>
      </c>
      <c r="L37" s="73">
        <v>150000</v>
      </c>
      <c r="M37" s="73">
        <v>4305</v>
      </c>
      <c r="N37" s="73">
        <v>23866.62</v>
      </c>
      <c r="O37" s="73">
        <v>4560</v>
      </c>
      <c r="P37" s="73">
        <v>5878.2</v>
      </c>
      <c r="Q37" s="73">
        <f t="shared" si="0"/>
        <v>38609.82</v>
      </c>
      <c r="R37" s="73">
        <f t="shared" si="1"/>
        <v>111390.18</v>
      </c>
    </row>
    <row r="38" spans="2:18" ht="38.25" customHeight="1" x14ac:dyDescent="0.2">
      <c r="B38" s="70">
        <v>24</v>
      </c>
      <c r="C38" s="68" t="s">
        <v>251</v>
      </c>
      <c r="D38" s="68" t="s">
        <v>77</v>
      </c>
      <c r="E38" s="68" t="s">
        <v>252</v>
      </c>
      <c r="F38" s="69" t="s">
        <v>213</v>
      </c>
      <c r="G38" s="70" t="s">
        <v>24</v>
      </c>
      <c r="H38" s="74">
        <v>44986</v>
      </c>
      <c r="I38" s="74">
        <v>45169</v>
      </c>
      <c r="J38" s="73">
        <v>100000</v>
      </c>
      <c r="K38" s="73">
        <v>0</v>
      </c>
      <c r="L38" s="73">
        <v>100000</v>
      </c>
      <c r="M38" s="73">
        <v>2870</v>
      </c>
      <c r="N38" s="73">
        <v>12105.37</v>
      </c>
      <c r="O38" s="73">
        <v>3040</v>
      </c>
      <c r="P38" s="73">
        <v>125</v>
      </c>
      <c r="Q38" s="73">
        <f t="shared" si="0"/>
        <v>18140.370000000003</v>
      </c>
      <c r="R38" s="73">
        <f t="shared" si="1"/>
        <v>81859.63</v>
      </c>
    </row>
    <row r="39" spans="2:18" ht="38.25" customHeight="1" x14ac:dyDescent="0.2">
      <c r="B39" s="121">
        <v>25</v>
      </c>
      <c r="C39" s="68" t="s">
        <v>253</v>
      </c>
      <c r="D39" s="68" t="s">
        <v>77</v>
      </c>
      <c r="E39" s="68" t="s">
        <v>254</v>
      </c>
      <c r="F39" s="69" t="s">
        <v>213</v>
      </c>
      <c r="G39" s="70" t="s">
        <v>21</v>
      </c>
      <c r="H39" s="74">
        <v>44986</v>
      </c>
      <c r="I39" s="74" t="s">
        <v>422</v>
      </c>
      <c r="J39" s="73">
        <v>100000</v>
      </c>
      <c r="K39" s="73">
        <v>0</v>
      </c>
      <c r="L39" s="73">
        <v>100000</v>
      </c>
      <c r="M39" s="73">
        <v>2870</v>
      </c>
      <c r="N39" s="73">
        <v>11711.01</v>
      </c>
      <c r="O39" s="73">
        <v>3040</v>
      </c>
      <c r="P39" s="73">
        <v>1702.45</v>
      </c>
      <c r="Q39" s="73">
        <f t="shared" si="0"/>
        <v>19323.460000000003</v>
      </c>
      <c r="R39" s="73">
        <f t="shared" si="1"/>
        <v>80676.539999999994</v>
      </c>
    </row>
    <row r="40" spans="2:18" ht="38.25" customHeight="1" x14ac:dyDescent="0.2">
      <c r="B40" s="70">
        <v>26</v>
      </c>
      <c r="C40" s="68" t="s">
        <v>258</v>
      </c>
      <c r="D40" s="68" t="s">
        <v>256</v>
      </c>
      <c r="E40" s="68" t="s">
        <v>425</v>
      </c>
      <c r="F40" s="69" t="s">
        <v>213</v>
      </c>
      <c r="G40" s="70" t="s">
        <v>24</v>
      </c>
      <c r="H40" s="74">
        <v>44621</v>
      </c>
      <c r="I40" s="74">
        <v>44805</v>
      </c>
      <c r="J40" s="73">
        <v>110000</v>
      </c>
      <c r="K40" s="73">
        <v>0</v>
      </c>
      <c r="L40" s="73">
        <v>110000</v>
      </c>
      <c r="M40" s="73">
        <v>3157</v>
      </c>
      <c r="N40" s="73">
        <v>14063.26</v>
      </c>
      <c r="O40" s="73">
        <v>3344</v>
      </c>
      <c r="P40" s="73">
        <v>1702.45</v>
      </c>
      <c r="Q40" s="73">
        <f t="shared" si="0"/>
        <v>22266.710000000003</v>
      </c>
      <c r="R40" s="73">
        <f t="shared" si="1"/>
        <v>87733.29</v>
      </c>
    </row>
    <row r="41" spans="2:18" ht="38.25" customHeight="1" x14ac:dyDescent="0.2">
      <c r="B41" s="70">
        <v>27</v>
      </c>
      <c r="C41" s="68" t="s">
        <v>259</v>
      </c>
      <c r="D41" s="68" t="s">
        <v>256</v>
      </c>
      <c r="E41" s="68" t="s">
        <v>260</v>
      </c>
      <c r="F41" s="69" t="s">
        <v>213</v>
      </c>
      <c r="G41" s="70" t="s">
        <v>24</v>
      </c>
      <c r="H41" s="74">
        <v>44986</v>
      </c>
      <c r="I41" s="74">
        <v>45169</v>
      </c>
      <c r="J41" s="73">
        <v>70000</v>
      </c>
      <c r="K41" s="73">
        <v>0</v>
      </c>
      <c r="L41" s="73">
        <v>70000</v>
      </c>
      <c r="M41" s="73">
        <v>2009</v>
      </c>
      <c r="N41" s="73">
        <v>5368.48</v>
      </c>
      <c r="O41" s="73">
        <v>2128</v>
      </c>
      <c r="P41" s="73">
        <v>125</v>
      </c>
      <c r="Q41" s="73">
        <f t="shared" si="0"/>
        <v>9630.48</v>
      </c>
      <c r="R41" s="73">
        <f t="shared" si="1"/>
        <v>60369.520000000004</v>
      </c>
    </row>
    <row r="42" spans="2:18" ht="38.25" customHeight="1" x14ac:dyDescent="0.2">
      <c r="B42" s="121">
        <v>28</v>
      </c>
      <c r="C42" s="68" t="s">
        <v>261</v>
      </c>
      <c r="D42" s="68" t="s">
        <v>77</v>
      </c>
      <c r="E42" s="68" t="s">
        <v>262</v>
      </c>
      <c r="F42" s="69" t="s">
        <v>213</v>
      </c>
      <c r="G42" s="70" t="s">
        <v>24</v>
      </c>
      <c r="H42" s="74">
        <v>44986</v>
      </c>
      <c r="I42" s="74">
        <v>45169</v>
      </c>
      <c r="J42" s="73">
        <v>45000</v>
      </c>
      <c r="K42" s="73">
        <v>0</v>
      </c>
      <c r="L42" s="73">
        <v>45000</v>
      </c>
      <c r="M42" s="73">
        <v>1291.5</v>
      </c>
      <c r="N42" s="82">
        <v>1148.33</v>
      </c>
      <c r="O42" s="73">
        <v>1368</v>
      </c>
      <c r="P42" s="73">
        <v>125</v>
      </c>
      <c r="Q42" s="73">
        <f t="shared" si="0"/>
        <v>3932.83</v>
      </c>
      <c r="R42" s="73">
        <f t="shared" si="1"/>
        <v>41067.17</v>
      </c>
    </row>
    <row r="43" spans="2:18" ht="38.25" customHeight="1" x14ac:dyDescent="0.2">
      <c r="B43" s="70">
        <v>29</v>
      </c>
      <c r="C43" s="68" t="s">
        <v>263</v>
      </c>
      <c r="D43" s="68" t="s">
        <v>77</v>
      </c>
      <c r="E43" s="68" t="s">
        <v>264</v>
      </c>
      <c r="F43" s="69" t="s">
        <v>213</v>
      </c>
      <c r="G43" s="70" t="s">
        <v>24</v>
      </c>
      <c r="H43" s="74">
        <v>44986</v>
      </c>
      <c r="I43" s="74">
        <v>45169</v>
      </c>
      <c r="J43" s="73">
        <v>45000</v>
      </c>
      <c r="K43" s="73">
        <v>0</v>
      </c>
      <c r="L43" s="73">
        <v>45000</v>
      </c>
      <c r="M43" s="73">
        <v>1291.5</v>
      </c>
      <c r="N43" s="73">
        <v>0</v>
      </c>
      <c r="O43" s="73">
        <v>1368</v>
      </c>
      <c r="P43" s="73">
        <v>125</v>
      </c>
      <c r="Q43" s="73">
        <f t="shared" si="0"/>
        <v>2784.5</v>
      </c>
      <c r="R43" s="73">
        <f t="shared" si="1"/>
        <v>42215.5</v>
      </c>
    </row>
    <row r="44" spans="2:18" ht="33.6" customHeight="1" x14ac:dyDescent="0.2">
      <c r="B44" s="70">
        <v>30</v>
      </c>
      <c r="C44" s="68" t="s">
        <v>265</v>
      </c>
      <c r="D44" s="76" t="s">
        <v>266</v>
      </c>
      <c r="E44" s="68" t="s">
        <v>267</v>
      </c>
      <c r="F44" s="69" t="s">
        <v>213</v>
      </c>
      <c r="G44" s="70" t="s">
        <v>24</v>
      </c>
      <c r="H44" s="74">
        <v>44986</v>
      </c>
      <c r="I44" s="74">
        <v>45169</v>
      </c>
      <c r="J44" s="73">
        <v>150000</v>
      </c>
      <c r="K44" s="73">
        <v>0</v>
      </c>
      <c r="L44" s="73">
        <v>150000</v>
      </c>
      <c r="M44" s="73">
        <v>4305</v>
      </c>
      <c r="N44" s="73">
        <v>23866.62</v>
      </c>
      <c r="O44" s="73">
        <v>4560</v>
      </c>
      <c r="P44" s="73">
        <v>25</v>
      </c>
      <c r="Q44" s="73">
        <f t="shared" si="0"/>
        <v>32756.62</v>
      </c>
      <c r="R44" s="73">
        <f t="shared" si="1"/>
        <v>117243.38</v>
      </c>
    </row>
    <row r="45" spans="2:18" ht="38.25" customHeight="1" x14ac:dyDescent="0.2">
      <c r="B45" s="121">
        <v>31</v>
      </c>
      <c r="C45" s="68" t="s">
        <v>268</v>
      </c>
      <c r="D45" s="76" t="s">
        <v>266</v>
      </c>
      <c r="E45" s="68" t="s">
        <v>269</v>
      </c>
      <c r="F45" s="69" t="s">
        <v>213</v>
      </c>
      <c r="G45" s="70" t="s">
        <v>21</v>
      </c>
      <c r="H45" s="74">
        <v>44986</v>
      </c>
      <c r="I45" s="74">
        <v>45169</v>
      </c>
      <c r="J45" s="73">
        <v>90000</v>
      </c>
      <c r="K45" s="73">
        <v>0</v>
      </c>
      <c r="L45" s="73">
        <v>90000</v>
      </c>
      <c r="M45" s="73">
        <v>2583</v>
      </c>
      <c r="N45" s="73">
        <v>9358.76</v>
      </c>
      <c r="O45" s="73">
        <v>2736</v>
      </c>
      <c r="P45" s="73">
        <v>1602.45</v>
      </c>
      <c r="Q45" s="73">
        <f t="shared" si="0"/>
        <v>16280.210000000001</v>
      </c>
      <c r="R45" s="73">
        <f t="shared" si="1"/>
        <v>73719.789999999994</v>
      </c>
    </row>
    <row r="46" spans="2:18" ht="38.25" customHeight="1" x14ac:dyDescent="0.2">
      <c r="B46" s="70">
        <v>32</v>
      </c>
      <c r="C46" s="68" t="s">
        <v>270</v>
      </c>
      <c r="D46" s="76" t="s">
        <v>266</v>
      </c>
      <c r="E46" s="68" t="s">
        <v>271</v>
      </c>
      <c r="F46" s="69" t="s">
        <v>213</v>
      </c>
      <c r="G46" s="70" t="s">
        <v>24</v>
      </c>
      <c r="H46" s="74">
        <v>44621</v>
      </c>
      <c r="I46" s="74">
        <v>44805</v>
      </c>
      <c r="J46" s="73">
        <v>65000</v>
      </c>
      <c r="K46" s="73">
        <v>0</v>
      </c>
      <c r="L46" s="73">
        <v>65000</v>
      </c>
      <c r="M46" s="73">
        <v>1865.5</v>
      </c>
      <c r="N46" s="73">
        <v>4427.58</v>
      </c>
      <c r="O46" s="73">
        <v>1976</v>
      </c>
      <c r="P46" s="73">
        <v>25</v>
      </c>
      <c r="Q46" s="73">
        <f t="shared" si="0"/>
        <v>8294.08</v>
      </c>
      <c r="R46" s="73">
        <f t="shared" si="1"/>
        <v>56705.919999999998</v>
      </c>
    </row>
    <row r="47" spans="2:18" ht="38.25" customHeight="1" x14ac:dyDescent="0.2">
      <c r="B47" s="70">
        <v>33</v>
      </c>
      <c r="C47" s="68" t="s">
        <v>272</v>
      </c>
      <c r="D47" s="76" t="s">
        <v>84</v>
      </c>
      <c r="E47" s="68" t="s">
        <v>273</v>
      </c>
      <c r="F47" s="69" t="s">
        <v>213</v>
      </c>
      <c r="G47" s="70" t="s">
        <v>24</v>
      </c>
      <c r="H47" s="74">
        <v>44986</v>
      </c>
      <c r="I47" s="74">
        <v>45169</v>
      </c>
      <c r="J47" s="73">
        <v>45000</v>
      </c>
      <c r="K47" s="73">
        <v>0</v>
      </c>
      <c r="L47" s="73">
        <v>45000</v>
      </c>
      <c r="M47" s="73">
        <v>1291.5</v>
      </c>
      <c r="N47" s="73">
        <v>0</v>
      </c>
      <c r="O47" s="73">
        <v>1368</v>
      </c>
      <c r="P47" s="73">
        <v>125</v>
      </c>
      <c r="Q47" s="73">
        <f t="shared" si="0"/>
        <v>2784.5</v>
      </c>
      <c r="R47" s="73">
        <f t="shared" si="1"/>
        <v>42215.5</v>
      </c>
    </row>
    <row r="48" spans="2:18" ht="38.25" customHeight="1" x14ac:dyDescent="0.2">
      <c r="B48" s="121">
        <v>34</v>
      </c>
      <c r="C48" s="68" t="s">
        <v>274</v>
      </c>
      <c r="D48" s="68" t="s">
        <v>89</v>
      </c>
      <c r="E48" s="68" t="s">
        <v>275</v>
      </c>
      <c r="F48" s="69" t="s">
        <v>213</v>
      </c>
      <c r="G48" s="70" t="s">
        <v>21</v>
      </c>
      <c r="H48" s="74">
        <v>44986</v>
      </c>
      <c r="I48" s="74">
        <v>45169</v>
      </c>
      <c r="J48" s="73">
        <v>150000</v>
      </c>
      <c r="K48" s="73">
        <v>0</v>
      </c>
      <c r="L48" s="73">
        <v>150000</v>
      </c>
      <c r="M48" s="73">
        <v>4305</v>
      </c>
      <c r="N48" s="73">
        <v>23866.62</v>
      </c>
      <c r="O48" s="73">
        <v>4560</v>
      </c>
      <c r="P48" s="73">
        <v>5878.2</v>
      </c>
      <c r="Q48" s="73">
        <f t="shared" si="0"/>
        <v>38609.82</v>
      </c>
      <c r="R48" s="73">
        <f t="shared" si="1"/>
        <v>111390.18</v>
      </c>
    </row>
    <row r="49" spans="2:18" ht="38.25" customHeight="1" x14ac:dyDescent="0.2">
      <c r="B49" s="70">
        <v>35</v>
      </c>
      <c r="C49" s="68" t="s">
        <v>276</v>
      </c>
      <c r="D49" s="68" t="s">
        <v>89</v>
      </c>
      <c r="E49" s="68" t="s">
        <v>277</v>
      </c>
      <c r="F49" s="69" t="s">
        <v>213</v>
      </c>
      <c r="G49" s="70" t="s">
        <v>21</v>
      </c>
      <c r="H49" s="74">
        <v>44986</v>
      </c>
      <c r="I49" s="74">
        <v>45169</v>
      </c>
      <c r="J49" s="73">
        <v>110000</v>
      </c>
      <c r="K49" s="73">
        <v>0</v>
      </c>
      <c r="L49" s="73">
        <v>110000</v>
      </c>
      <c r="M49" s="73">
        <v>3157</v>
      </c>
      <c r="N49" s="73">
        <v>14063.26</v>
      </c>
      <c r="O49" s="73">
        <v>3344</v>
      </c>
      <c r="P49" s="73">
        <v>2455.35</v>
      </c>
      <c r="Q49" s="73">
        <f t="shared" si="0"/>
        <v>23019.61</v>
      </c>
      <c r="R49" s="73">
        <f t="shared" si="1"/>
        <v>86980.39</v>
      </c>
    </row>
    <row r="50" spans="2:18" ht="38.25" customHeight="1" x14ac:dyDescent="0.2">
      <c r="B50" s="70">
        <v>36</v>
      </c>
      <c r="C50" s="68" t="s">
        <v>278</v>
      </c>
      <c r="D50" s="68" t="s">
        <v>89</v>
      </c>
      <c r="E50" s="68" t="s">
        <v>279</v>
      </c>
      <c r="F50" s="69" t="s">
        <v>213</v>
      </c>
      <c r="G50" s="70" t="s">
        <v>24</v>
      </c>
      <c r="H50" s="74">
        <v>44986</v>
      </c>
      <c r="I50" s="74">
        <v>45169</v>
      </c>
      <c r="J50" s="73">
        <v>110000</v>
      </c>
      <c r="K50" s="73">
        <v>0</v>
      </c>
      <c r="L50" s="73">
        <v>110000</v>
      </c>
      <c r="M50" s="73">
        <v>3157</v>
      </c>
      <c r="N50" s="73">
        <v>14457.62</v>
      </c>
      <c r="O50" s="73">
        <v>3344</v>
      </c>
      <c r="P50" s="73">
        <v>25</v>
      </c>
      <c r="Q50" s="73">
        <f t="shared" si="0"/>
        <v>20983.620000000003</v>
      </c>
      <c r="R50" s="73">
        <f t="shared" si="1"/>
        <v>89016.38</v>
      </c>
    </row>
    <row r="51" spans="2:18" ht="38.25" customHeight="1" x14ac:dyDescent="0.2">
      <c r="B51" s="121">
        <v>37</v>
      </c>
      <c r="C51" s="68" t="s">
        <v>280</v>
      </c>
      <c r="D51" s="68" t="s">
        <v>89</v>
      </c>
      <c r="E51" s="68" t="s">
        <v>281</v>
      </c>
      <c r="F51" s="69" t="s">
        <v>213</v>
      </c>
      <c r="G51" s="70" t="s">
        <v>21</v>
      </c>
      <c r="H51" s="74">
        <v>44986</v>
      </c>
      <c r="I51" s="74">
        <v>45169</v>
      </c>
      <c r="J51" s="73">
        <v>45000</v>
      </c>
      <c r="K51" s="73">
        <v>0</v>
      </c>
      <c r="L51" s="73">
        <v>45000</v>
      </c>
      <c r="M51" s="73">
        <v>1291.5</v>
      </c>
      <c r="N51" s="73">
        <v>1148.33</v>
      </c>
      <c r="O51" s="73">
        <v>1368</v>
      </c>
      <c r="P51" s="73">
        <v>877.9</v>
      </c>
      <c r="Q51" s="73">
        <f t="shared" si="0"/>
        <v>4685.7299999999996</v>
      </c>
      <c r="R51" s="73">
        <f t="shared" si="1"/>
        <v>40314.270000000004</v>
      </c>
    </row>
    <row r="52" spans="2:18" ht="33.950000000000003" customHeight="1" x14ac:dyDescent="0.2">
      <c r="B52" s="70">
        <v>38</v>
      </c>
      <c r="C52" s="68" t="s">
        <v>282</v>
      </c>
      <c r="D52" s="68" t="s">
        <v>89</v>
      </c>
      <c r="E52" s="68" t="s">
        <v>281</v>
      </c>
      <c r="F52" s="69" t="s">
        <v>213</v>
      </c>
      <c r="G52" s="70" t="s">
        <v>21</v>
      </c>
      <c r="H52" s="74">
        <v>44986</v>
      </c>
      <c r="I52" s="74">
        <v>45169</v>
      </c>
      <c r="J52" s="73">
        <v>45000</v>
      </c>
      <c r="K52" s="73">
        <v>0</v>
      </c>
      <c r="L52" s="73">
        <v>45000</v>
      </c>
      <c r="M52" s="73">
        <v>1291.5</v>
      </c>
      <c r="N52" s="73">
        <v>1148.33</v>
      </c>
      <c r="O52" s="73">
        <v>1368</v>
      </c>
      <c r="P52" s="73">
        <v>125</v>
      </c>
      <c r="Q52" s="73">
        <f t="shared" si="0"/>
        <v>3932.83</v>
      </c>
      <c r="R52" s="73">
        <f t="shared" si="1"/>
        <v>41067.17</v>
      </c>
    </row>
    <row r="53" spans="2:18" ht="38.25" customHeight="1" x14ac:dyDescent="0.2">
      <c r="B53" s="70">
        <v>39</v>
      </c>
      <c r="C53" s="68" t="s">
        <v>283</v>
      </c>
      <c r="D53" s="68" t="s">
        <v>89</v>
      </c>
      <c r="E53" s="68" t="s">
        <v>284</v>
      </c>
      <c r="F53" s="69" t="s">
        <v>213</v>
      </c>
      <c r="G53" s="70" t="s">
        <v>21</v>
      </c>
      <c r="H53" s="74">
        <v>44986</v>
      </c>
      <c r="I53" s="74">
        <v>45169</v>
      </c>
      <c r="J53" s="73">
        <v>45000</v>
      </c>
      <c r="K53" s="73">
        <v>0</v>
      </c>
      <c r="L53" s="73">
        <v>45000</v>
      </c>
      <c r="M53" s="73">
        <v>1291.5</v>
      </c>
      <c r="N53" s="73">
        <v>1148.33</v>
      </c>
      <c r="O53" s="73">
        <v>1368</v>
      </c>
      <c r="P53" s="73">
        <v>125</v>
      </c>
      <c r="Q53" s="73">
        <f t="shared" si="0"/>
        <v>3932.83</v>
      </c>
      <c r="R53" s="73">
        <f t="shared" si="1"/>
        <v>41067.17</v>
      </c>
    </row>
    <row r="54" spans="2:18" ht="38.25" customHeight="1" x14ac:dyDescent="0.2">
      <c r="B54" s="121">
        <v>40</v>
      </c>
      <c r="C54" s="68" t="s">
        <v>285</v>
      </c>
      <c r="D54" s="68" t="s">
        <v>89</v>
      </c>
      <c r="E54" s="68" t="s">
        <v>286</v>
      </c>
      <c r="F54" s="69" t="s">
        <v>213</v>
      </c>
      <c r="G54" s="70" t="s">
        <v>21</v>
      </c>
      <c r="H54" s="74">
        <v>44986</v>
      </c>
      <c r="I54" s="74">
        <v>45169</v>
      </c>
      <c r="J54" s="73">
        <v>65000</v>
      </c>
      <c r="K54" s="73">
        <v>0</v>
      </c>
      <c r="L54" s="73">
        <f>(Table3[[#This Row],[SUELDO BRUTO (RD$)]]+Table3[[#This Row],[OTROS ING.]])</f>
        <v>65000</v>
      </c>
      <c r="M54" s="73">
        <v>1865.5</v>
      </c>
      <c r="N54" s="73">
        <v>4427.58</v>
      </c>
      <c r="O54" s="73">
        <v>1976</v>
      </c>
      <c r="P54" s="73">
        <v>125</v>
      </c>
      <c r="Q54" s="73">
        <f t="shared" si="0"/>
        <v>8394.08</v>
      </c>
      <c r="R54" s="73">
        <f t="shared" si="1"/>
        <v>56605.919999999998</v>
      </c>
    </row>
    <row r="55" spans="2:18" ht="38.25" customHeight="1" x14ac:dyDescent="0.2">
      <c r="B55" s="70">
        <v>41</v>
      </c>
      <c r="C55" s="68" t="s">
        <v>287</v>
      </c>
      <c r="D55" s="68" t="s">
        <v>123</v>
      </c>
      <c r="E55" s="68" t="s">
        <v>288</v>
      </c>
      <c r="F55" s="69" t="s">
        <v>213</v>
      </c>
      <c r="G55" s="70" t="s">
        <v>21</v>
      </c>
      <c r="H55" s="74">
        <v>44986</v>
      </c>
      <c r="I55" s="74">
        <v>45169</v>
      </c>
      <c r="J55" s="73">
        <v>70000</v>
      </c>
      <c r="K55" s="73">
        <v>0</v>
      </c>
      <c r="L55" s="73">
        <v>70000</v>
      </c>
      <c r="M55" s="73">
        <v>2009</v>
      </c>
      <c r="N55" s="73">
        <v>5368.48</v>
      </c>
      <c r="O55" s="73">
        <v>2128</v>
      </c>
      <c r="P55" s="73">
        <v>125</v>
      </c>
      <c r="Q55" s="73">
        <f t="shared" si="0"/>
        <v>9630.48</v>
      </c>
      <c r="R55" s="73">
        <f t="shared" si="1"/>
        <v>60369.520000000004</v>
      </c>
    </row>
    <row r="56" spans="2:18" ht="38.25" customHeight="1" x14ac:dyDescent="0.2">
      <c r="B56" s="70">
        <v>42</v>
      </c>
      <c r="C56" s="68" t="s">
        <v>289</v>
      </c>
      <c r="D56" s="68" t="s">
        <v>123</v>
      </c>
      <c r="E56" s="68" t="s">
        <v>290</v>
      </c>
      <c r="F56" s="69" t="s">
        <v>213</v>
      </c>
      <c r="G56" s="70" t="s">
        <v>21</v>
      </c>
      <c r="H56" s="74">
        <v>44621</v>
      </c>
      <c r="I56" s="74">
        <v>44805</v>
      </c>
      <c r="J56" s="73">
        <v>50000</v>
      </c>
      <c r="K56" s="73">
        <v>0</v>
      </c>
      <c r="L56" s="73">
        <v>50000</v>
      </c>
      <c r="M56" s="73">
        <v>1435</v>
      </c>
      <c r="N56" s="73">
        <v>1854</v>
      </c>
      <c r="O56" s="73">
        <v>1520</v>
      </c>
      <c r="P56" s="73">
        <v>125</v>
      </c>
      <c r="Q56" s="73">
        <f t="shared" si="0"/>
        <v>4934</v>
      </c>
      <c r="R56" s="73">
        <f t="shared" si="1"/>
        <v>45066</v>
      </c>
    </row>
    <row r="57" spans="2:18" ht="38.25" customHeight="1" x14ac:dyDescent="0.2">
      <c r="B57" s="121">
        <v>43</v>
      </c>
      <c r="C57" s="68" t="s">
        <v>291</v>
      </c>
      <c r="D57" s="68" t="s">
        <v>123</v>
      </c>
      <c r="E57" s="68" t="s">
        <v>292</v>
      </c>
      <c r="F57" s="69" t="s">
        <v>213</v>
      </c>
      <c r="G57" s="70" t="s">
        <v>21</v>
      </c>
      <c r="H57" s="74">
        <v>44986</v>
      </c>
      <c r="I57" s="74">
        <v>45169</v>
      </c>
      <c r="J57" s="73">
        <v>45000</v>
      </c>
      <c r="K57" s="73">
        <v>0</v>
      </c>
      <c r="L57" s="73">
        <v>45000</v>
      </c>
      <c r="M57" s="73">
        <v>1291.5</v>
      </c>
      <c r="N57" s="73">
        <v>1148.33</v>
      </c>
      <c r="O57" s="73">
        <v>1368</v>
      </c>
      <c r="P57" s="73">
        <v>125</v>
      </c>
      <c r="Q57" s="73">
        <f t="shared" si="0"/>
        <v>3932.83</v>
      </c>
      <c r="R57" s="73">
        <f t="shared" si="1"/>
        <v>41067.17</v>
      </c>
    </row>
    <row r="58" spans="2:18" ht="38.25" customHeight="1" x14ac:dyDescent="0.2">
      <c r="B58" s="70">
        <v>44</v>
      </c>
      <c r="C58" s="68" t="s">
        <v>294</v>
      </c>
      <c r="D58" s="68" t="s">
        <v>123</v>
      </c>
      <c r="E58" s="68" t="s">
        <v>292</v>
      </c>
      <c r="F58" s="69" t="s">
        <v>213</v>
      </c>
      <c r="G58" s="70" t="s">
        <v>24</v>
      </c>
      <c r="H58" s="74">
        <v>44986</v>
      </c>
      <c r="I58" s="74">
        <v>45169</v>
      </c>
      <c r="J58" s="73">
        <v>45000</v>
      </c>
      <c r="K58" s="73">
        <v>0</v>
      </c>
      <c r="L58" s="73">
        <v>45000</v>
      </c>
      <c r="M58" s="73">
        <v>1291.5</v>
      </c>
      <c r="N58" s="73">
        <v>0</v>
      </c>
      <c r="O58" s="73">
        <v>1368</v>
      </c>
      <c r="P58" s="73">
        <v>125</v>
      </c>
      <c r="Q58" s="73">
        <f t="shared" si="0"/>
        <v>2784.5</v>
      </c>
      <c r="R58" s="73">
        <f t="shared" si="1"/>
        <v>42215.5</v>
      </c>
    </row>
    <row r="59" spans="2:18" ht="38.25" customHeight="1" x14ac:dyDescent="0.2">
      <c r="B59" s="70">
        <v>45</v>
      </c>
      <c r="C59" s="68" t="s">
        <v>295</v>
      </c>
      <c r="D59" s="68" t="s">
        <v>296</v>
      </c>
      <c r="E59" s="68" t="s">
        <v>297</v>
      </c>
      <c r="F59" s="69" t="s">
        <v>213</v>
      </c>
      <c r="G59" s="70" t="s">
        <v>21</v>
      </c>
      <c r="H59" s="74">
        <v>44986</v>
      </c>
      <c r="I59" s="74">
        <v>45169</v>
      </c>
      <c r="J59" s="73">
        <v>120000</v>
      </c>
      <c r="K59" s="73">
        <v>0</v>
      </c>
      <c r="L59" s="73">
        <v>120000</v>
      </c>
      <c r="M59" s="73">
        <v>3444</v>
      </c>
      <c r="N59" s="73">
        <v>16021.14</v>
      </c>
      <c r="O59" s="73">
        <v>3648</v>
      </c>
      <c r="P59" s="73">
        <v>3279.9</v>
      </c>
      <c r="Q59" s="73">
        <f t="shared" si="0"/>
        <v>26393.040000000001</v>
      </c>
      <c r="R59" s="73">
        <f t="shared" si="1"/>
        <v>93606.959999999992</v>
      </c>
    </row>
    <row r="60" spans="2:18" ht="38.25" customHeight="1" x14ac:dyDescent="0.2">
      <c r="B60" s="121">
        <v>46</v>
      </c>
      <c r="C60" s="68" t="s">
        <v>298</v>
      </c>
      <c r="D60" s="68" t="s">
        <v>299</v>
      </c>
      <c r="E60" s="68" t="s">
        <v>300</v>
      </c>
      <c r="F60" s="69" t="s">
        <v>213</v>
      </c>
      <c r="G60" s="70" t="s">
        <v>21</v>
      </c>
      <c r="H60" s="74">
        <v>44621</v>
      </c>
      <c r="I60" s="74">
        <v>44805</v>
      </c>
      <c r="J60" s="73">
        <v>90000</v>
      </c>
      <c r="K60" s="73">
        <v>0</v>
      </c>
      <c r="L60" s="73">
        <v>90000</v>
      </c>
      <c r="M60" s="73">
        <v>2583</v>
      </c>
      <c r="N60" s="73">
        <v>9753.1200000000008</v>
      </c>
      <c r="O60" s="73">
        <v>2736</v>
      </c>
      <c r="P60" s="73">
        <v>125</v>
      </c>
      <c r="Q60" s="73">
        <f t="shared" si="0"/>
        <v>15197.12</v>
      </c>
      <c r="R60" s="73">
        <f t="shared" si="1"/>
        <v>74802.880000000005</v>
      </c>
    </row>
    <row r="61" spans="2:18" ht="38.25" customHeight="1" x14ac:dyDescent="0.2">
      <c r="B61" s="70">
        <v>47</v>
      </c>
      <c r="C61" s="68" t="s">
        <v>301</v>
      </c>
      <c r="D61" s="68" t="s">
        <v>299</v>
      </c>
      <c r="E61" s="68" t="s">
        <v>302</v>
      </c>
      <c r="F61" s="69" t="s">
        <v>213</v>
      </c>
      <c r="G61" s="70" t="s">
        <v>24</v>
      </c>
      <c r="H61" s="74">
        <v>44986</v>
      </c>
      <c r="I61" s="74">
        <v>45169</v>
      </c>
      <c r="J61" s="73">
        <v>50000</v>
      </c>
      <c r="K61" s="73">
        <v>0</v>
      </c>
      <c r="L61" s="73">
        <v>50000</v>
      </c>
      <c r="M61" s="73">
        <v>1435</v>
      </c>
      <c r="N61" s="73">
        <v>1854</v>
      </c>
      <c r="O61" s="73">
        <v>1520</v>
      </c>
      <c r="P61" s="73">
        <v>25</v>
      </c>
      <c r="Q61" s="73">
        <f t="shared" si="0"/>
        <v>4834</v>
      </c>
      <c r="R61" s="73">
        <f t="shared" si="1"/>
        <v>45166</v>
      </c>
    </row>
    <row r="62" spans="2:18" ht="38.25" customHeight="1" x14ac:dyDescent="0.2">
      <c r="B62" s="70">
        <v>48</v>
      </c>
      <c r="C62" s="68" t="s">
        <v>303</v>
      </c>
      <c r="D62" s="68" t="s">
        <v>299</v>
      </c>
      <c r="E62" s="68" t="s">
        <v>304</v>
      </c>
      <c r="F62" s="69" t="s">
        <v>213</v>
      </c>
      <c r="G62" s="70" t="s">
        <v>21</v>
      </c>
      <c r="H62" s="74">
        <v>44986</v>
      </c>
      <c r="I62" s="74">
        <v>45169</v>
      </c>
      <c r="J62" s="73">
        <v>90000</v>
      </c>
      <c r="K62" s="73">
        <v>0</v>
      </c>
      <c r="L62" s="73">
        <v>90000</v>
      </c>
      <c r="M62" s="73">
        <v>2583</v>
      </c>
      <c r="N62" s="73">
        <v>9753.1200000000008</v>
      </c>
      <c r="O62" s="73">
        <v>2736</v>
      </c>
      <c r="P62" s="73">
        <v>125</v>
      </c>
      <c r="Q62" s="73">
        <f t="shared" si="0"/>
        <v>15197.12</v>
      </c>
      <c r="R62" s="73">
        <f t="shared" si="1"/>
        <v>74802.880000000005</v>
      </c>
    </row>
    <row r="63" spans="2:18" ht="38.25" customHeight="1" x14ac:dyDescent="0.2">
      <c r="B63" s="70">
        <v>49</v>
      </c>
      <c r="C63" s="68" t="s">
        <v>155</v>
      </c>
      <c r="D63" s="68" t="s">
        <v>160</v>
      </c>
      <c r="E63" s="68" t="s">
        <v>429</v>
      </c>
      <c r="F63" s="69" t="s">
        <v>213</v>
      </c>
      <c r="G63" s="70" t="s">
        <v>21</v>
      </c>
      <c r="H63" s="74">
        <v>45017</v>
      </c>
      <c r="I63" s="81">
        <v>45170</v>
      </c>
      <c r="J63" s="73">
        <v>80000</v>
      </c>
      <c r="K63" s="73">
        <v>0</v>
      </c>
      <c r="L63" s="73">
        <v>80000</v>
      </c>
      <c r="M63" s="73">
        <v>2296</v>
      </c>
      <c r="N63" s="73">
        <v>7400.87</v>
      </c>
      <c r="O63" s="73">
        <v>2432</v>
      </c>
      <c r="P63" s="73">
        <v>1625</v>
      </c>
      <c r="Q63" s="73">
        <f>SUM(M63:P63)</f>
        <v>13753.869999999999</v>
      </c>
      <c r="R63" s="73">
        <f>(L63-Q63)</f>
        <v>66246.13</v>
      </c>
    </row>
    <row r="64" spans="2:18" ht="38.25" customHeight="1" x14ac:dyDescent="0.2">
      <c r="B64" s="121">
        <v>50</v>
      </c>
      <c r="C64" s="68" t="s">
        <v>305</v>
      </c>
      <c r="D64" s="68" t="s">
        <v>299</v>
      </c>
      <c r="E64" s="68" t="s">
        <v>306</v>
      </c>
      <c r="F64" s="69" t="s">
        <v>213</v>
      </c>
      <c r="G64" s="70" t="s">
        <v>24</v>
      </c>
      <c r="H64" s="74">
        <v>44986</v>
      </c>
      <c r="I64" s="74">
        <v>45169</v>
      </c>
      <c r="J64" s="73">
        <v>50000</v>
      </c>
      <c r="K64" s="73">
        <v>0</v>
      </c>
      <c r="L64" s="73">
        <v>50000</v>
      </c>
      <c r="M64" s="73">
        <v>1435</v>
      </c>
      <c r="N64" s="73">
        <v>1854</v>
      </c>
      <c r="O64" s="73">
        <v>1520</v>
      </c>
      <c r="P64" s="73">
        <v>125</v>
      </c>
      <c r="Q64" s="73">
        <f t="shared" si="0"/>
        <v>4934</v>
      </c>
      <c r="R64" s="73">
        <f t="shared" si="1"/>
        <v>45066</v>
      </c>
    </row>
    <row r="65" spans="1:21" ht="38.25" customHeight="1" x14ac:dyDescent="0.2">
      <c r="B65" s="70">
        <v>51</v>
      </c>
      <c r="C65" s="68" t="s">
        <v>307</v>
      </c>
      <c r="D65" s="68" t="s">
        <v>299</v>
      </c>
      <c r="E65" s="68" t="s">
        <v>306</v>
      </c>
      <c r="F65" s="69" t="s">
        <v>213</v>
      </c>
      <c r="G65" s="70" t="s">
        <v>21</v>
      </c>
      <c r="H65" s="74">
        <v>44743</v>
      </c>
      <c r="I65" s="74">
        <v>44927</v>
      </c>
      <c r="J65" s="73">
        <v>50000</v>
      </c>
      <c r="K65" s="73">
        <v>0</v>
      </c>
      <c r="L65" s="73">
        <v>50000</v>
      </c>
      <c r="M65" s="73">
        <v>1435</v>
      </c>
      <c r="N65" s="73">
        <v>1854</v>
      </c>
      <c r="O65" s="73">
        <v>1520</v>
      </c>
      <c r="P65" s="73">
        <v>125</v>
      </c>
      <c r="Q65" s="73">
        <f t="shared" si="0"/>
        <v>4934</v>
      </c>
      <c r="R65" s="73">
        <f t="shared" si="1"/>
        <v>45066</v>
      </c>
    </row>
    <row r="66" spans="1:21" ht="38.25" customHeight="1" x14ac:dyDescent="0.2">
      <c r="B66" s="70">
        <v>52</v>
      </c>
      <c r="C66" s="68" t="s">
        <v>438</v>
      </c>
      <c r="D66" s="68" t="s">
        <v>160</v>
      </c>
      <c r="E66" s="68" t="s">
        <v>439</v>
      </c>
      <c r="F66" s="69" t="s">
        <v>213</v>
      </c>
      <c r="G66" s="70" t="s">
        <v>21</v>
      </c>
      <c r="H66" s="81">
        <v>44931</v>
      </c>
      <c r="I66" s="81">
        <v>44936</v>
      </c>
      <c r="J66" s="73">
        <v>50000</v>
      </c>
      <c r="K66" s="73">
        <v>0</v>
      </c>
      <c r="L66" s="73">
        <v>50000</v>
      </c>
      <c r="M66" s="73">
        <v>1435</v>
      </c>
      <c r="N66" s="73">
        <v>1854</v>
      </c>
      <c r="O66" s="73">
        <v>1520</v>
      </c>
      <c r="P66" s="73">
        <v>125</v>
      </c>
      <c r="Q66" s="73">
        <f>SUM(M66:P66)</f>
        <v>4934</v>
      </c>
      <c r="R66" s="73">
        <f>(L66-Q66)</f>
        <v>45066</v>
      </c>
    </row>
    <row r="67" spans="1:21" ht="38.25" customHeight="1" x14ac:dyDescent="0.2">
      <c r="B67" s="70">
        <v>53</v>
      </c>
      <c r="C67" s="68" t="s">
        <v>308</v>
      </c>
      <c r="D67" s="68" t="s">
        <v>309</v>
      </c>
      <c r="E67" s="68" t="s">
        <v>165</v>
      </c>
      <c r="F67" s="69" t="s">
        <v>213</v>
      </c>
      <c r="G67" s="70" t="s">
        <v>21</v>
      </c>
      <c r="H67" s="74" t="s">
        <v>423</v>
      </c>
      <c r="I67" s="74">
        <v>45169</v>
      </c>
      <c r="J67" s="73">
        <v>65000</v>
      </c>
      <c r="K67" s="73">
        <v>0</v>
      </c>
      <c r="L67" s="73">
        <v>65000</v>
      </c>
      <c r="M67" s="73">
        <v>1865.5</v>
      </c>
      <c r="N67" s="73">
        <v>4427.58</v>
      </c>
      <c r="O67" s="73">
        <v>1976</v>
      </c>
      <c r="P67" s="73">
        <v>877.9</v>
      </c>
      <c r="Q67" s="73">
        <f t="shared" si="0"/>
        <v>9146.98</v>
      </c>
      <c r="R67" s="73">
        <f t="shared" si="1"/>
        <v>55853.020000000004</v>
      </c>
    </row>
    <row r="68" spans="1:21" ht="38.25" customHeight="1" x14ac:dyDescent="0.2">
      <c r="B68" s="121">
        <v>54</v>
      </c>
      <c r="C68" s="68" t="s">
        <v>310</v>
      </c>
      <c r="D68" s="68" t="s">
        <v>309</v>
      </c>
      <c r="E68" s="68" t="s">
        <v>165</v>
      </c>
      <c r="F68" s="69" t="s">
        <v>213</v>
      </c>
      <c r="G68" s="70" t="s">
        <v>21</v>
      </c>
      <c r="H68" s="74">
        <v>44986</v>
      </c>
      <c r="I68" s="74">
        <v>45169</v>
      </c>
      <c r="J68" s="73">
        <v>65000</v>
      </c>
      <c r="K68" s="73">
        <v>0</v>
      </c>
      <c r="L68" s="73">
        <v>65000</v>
      </c>
      <c r="M68" s="73">
        <v>1865.5</v>
      </c>
      <c r="N68" s="73">
        <v>4427.58</v>
      </c>
      <c r="O68" s="73">
        <v>1976</v>
      </c>
      <c r="P68" s="73">
        <v>125</v>
      </c>
      <c r="Q68" s="73">
        <f t="shared" si="0"/>
        <v>8394.08</v>
      </c>
      <c r="R68" s="73">
        <f t="shared" si="1"/>
        <v>56605.919999999998</v>
      </c>
    </row>
    <row r="69" spans="1:21" ht="38.25" customHeight="1" x14ac:dyDescent="0.2">
      <c r="B69" s="70">
        <v>55</v>
      </c>
      <c r="C69" s="68" t="s">
        <v>311</v>
      </c>
      <c r="D69" s="68" t="s">
        <v>309</v>
      </c>
      <c r="E69" s="68" t="s">
        <v>312</v>
      </c>
      <c r="F69" s="69" t="s">
        <v>213</v>
      </c>
      <c r="G69" s="70" t="s">
        <v>21</v>
      </c>
      <c r="H69" s="74">
        <v>44986</v>
      </c>
      <c r="I69" s="74">
        <v>45169</v>
      </c>
      <c r="J69" s="73">
        <v>110000</v>
      </c>
      <c r="K69" s="73">
        <v>0</v>
      </c>
      <c r="L69" s="73">
        <v>110000</v>
      </c>
      <c r="M69" s="73">
        <v>3157</v>
      </c>
      <c r="N69" s="73">
        <v>14457.62</v>
      </c>
      <c r="O69" s="73">
        <v>3344</v>
      </c>
      <c r="P69" s="73">
        <v>7298.7</v>
      </c>
      <c r="Q69" s="73">
        <f t="shared" si="0"/>
        <v>28257.320000000003</v>
      </c>
      <c r="R69" s="73">
        <f t="shared" si="1"/>
        <v>81742.679999999993</v>
      </c>
    </row>
    <row r="70" spans="1:21" ht="38.25" customHeight="1" x14ac:dyDescent="0.2">
      <c r="B70" s="70">
        <v>56</v>
      </c>
      <c r="C70" s="68" t="s">
        <v>313</v>
      </c>
      <c r="D70" s="68" t="s">
        <v>309</v>
      </c>
      <c r="E70" s="68" t="s">
        <v>314</v>
      </c>
      <c r="F70" s="69" t="s">
        <v>213</v>
      </c>
      <c r="G70" s="70" t="s">
        <v>24</v>
      </c>
      <c r="H70" s="74">
        <v>44986</v>
      </c>
      <c r="I70" s="74">
        <v>45169</v>
      </c>
      <c r="J70" s="73">
        <v>65000</v>
      </c>
      <c r="K70" s="73">
        <v>0</v>
      </c>
      <c r="L70" s="73">
        <v>65000</v>
      </c>
      <c r="M70" s="73">
        <v>1865.5</v>
      </c>
      <c r="N70" s="73">
        <v>4427.58</v>
      </c>
      <c r="O70" s="73">
        <v>1976</v>
      </c>
      <c r="P70" s="73">
        <v>125</v>
      </c>
      <c r="Q70" s="73">
        <f t="shared" si="0"/>
        <v>8394.08</v>
      </c>
      <c r="R70" s="73">
        <f t="shared" si="1"/>
        <v>56605.919999999998</v>
      </c>
    </row>
    <row r="71" spans="1:21" ht="38.25" customHeight="1" x14ac:dyDescent="0.2">
      <c r="B71" s="121">
        <v>57</v>
      </c>
      <c r="C71" s="68" t="s">
        <v>389</v>
      </c>
      <c r="D71" s="68" t="s">
        <v>309</v>
      </c>
      <c r="E71" s="68" t="s">
        <v>315</v>
      </c>
      <c r="F71" s="69" t="s">
        <v>213</v>
      </c>
      <c r="G71" s="70" t="s">
        <v>21</v>
      </c>
      <c r="H71" s="74">
        <v>44986</v>
      </c>
      <c r="I71" s="74">
        <v>45169</v>
      </c>
      <c r="J71" s="73">
        <v>65000</v>
      </c>
      <c r="K71" s="73">
        <v>0</v>
      </c>
      <c r="L71" s="73">
        <v>65000</v>
      </c>
      <c r="M71" s="73">
        <v>1865.5</v>
      </c>
      <c r="N71" s="73">
        <v>4427.58</v>
      </c>
      <c r="O71" s="73">
        <v>1976</v>
      </c>
      <c r="P71" s="73">
        <v>125</v>
      </c>
      <c r="Q71" s="73">
        <f t="shared" si="0"/>
        <v>8394.08</v>
      </c>
      <c r="R71" s="73">
        <f t="shared" si="1"/>
        <v>56605.919999999998</v>
      </c>
    </row>
    <row r="72" spans="1:21" ht="38.25" customHeight="1" x14ac:dyDescent="0.2">
      <c r="B72" s="70">
        <v>58</v>
      </c>
      <c r="C72" s="68" t="s">
        <v>316</v>
      </c>
      <c r="D72" s="68" t="s">
        <v>309</v>
      </c>
      <c r="E72" s="68" t="s">
        <v>314</v>
      </c>
      <c r="F72" s="69" t="s">
        <v>213</v>
      </c>
      <c r="G72" s="70" t="s">
        <v>21</v>
      </c>
      <c r="H72" s="74">
        <v>44986</v>
      </c>
      <c r="I72" s="74">
        <v>45169</v>
      </c>
      <c r="J72" s="73">
        <v>65000</v>
      </c>
      <c r="K72" s="73">
        <v>0</v>
      </c>
      <c r="L72" s="73">
        <v>65000</v>
      </c>
      <c r="M72" s="73">
        <v>1865.5</v>
      </c>
      <c r="N72" s="73">
        <v>4427.58</v>
      </c>
      <c r="O72" s="73">
        <v>1976</v>
      </c>
      <c r="P72" s="73">
        <v>125</v>
      </c>
      <c r="Q72" s="73">
        <f t="shared" si="0"/>
        <v>8394.08</v>
      </c>
      <c r="R72" s="73">
        <f t="shared" si="1"/>
        <v>56605.919999999998</v>
      </c>
    </row>
    <row r="73" spans="1:21" ht="38.25" customHeight="1" x14ac:dyDescent="0.2">
      <c r="B73" s="70">
        <v>59</v>
      </c>
      <c r="C73" s="68" t="s">
        <v>317</v>
      </c>
      <c r="D73" s="68" t="s">
        <v>309</v>
      </c>
      <c r="E73" s="68" t="s">
        <v>314</v>
      </c>
      <c r="F73" s="69" t="s">
        <v>213</v>
      </c>
      <c r="G73" s="70" t="s">
        <v>24</v>
      </c>
      <c r="H73" s="74">
        <v>44986</v>
      </c>
      <c r="I73" s="74">
        <v>45139</v>
      </c>
      <c r="J73" s="73">
        <v>65000</v>
      </c>
      <c r="K73" s="73">
        <v>0</v>
      </c>
      <c r="L73" s="73">
        <v>65000</v>
      </c>
      <c r="M73" s="73">
        <v>1865.5</v>
      </c>
      <c r="N73" s="73">
        <v>4427.58</v>
      </c>
      <c r="O73" s="73">
        <v>1976</v>
      </c>
      <c r="P73" s="73">
        <v>877.9</v>
      </c>
      <c r="Q73" s="73">
        <f t="shared" si="0"/>
        <v>9146.98</v>
      </c>
      <c r="R73" s="73">
        <f t="shared" si="1"/>
        <v>55853.020000000004</v>
      </c>
    </row>
    <row r="74" spans="1:21" ht="38.25" customHeight="1" x14ac:dyDescent="0.2">
      <c r="B74" s="121">
        <v>60</v>
      </c>
      <c r="C74" s="68" t="s">
        <v>318</v>
      </c>
      <c r="D74" s="68" t="s">
        <v>160</v>
      </c>
      <c r="E74" s="68" t="s">
        <v>306</v>
      </c>
      <c r="F74" s="69" t="s">
        <v>213</v>
      </c>
      <c r="G74" s="70" t="s">
        <v>24</v>
      </c>
      <c r="H74" s="74">
        <v>44986</v>
      </c>
      <c r="I74" s="74">
        <v>45169</v>
      </c>
      <c r="J74" s="73">
        <v>50000</v>
      </c>
      <c r="K74" s="73">
        <v>0</v>
      </c>
      <c r="L74" s="73">
        <v>50000</v>
      </c>
      <c r="M74" s="73">
        <v>1435</v>
      </c>
      <c r="N74" s="73">
        <v>1854</v>
      </c>
      <c r="O74" s="73">
        <v>1520</v>
      </c>
      <c r="P74" s="73">
        <v>25</v>
      </c>
      <c r="Q74" s="73">
        <f t="shared" si="0"/>
        <v>4834</v>
      </c>
      <c r="R74" s="73">
        <f t="shared" si="1"/>
        <v>45166</v>
      </c>
    </row>
    <row r="75" spans="1:21" ht="38.25" customHeight="1" x14ac:dyDescent="0.2">
      <c r="B75" s="70">
        <v>61</v>
      </c>
      <c r="C75" s="68" t="s">
        <v>319</v>
      </c>
      <c r="D75" s="68" t="s">
        <v>160</v>
      </c>
      <c r="E75" s="68" t="s">
        <v>306</v>
      </c>
      <c r="F75" s="69" t="s">
        <v>213</v>
      </c>
      <c r="G75" s="70" t="s">
        <v>24</v>
      </c>
      <c r="H75" s="74">
        <v>44986</v>
      </c>
      <c r="I75" s="74">
        <v>45169</v>
      </c>
      <c r="J75" s="73">
        <v>50000</v>
      </c>
      <c r="K75" s="73">
        <v>0</v>
      </c>
      <c r="L75" s="73">
        <v>50000</v>
      </c>
      <c r="M75" s="73">
        <v>1435</v>
      </c>
      <c r="N75" s="73">
        <v>0</v>
      </c>
      <c r="O75" s="73">
        <v>1520</v>
      </c>
      <c r="P75" s="73">
        <v>125</v>
      </c>
      <c r="Q75" s="73">
        <f t="shared" si="0"/>
        <v>3080</v>
      </c>
      <c r="R75" s="73">
        <f t="shared" si="1"/>
        <v>46920</v>
      </c>
    </row>
    <row r="76" spans="1:21" ht="38.25" customHeight="1" x14ac:dyDescent="0.2">
      <c r="B76" s="121">
        <v>62</v>
      </c>
      <c r="C76" s="68" t="s">
        <v>320</v>
      </c>
      <c r="D76" s="68" t="s">
        <v>321</v>
      </c>
      <c r="E76" s="68" t="s">
        <v>322</v>
      </c>
      <c r="F76" s="68" t="s">
        <v>213</v>
      </c>
      <c r="G76" s="77" t="s">
        <v>24</v>
      </c>
      <c r="H76" s="78">
        <v>44986</v>
      </c>
      <c r="I76" s="78">
        <v>45169</v>
      </c>
      <c r="J76" s="73">
        <v>100000</v>
      </c>
      <c r="K76" s="73">
        <v>0</v>
      </c>
      <c r="L76" s="73">
        <v>100000</v>
      </c>
      <c r="M76" s="73">
        <v>2870</v>
      </c>
      <c r="N76" s="73">
        <v>12105.37</v>
      </c>
      <c r="O76" s="73">
        <v>3040</v>
      </c>
      <c r="P76" s="73">
        <v>125</v>
      </c>
      <c r="Q76" s="73">
        <f t="shared" si="0"/>
        <v>18140.370000000003</v>
      </c>
      <c r="R76" s="73">
        <f t="shared" si="1"/>
        <v>81859.63</v>
      </c>
    </row>
    <row r="77" spans="1:21" customFormat="1" ht="25.5" customHeight="1" thickBot="1" x14ac:dyDescent="0.25">
      <c r="B77" s="139" t="s">
        <v>185</v>
      </c>
      <c r="C77" s="140"/>
      <c r="D77" s="140"/>
      <c r="E77" s="140"/>
      <c r="F77" s="140"/>
      <c r="G77" s="140"/>
      <c r="H77" s="140"/>
      <c r="I77" s="141"/>
      <c r="J77" s="57">
        <f>SUBTOTAL(109,Table3[SUELDO BRUTO (RD$)])</f>
        <v>4883000</v>
      </c>
      <c r="K77" s="57">
        <f>SUBTOTAL(109,Table3[OTROS ING.])</f>
        <v>0</v>
      </c>
      <c r="L77" s="57">
        <f>SUBTOTAL(109,Table3[TOTALl ING.])</f>
        <v>4883000</v>
      </c>
      <c r="M77" s="57">
        <f>SUBTOTAL(109,Table3[AFP])</f>
        <v>140142.1</v>
      </c>
      <c r="N77" s="57">
        <f>SUBTOTAL(109,Table3[ISR])</f>
        <v>470822.17000000016</v>
      </c>
      <c r="O77" s="57">
        <f>SUBTOTAL(109,Table3[SFS])</f>
        <v>148443.20000000001</v>
      </c>
      <c r="P77" s="57">
        <f>SUBTOTAL(109,Table3[OTROS DESC.])</f>
        <v>42910.450000000004</v>
      </c>
      <c r="Q77" s="57">
        <f>SUBTOTAL(109,Table3[TOTAL DESC.])</f>
        <v>802317.91999999958</v>
      </c>
      <c r="R77" s="57">
        <f>SUBTOTAL(109,Table3[NETO])</f>
        <v>4080682.0799999991</v>
      </c>
      <c r="S77" s="4"/>
      <c r="T77" s="4"/>
      <c r="U77" s="4"/>
    </row>
    <row r="78" spans="1:21" ht="25.5" customHeight="1" x14ac:dyDescent="0.2">
      <c r="B78" s="58"/>
      <c r="C78" s="58"/>
      <c r="D78" s="58"/>
      <c r="E78" s="58"/>
      <c r="F78" s="58"/>
      <c r="G78" s="58"/>
      <c r="H78" s="58"/>
      <c r="I78" s="58"/>
      <c r="J78" s="59"/>
      <c r="K78" s="59"/>
      <c r="L78" s="59"/>
      <c r="M78" s="59"/>
      <c r="N78" s="59"/>
      <c r="O78" s="59"/>
      <c r="P78" s="59"/>
      <c r="Q78" s="59"/>
      <c r="R78" s="59"/>
    </row>
    <row r="79" spans="1:21" customForma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customFormat="1" ht="14.25" x14ac:dyDescent="0.2">
      <c r="A80" s="4"/>
      <c r="B80" s="4"/>
      <c r="C80" s="4"/>
      <c r="D80" s="11" t="s">
        <v>186</v>
      </c>
      <c r="E80" s="12"/>
      <c r="F80" s="11"/>
      <c r="G80" s="122" t="s">
        <v>187</v>
      </c>
      <c r="H80" s="122"/>
      <c r="I80" s="122"/>
      <c r="J80" s="122"/>
      <c r="K80" s="12"/>
      <c r="L80" s="13"/>
      <c r="M80" s="12"/>
      <c r="N80" s="122" t="s">
        <v>187</v>
      </c>
      <c r="O80" s="122"/>
      <c r="P80" s="4"/>
      <c r="Q80" s="4"/>
      <c r="R80" s="4"/>
      <c r="S80" s="4"/>
      <c r="T80" s="4"/>
      <c r="U80" s="4"/>
    </row>
    <row r="81" spans="1:21" customFormat="1" ht="14.25" x14ac:dyDescent="0.2">
      <c r="A81" s="4"/>
      <c r="B81" s="4"/>
      <c r="C81" s="4"/>
      <c r="D81" s="11"/>
      <c r="E81" s="12"/>
      <c r="F81" s="11"/>
      <c r="G81" s="11"/>
      <c r="H81" s="11"/>
      <c r="I81" s="11"/>
      <c r="J81" s="11"/>
      <c r="K81" s="12"/>
      <c r="L81" s="13"/>
      <c r="M81" s="12"/>
      <c r="N81" s="11"/>
      <c r="O81" s="11"/>
      <c r="P81" s="4"/>
      <c r="Q81" s="4"/>
      <c r="R81" s="4"/>
      <c r="S81" s="4"/>
      <c r="T81" s="4"/>
      <c r="U81" s="4"/>
    </row>
    <row r="82" spans="1:21" customFormat="1" ht="14.25" x14ac:dyDescent="0.2">
      <c r="A82" s="4"/>
      <c r="B82" s="4"/>
      <c r="C82" s="4"/>
      <c r="D82" s="11"/>
      <c r="E82" s="12"/>
      <c r="F82" s="11"/>
      <c r="G82" s="11"/>
      <c r="H82" s="11"/>
      <c r="I82" s="11"/>
      <c r="J82" s="11"/>
      <c r="K82" s="12"/>
      <c r="L82" s="13"/>
      <c r="M82" s="12"/>
      <c r="N82" s="11"/>
      <c r="O82" s="11"/>
      <c r="P82" s="4"/>
      <c r="Q82" s="4"/>
      <c r="R82" s="4"/>
      <c r="S82" s="4"/>
      <c r="T82" s="4"/>
      <c r="U82" s="4"/>
    </row>
    <row r="83" spans="1:21" customFormat="1" ht="14.25" x14ac:dyDescent="0.2">
      <c r="A83" s="4"/>
      <c r="B83" s="4"/>
      <c r="C83" s="4"/>
      <c r="D83" s="11"/>
      <c r="E83" s="12"/>
      <c r="F83" s="11"/>
      <c r="G83" s="12"/>
      <c r="H83" s="12"/>
      <c r="I83" s="12"/>
      <c r="J83" s="11"/>
      <c r="K83" s="12"/>
      <c r="L83" s="12"/>
      <c r="M83" s="12"/>
      <c r="N83" s="12"/>
      <c r="O83" s="122"/>
      <c r="P83" s="122"/>
      <c r="Q83" s="12"/>
      <c r="R83" s="4"/>
      <c r="S83" s="4"/>
      <c r="T83" s="4"/>
      <c r="U83" s="4"/>
    </row>
    <row r="84" spans="1:21" customFormat="1" ht="14.25" x14ac:dyDescent="0.2">
      <c r="A84" s="4"/>
      <c r="B84" s="4"/>
      <c r="C84" s="4"/>
      <c r="D84" s="14"/>
      <c r="E84" s="12"/>
      <c r="F84" s="11"/>
      <c r="G84" s="12"/>
      <c r="H84" s="12"/>
      <c r="I84" s="12"/>
      <c r="J84" s="13"/>
      <c r="K84" s="12"/>
      <c r="L84" s="13"/>
      <c r="M84" s="14"/>
      <c r="N84" s="14"/>
      <c r="O84" s="14"/>
      <c r="P84" s="14"/>
      <c r="Q84" s="12"/>
      <c r="R84" s="4"/>
      <c r="S84" s="4"/>
      <c r="T84" s="4"/>
      <c r="U84" s="4"/>
    </row>
    <row r="85" spans="1:21" customFormat="1" ht="14.25" x14ac:dyDescent="0.2">
      <c r="A85" s="4"/>
      <c r="B85" s="4"/>
      <c r="C85" s="4"/>
      <c r="D85" s="7" t="s">
        <v>406</v>
      </c>
      <c r="E85" s="12"/>
      <c r="F85" s="133" t="s">
        <v>414</v>
      </c>
      <c r="G85" s="133"/>
      <c r="H85" s="133"/>
      <c r="I85" s="133"/>
      <c r="J85" s="133"/>
      <c r="K85" s="133"/>
      <c r="L85" s="12"/>
      <c r="M85" s="133" t="s">
        <v>205</v>
      </c>
      <c r="N85" s="133"/>
      <c r="O85" s="133"/>
      <c r="P85" s="133"/>
      <c r="Q85" s="12"/>
      <c r="R85" s="4"/>
      <c r="S85" s="4"/>
      <c r="T85" s="4"/>
      <c r="U85" s="4"/>
    </row>
    <row r="86" spans="1:21" customFormat="1" ht="14.25" x14ac:dyDescent="0.2">
      <c r="A86" s="4"/>
      <c r="B86" s="4"/>
      <c r="C86" s="4"/>
      <c r="D86" s="4"/>
      <c r="E86" s="12"/>
      <c r="F86" s="11"/>
      <c r="G86" s="12"/>
      <c r="H86" s="12"/>
      <c r="I86" s="12"/>
      <c r="J86" s="4"/>
      <c r="K86" s="12"/>
      <c r="L86" s="12"/>
      <c r="M86" s="12"/>
      <c r="N86" s="12"/>
      <c r="O86" s="12"/>
      <c r="P86" s="12"/>
      <c r="Q86" s="12"/>
      <c r="R86" s="4"/>
      <c r="S86" s="4"/>
      <c r="T86" s="4"/>
      <c r="U86" s="4"/>
    </row>
    <row r="87" spans="1:21" ht="14.25" x14ac:dyDescent="0.2">
      <c r="E87" s="12"/>
      <c r="F87" s="11"/>
      <c r="G87" s="12"/>
      <c r="H87" s="12"/>
      <c r="I87" s="12"/>
      <c r="J87" s="13"/>
      <c r="K87" s="12"/>
      <c r="L87" s="12"/>
      <c r="M87" s="12"/>
      <c r="N87" s="12"/>
      <c r="O87" s="12"/>
      <c r="P87" s="12"/>
      <c r="Q87" s="12"/>
    </row>
    <row r="88" spans="1:21" ht="14.25" x14ac:dyDescent="0.2">
      <c r="D88" s="11"/>
      <c r="E88" s="12"/>
      <c r="F88" s="11"/>
      <c r="G88" s="12"/>
      <c r="H88" s="12"/>
      <c r="L88" s="12"/>
      <c r="M88" s="12"/>
      <c r="N88" s="12"/>
      <c r="O88" s="122"/>
      <c r="P88" s="122"/>
      <c r="Q88" s="12"/>
    </row>
    <row r="89" spans="1:21" ht="14.25" x14ac:dyDescent="0.2">
      <c r="D89" s="12"/>
      <c r="E89" s="12"/>
      <c r="F89" s="12"/>
      <c r="G89" s="12"/>
      <c r="H89" s="12"/>
      <c r="L89" s="12"/>
      <c r="M89" s="12"/>
      <c r="N89" s="12"/>
      <c r="O89" s="12"/>
      <c r="P89" s="12"/>
      <c r="Q89" s="12"/>
    </row>
    <row r="90" spans="1:21" ht="14.25" x14ac:dyDescent="0.2">
      <c r="D90" s="12"/>
      <c r="E90" s="12"/>
      <c r="F90" s="12"/>
      <c r="G90" s="12"/>
      <c r="H90" s="12"/>
      <c r="L90" s="12"/>
      <c r="M90" s="12"/>
      <c r="N90" s="12"/>
      <c r="O90" s="12"/>
      <c r="P90" s="12"/>
      <c r="Q90" s="12"/>
    </row>
  </sheetData>
  <mergeCells count="11">
    <mergeCell ref="O88:P88"/>
    <mergeCell ref="B9:R9"/>
    <mergeCell ref="E11:K11"/>
    <mergeCell ref="B13:T13"/>
    <mergeCell ref="B77:I77"/>
    <mergeCell ref="G80:J80"/>
    <mergeCell ref="N80:O80"/>
    <mergeCell ref="O83:P83"/>
    <mergeCell ref="F85:K85"/>
    <mergeCell ref="M85:P85"/>
    <mergeCell ref="A10:R10"/>
  </mergeCells>
  <pageMargins left="0.23622047244094491" right="0.23622047244094491" top="0.31496062992125984" bottom="0.35433070866141736" header="0.31496062992125984" footer="0.31496062992125984"/>
  <pageSetup paperSize="5" scale="45" fitToHeight="0" orientation="landscape" r:id="rId1"/>
  <headerFooter>
    <oddFooter>&amp;CPágina &amp;P / &amp;N</oddFooter>
  </headerFooter>
  <rowBreaks count="2" manualBreakCount="2">
    <brk id="38" min="1" max="17" man="1"/>
    <brk id="57" min="1" max="17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5546875" defaultRowHeight="12.75" x14ac:dyDescent="0.2"/>
  <cols>
    <col min="1" max="1" width="10.28515625" style="4" bestFit="1" customWidth="1"/>
    <col min="2" max="2" width="27.5703125" style="4" customWidth="1"/>
    <col min="3" max="3" width="38.42578125" style="4" customWidth="1"/>
    <col min="4" max="4" width="41.28515625" style="4" customWidth="1"/>
    <col min="5" max="5" width="27.7109375" style="4" bestFit="1" customWidth="1"/>
    <col min="6" max="6" width="15.42578125" style="4" bestFit="1" customWidth="1"/>
    <col min="7" max="7" width="23" style="4" bestFit="1" customWidth="1"/>
    <col min="8" max="8" width="19.28515625" style="4" customWidth="1"/>
    <col min="9" max="9" width="18" style="4" bestFit="1" customWidth="1"/>
    <col min="10" max="10" width="17.7109375" style="4" bestFit="1" customWidth="1"/>
    <col min="11" max="11" width="12.140625" style="4" bestFit="1" customWidth="1"/>
    <col min="12" max="12" width="11.28515625" style="4" bestFit="1" customWidth="1"/>
    <col min="13" max="13" width="12.140625" style="4" bestFit="1" customWidth="1"/>
    <col min="14" max="14" width="20.140625" style="4" bestFit="1" customWidth="1"/>
    <col min="15" max="15" width="19.7109375" style="4" bestFit="1" customWidth="1"/>
    <col min="16" max="16" width="12.7109375" style="4" bestFit="1" customWidth="1"/>
    <col min="17" max="16384" width="8.85546875" style="4"/>
  </cols>
  <sheetData>
    <row r="1" spans="1:16" ht="33.6" customHeight="1" thickBot="1" x14ac:dyDescent="0.25">
      <c r="A1" s="24" t="s">
        <v>2</v>
      </c>
      <c r="B1" s="25" t="s">
        <v>3</v>
      </c>
      <c r="C1" s="25" t="s">
        <v>4</v>
      </c>
      <c r="D1" s="25" t="s">
        <v>5</v>
      </c>
      <c r="E1" s="25" t="s">
        <v>6</v>
      </c>
      <c r="F1" s="25" t="s">
        <v>7</v>
      </c>
      <c r="G1" s="25" t="s">
        <v>323</v>
      </c>
      <c r="H1" s="26" t="s">
        <v>8</v>
      </c>
      <c r="I1" s="26" t="s">
        <v>9</v>
      </c>
      <c r="J1" s="26" t="s">
        <v>10</v>
      </c>
      <c r="K1" s="26" t="s">
        <v>11</v>
      </c>
      <c r="L1" s="26" t="s">
        <v>12</v>
      </c>
      <c r="M1" s="26" t="s">
        <v>13</v>
      </c>
      <c r="N1" s="26" t="s">
        <v>14</v>
      </c>
      <c r="O1" s="26" t="s">
        <v>15</v>
      </c>
      <c r="P1" s="27" t="s">
        <v>16</v>
      </c>
    </row>
    <row r="2" spans="1:16" ht="24" x14ac:dyDescent="0.2">
      <c r="A2" s="28">
        <v>1</v>
      </c>
      <c r="B2" s="29" t="s">
        <v>324</v>
      </c>
      <c r="C2" s="29" t="s">
        <v>18</v>
      </c>
      <c r="D2" s="29" t="s">
        <v>325</v>
      </c>
      <c r="E2" s="29" t="s">
        <v>20</v>
      </c>
      <c r="F2" s="30" t="s">
        <v>21</v>
      </c>
      <c r="G2" s="29" t="s">
        <v>326</v>
      </c>
      <c r="H2" s="31">
        <v>150000</v>
      </c>
      <c r="I2" s="32">
        <v>0</v>
      </c>
      <c r="J2" s="31">
        <v>150000</v>
      </c>
      <c r="K2" s="31">
        <f t="shared" ref="K2:K65" si="0">H2*0.0287</f>
        <v>4305</v>
      </c>
      <c r="L2" s="31">
        <v>23529.09</v>
      </c>
      <c r="M2" s="31">
        <v>4560</v>
      </c>
      <c r="N2" s="31">
        <v>1375.12</v>
      </c>
      <c r="O2" s="31">
        <f t="shared" ref="O2:O65" si="1">K2+L2+M2+N2</f>
        <v>33769.21</v>
      </c>
      <c r="P2" s="33">
        <f t="shared" ref="P2:P33" si="2">J2-O2</f>
        <v>116230.79000000001</v>
      </c>
    </row>
    <row r="3" spans="1:16" ht="24" x14ac:dyDescent="0.2">
      <c r="A3" s="34">
        <v>2</v>
      </c>
      <c r="B3" s="22" t="s">
        <v>63</v>
      </c>
      <c r="C3" s="22" t="s">
        <v>18</v>
      </c>
      <c r="D3" s="22" t="s">
        <v>19</v>
      </c>
      <c r="E3" s="22" t="s">
        <v>20</v>
      </c>
      <c r="F3" s="23" t="s">
        <v>21</v>
      </c>
      <c r="G3" s="22" t="s">
        <v>326</v>
      </c>
      <c r="H3" s="35">
        <v>75000</v>
      </c>
      <c r="I3" s="36">
        <v>0</v>
      </c>
      <c r="J3" s="35">
        <v>75000</v>
      </c>
      <c r="K3" s="35">
        <f t="shared" si="0"/>
        <v>2152.5</v>
      </c>
      <c r="L3" s="35">
        <v>6309.38</v>
      </c>
      <c r="M3" s="35">
        <f>H3*0.0304</f>
        <v>2280</v>
      </c>
      <c r="N3" s="35">
        <v>25</v>
      </c>
      <c r="O3" s="35">
        <f t="shared" si="1"/>
        <v>10766.880000000001</v>
      </c>
      <c r="P3" s="37">
        <f t="shared" si="2"/>
        <v>64233.119999999995</v>
      </c>
    </row>
    <row r="4" spans="1:16" ht="24" x14ac:dyDescent="0.2">
      <c r="A4" s="34">
        <v>3</v>
      </c>
      <c r="B4" s="22" t="s">
        <v>17</v>
      </c>
      <c r="C4" s="22" t="s">
        <v>18</v>
      </c>
      <c r="D4" s="22" t="s">
        <v>19</v>
      </c>
      <c r="E4" s="22" t="s">
        <v>20</v>
      </c>
      <c r="F4" s="23" t="s">
        <v>21</v>
      </c>
      <c r="G4" s="22" t="s">
        <v>326</v>
      </c>
      <c r="H4" s="35">
        <v>75000</v>
      </c>
      <c r="I4" s="36">
        <v>0</v>
      </c>
      <c r="J4" s="35">
        <v>75000</v>
      </c>
      <c r="K4" s="35">
        <f t="shared" si="0"/>
        <v>2152.5</v>
      </c>
      <c r="L4" s="35">
        <v>6309.38</v>
      </c>
      <c r="M4" s="35">
        <f>H4*0.0304</f>
        <v>2280</v>
      </c>
      <c r="N4" s="35">
        <v>25</v>
      </c>
      <c r="O4" s="35">
        <f t="shared" si="1"/>
        <v>10766.880000000001</v>
      </c>
      <c r="P4" s="37">
        <f t="shared" si="2"/>
        <v>64233.119999999995</v>
      </c>
    </row>
    <row r="5" spans="1:16" ht="24" x14ac:dyDescent="0.2">
      <c r="A5" s="34">
        <v>4</v>
      </c>
      <c r="B5" s="22" t="s">
        <v>22</v>
      </c>
      <c r="C5" s="22" t="s">
        <v>18</v>
      </c>
      <c r="D5" s="22" t="s">
        <v>23</v>
      </c>
      <c r="E5" s="22" t="s">
        <v>20</v>
      </c>
      <c r="F5" s="23" t="s">
        <v>24</v>
      </c>
      <c r="G5" s="22" t="s">
        <v>326</v>
      </c>
      <c r="H5" s="35">
        <v>165000</v>
      </c>
      <c r="I5" s="36">
        <v>0</v>
      </c>
      <c r="J5" s="35">
        <v>165000</v>
      </c>
      <c r="K5" s="35">
        <f t="shared" si="0"/>
        <v>4735.5</v>
      </c>
      <c r="L5" s="35">
        <v>27413.5</v>
      </c>
      <c r="M5" s="35">
        <v>4943.8</v>
      </c>
      <c r="N5" s="36">
        <v>25</v>
      </c>
      <c r="O5" s="35">
        <f t="shared" si="1"/>
        <v>37117.800000000003</v>
      </c>
      <c r="P5" s="37">
        <f t="shared" si="2"/>
        <v>127882.2</v>
      </c>
    </row>
    <row r="6" spans="1:16" ht="24" x14ac:dyDescent="0.2">
      <c r="A6" s="34">
        <v>5</v>
      </c>
      <c r="B6" s="22" t="s">
        <v>29</v>
      </c>
      <c r="C6" s="22" t="s">
        <v>18</v>
      </c>
      <c r="D6" s="22" t="s">
        <v>30</v>
      </c>
      <c r="E6" s="22" t="s">
        <v>31</v>
      </c>
      <c r="F6" s="23" t="s">
        <v>21</v>
      </c>
      <c r="G6" s="22" t="s">
        <v>326</v>
      </c>
      <c r="H6" s="35">
        <v>110000</v>
      </c>
      <c r="I6" s="36">
        <v>0</v>
      </c>
      <c r="J6" s="35">
        <v>110000</v>
      </c>
      <c r="K6" s="35">
        <f t="shared" si="0"/>
        <v>3157</v>
      </c>
      <c r="L6" s="35">
        <v>13782.56</v>
      </c>
      <c r="M6" s="35">
        <f>H6*0.0304</f>
        <v>3344</v>
      </c>
      <c r="N6" s="35">
        <v>2825.24</v>
      </c>
      <c r="O6" s="35">
        <f t="shared" si="1"/>
        <v>23108.799999999996</v>
      </c>
      <c r="P6" s="37">
        <f t="shared" si="2"/>
        <v>86891.200000000012</v>
      </c>
    </row>
    <row r="7" spans="1:16" ht="24" x14ac:dyDescent="0.2">
      <c r="A7" s="34">
        <v>6</v>
      </c>
      <c r="B7" s="22" t="s">
        <v>32</v>
      </c>
      <c r="C7" s="22" t="s">
        <v>18</v>
      </c>
      <c r="D7" s="22" t="s">
        <v>33</v>
      </c>
      <c r="E7" s="22" t="s">
        <v>34</v>
      </c>
      <c r="F7" s="23" t="s">
        <v>21</v>
      </c>
      <c r="G7" s="22" t="s">
        <v>326</v>
      </c>
      <c r="H7" s="35">
        <v>26000</v>
      </c>
      <c r="I7" s="36">
        <v>0</v>
      </c>
      <c r="J7" s="35">
        <v>26000</v>
      </c>
      <c r="K7" s="35">
        <f t="shared" si="0"/>
        <v>746.2</v>
      </c>
      <c r="L7" s="35">
        <v>0</v>
      </c>
      <c r="M7" s="35">
        <f>H7*0.0304</f>
        <v>790.4</v>
      </c>
      <c r="N7" s="35">
        <v>125</v>
      </c>
      <c r="O7" s="35">
        <f t="shared" si="1"/>
        <v>1661.6</v>
      </c>
      <c r="P7" s="37">
        <f t="shared" si="2"/>
        <v>24338.400000000001</v>
      </c>
    </row>
    <row r="8" spans="1:16" ht="24" x14ac:dyDescent="0.2">
      <c r="A8" s="34">
        <v>7</v>
      </c>
      <c r="B8" s="22" t="s">
        <v>35</v>
      </c>
      <c r="C8" s="22" t="s">
        <v>18</v>
      </c>
      <c r="D8" s="22" t="s">
        <v>36</v>
      </c>
      <c r="E8" s="22" t="s">
        <v>37</v>
      </c>
      <c r="F8" s="23" t="s">
        <v>21</v>
      </c>
      <c r="G8" s="22" t="s">
        <v>326</v>
      </c>
      <c r="H8" s="35">
        <v>16500</v>
      </c>
      <c r="I8" s="36">
        <v>0</v>
      </c>
      <c r="J8" s="35">
        <v>16500</v>
      </c>
      <c r="K8" s="35">
        <f t="shared" si="0"/>
        <v>473.55</v>
      </c>
      <c r="L8" s="36">
        <v>0</v>
      </c>
      <c r="M8" s="35">
        <f>H8*0.0304</f>
        <v>501.6</v>
      </c>
      <c r="N8" s="35">
        <v>1375.12</v>
      </c>
      <c r="O8" s="35">
        <f t="shared" si="1"/>
        <v>2350.27</v>
      </c>
      <c r="P8" s="37">
        <f t="shared" si="2"/>
        <v>14149.73</v>
      </c>
    </row>
    <row r="9" spans="1:16" ht="24" x14ac:dyDescent="0.2">
      <c r="A9" s="34">
        <v>8</v>
      </c>
      <c r="B9" s="22" t="s">
        <v>102</v>
      </c>
      <c r="C9" s="22" t="s">
        <v>18</v>
      </c>
      <c r="D9" s="22" t="s">
        <v>327</v>
      </c>
      <c r="E9" s="22" t="s">
        <v>37</v>
      </c>
      <c r="F9" s="23" t="s">
        <v>21</v>
      </c>
      <c r="G9" s="22" t="s">
        <v>326</v>
      </c>
      <c r="H9" s="35">
        <v>26000</v>
      </c>
      <c r="I9" s="36">
        <v>0</v>
      </c>
      <c r="J9" s="35">
        <v>20000</v>
      </c>
      <c r="K9" s="35">
        <f t="shared" si="0"/>
        <v>746.2</v>
      </c>
      <c r="L9" s="36">
        <v>0</v>
      </c>
      <c r="M9" s="35">
        <f>H9*0.0304</f>
        <v>790.4</v>
      </c>
      <c r="N9" s="35">
        <v>25</v>
      </c>
      <c r="O9" s="35">
        <f t="shared" si="1"/>
        <v>1561.6</v>
      </c>
      <c r="P9" s="37">
        <f t="shared" si="2"/>
        <v>18438.400000000001</v>
      </c>
    </row>
    <row r="10" spans="1:16" ht="24" x14ac:dyDescent="0.2">
      <c r="A10" s="34">
        <v>9</v>
      </c>
      <c r="B10" s="22" t="s">
        <v>39</v>
      </c>
      <c r="C10" s="22" t="s">
        <v>40</v>
      </c>
      <c r="D10" s="22" t="s">
        <v>41</v>
      </c>
      <c r="E10" s="22" t="s">
        <v>42</v>
      </c>
      <c r="F10" s="23" t="s">
        <v>21</v>
      </c>
      <c r="G10" s="22" t="s">
        <v>326</v>
      </c>
      <c r="H10" s="35">
        <v>185000</v>
      </c>
      <c r="I10" s="36">
        <v>0</v>
      </c>
      <c r="J10" s="35">
        <v>185000</v>
      </c>
      <c r="K10" s="35">
        <f t="shared" si="0"/>
        <v>5309.5</v>
      </c>
      <c r="L10" s="35">
        <v>32269.54</v>
      </c>
      <c r="M10" s="35">
        <v>4943.8</v>
      </c>
      <c r="N10" s="35">
        <v>25</v>
      </c>
      <c r="O10" s="35">
        <f t="shared" si="1"/>
        <v>42547.840000000004</v>
      </c>
      <c r="P10" s="37">
        <f t="shared" si="2"/>
        <v>142452.16</v>
      </c>
    </row>
    <row r="11" spans="1:16" x14ac:dyDescent="0.2">
      <c r="A11" s="34">
        <v>10</v>
      </c>
      <c r="B11" s="22" t="s">
        <v>43</v>
      </c>
      <c r="C11" s="22" t="s">
        <v>40</v>
      </c>
      <c r="D11" s="22" t="s">
        <v>19</v>
      </c>
      <c r="E11" s="22" t="s">
        <v>20</v>
      </c>
      <c r="F11" s="23" t="s">
        <v>21</v>
      </c>
      <c r="G11" s="22" t="s">
        <v>326</v>
      </c>
      <c r="H11" s="35">
        <v>75000</v>
      </c>
      <c r="I11" s="36">
        <v>0</v>
      </c>
      <c r="J11" s="35">
        <v>75000</v>
      </c>
      <c r="K11" s="35">
        <f t="shared" si="0"/>
        <v>2152.5</v>
      </c>
      <c r="L11" s="35">
        <v>6309.38</v>
      </c>
      <c r="M11" s="35">
        <f t="shared" ref="M11:M69" si="3">H11*0.0304</f>
        <v>2280</v>
      </c>
      <c r="N11" s="35">
        <v>125</v>
      </c>
      <c r="O11" s="35">
        <f t="shared" si="1"/>
        <v>10866.880000000001</v>
      </c>
      <c r="P11" s="37">
        <f t="shared" si="2"/>
        <v>64133.119999999995</v>
      </c>
    </row>
    <row r="12" spans="1:16" x14ac:dyDescent="0.2">
      <c r="A12" s="34">
        <v>11</v>
      </c>
      <c r="B12" s="22" t="s">
        <v>44</v>
      </c>
      <c r="C12" s="22" t="s">
        <v>40</v>
      </c>
      <c r="D12" s="22" t="s">
        <v>45</v>
      </c>
      <c r="E12" s="22" t="s">
        <v>20</v>
      </c>
      <c r="F12" s="23" t="s">
        <v>21</v>
      </c>
      <c r="G12" s="22" t="s">
        <v>326</v>
      </c>
      <c r="H12" s="35">
        <v>45000</v>
      </c>
      <c r="I12" s="36">
        <v>0</v>
      </c>
      <c r="J12" s="35">
        <v>45000</v>
      </c>
      <c r="K12" s="35">
        <f t="shared" si="0"/>
        <v>1291.5</v>
      </c>
      <c r="L12" s="35">
        <v>1148.33</v>
      </c>
      <c r="M12" s="35">
        <f t="shared" si="3"/>
        <v>1368</v>
      </c>
      <c r="N12" s="35">
        <v>2275</v>
      </c>
      <c r="O12" s="35">
        <f t="shared" si="1"/>
        <v>6082.83</v>
      </c>
      <c r="P12" s="37">
        <f t="shared" si="2"/>
        <v>38917.17</v>
      </c>
    </row>
    <row r="13" spans="1:16" x14ac:dyDescent="0.2">
      <c r="A13" s="34">
        <v>12</v>
      </c>
      <c r="B13" s="22" t="s">
        <v>46</v>
      </c>
      <c r="C13" s="22" t="s">
        <v>40</v>
      </c>
      <c r="D13" s="22" t="s">
        <v>47</v>
      </c>
      <c r="E13" s="22" t="s">
        <v>37</v>
      </c>
      <c r="F13" s="23" t="s">
        <v>24</v>
      </c>
      <c r="G13" s="22" t="s">
        <v>326</v>
      </c>
      <c r="H13" s="35">
        <v>30000</v>
      </c>
      <c r="I13" s="36">
        <v>0</v>
      </c>
      <c r="J13" s="35">
        <v>30000</v>
      </c>
      <c r="K13" s="35">
        <f t="shared" si="0"/>
        <v>861</v>
      </c>
      <c r="L13" s="36">
        <v>0</v>
      </c>
      <c r="M13" s="35">
        <f t="shared" si="3"/>
        <v>912</v>
      </c>
      <c r="N13" s="35">
        <v>25</v>
      </c>
      <c r="O13" s="35">
        <f t="shared" si="1"/>
        <v>1798</v>
      </c>
      <c r="P13" s="37">
        <f t="shared" si="2"/>
        <v>28202</v>
      </c>
    </row>
    <row r="14" spans="1:16" ht="24" x14ac:dyDescent="0.2">
      <c r="A14" s="34">
        <v>13</v>
      </c>
      <c r="B14" s="22" t="s">
        <v>53</v>
      </c>
      <c r="C14" s="22" t="s">
        <v>54</v>
      </c>
      <c r="D14" s="22" t="s">
        <v>52</v>
      </c>
      <c r="E14" s="22" t="s">
        <v>34</v>
      </c>
      <c r="F14" s="23" t="s">
        <v>21</v>
      </c>
      <c r="G14" s="22" t="s">
        <v>326</v>
      </c>
      <c r="H14" s="35">
        <v>70000</v>
      </c>
      <c r="I14" s="36">
        <v>0</v>
      </c>
      <c r="J14" s="35">
        <v>70000</v>
      </c>
      <c r="K14" s="35">
        <f t="shared" si="0"/>
        <v>2009</v>
      </c>
      <c r="L14" s="35">
        <v>0</v>
      </c>
      <c r="M14" s="35">
        <f t="shared" si="3"/>
        <v>2128</v>
      </c>
      <c r="N14" s="36">
        <v>125</v>
      </c>
      <c r="O14" s="35">
        <f t="shared" si="1"/>
        <v>4262</v>
      </c>
      <c r="P14" s="37">
        <f t="shared" si="2"/>
        <v>65738</v>
      </c>
    </row>
    <row r="15" spans="1:16" ht="24" x14ac:dyDescent="0.2">
      <c r="A15" s="34">
        <v>14</v>
      </c>
      <c r="B15" s="22" t="s">
        <v>55</v>
      </c>
      <c r="C15" s="22" t="s">
        <v>54</v>
      </c>
      <c r="D15" s="22" t="s">
        <v>56</v>
      </c>
      <c r="E15" s="22" t="s">
        <v>34</v>
      </c>
      <c r="F15" s="23" t="s">
        <v>21</v>
      </c>
      <c r="G15" s="22" t="s">
        <v>326</v>
      </c>
      <c r="H15" s="35">
        <v>35000</v>
      </c>
      <c r="I15" s="36">
        <v>0</v>
      </c>
      <c r="J15" s="35">
        <v>35000</v>
      </c>
      <c r="K15" s="35">
        <f t="shared" si="0"/>
        <v>1004.5</v>
      </c>
      <c r="L15" s="35">
        <v>0</v>
      </c>
      <c r="M15" s="35">
        <f t="shared" si="3"/>
        <v>1064</v>
      </c>
      <c r="N15" s="35">
        <v>2175</v>
      </c>
      <c r="O15" s="35">
        <f t="shared" si="1"/>
        <v>4243.5</v>
      </c>
      <c r="P15" s="37">
        <f t="shared" si="2"/>
        <v>30756.5</v>
      </c>
    </row>
    <row r="16" spans="1:16" x14ac:dyDescent="0.2">
      <c r="A16" s="34">
        <v>15</v>
      </c>
      <c r="B16" s="22" t="s">
        <v>225</v>
      </c>
      <c r="C16" s="22" t="s">
        <v>328</v>
      </c>
      <c r="D16" s="22" t="s">
        <v>329</v>
      </c>
      <c r="E16" s="22" t="s">
        <v>330</v>
      </c>
      <c r="F16" s="23" t="s">
        <v>24</v>
      </c>
      <c r="G16" s="22" t="s">
        <v>326</v>
      </c>
      <c r="H16" s="35">
        <v>65000</v>
      </c>
      <c r="I16" s="36">
        <v>0</v>
      </c>
      <c r="J16" s="35">
        <v>65000</v>
      </c>
      <c r="K16" s="35">
        <f t="shared" si="0"/>
        <v>1865.5</v>
      </c>
      <c r="L16" s="35">
        <v>4427.58</v>
      </c>
      <c r="M16" s="35">
        <f t="shared" si="3"/>
        <v>1976</v>
      </c>
      <c r="N16" s="35">
        <v>25</v>
      </c>
      <c r="O16" s="35">
        <f t="shared" si="1"/>
        <v>8294.08</v>
      </c>
      <c r="P16" s="37">
        <f t="shared" si="2"/>
        <v>56705.919999999998</v>
      </c>
    </row>
    <row r="17" spans="1:16" ht="24" x14ac:dyDescent="0.2">
      <c r="A17" s="34">
        <v>16</v>
      </c>
      <c r="B17" s="22" t="s">
        <v>331</v>
      </c>
      <c r="C17" s="22" t="s">
        <v>58</v>
      </c>
      <c r="D17" s="22" t="s">
        <v>59</v>
      </c>
      <c r="E17" s="22" t="s">
        <v>31</v>
      </c>
      <c r="F17" s="23" t="s">
        <v>21</v>
      </c>
      <c r="G17" s="22" t="s">
        <v>326</v>
      </c>
      <c r="H17" s="35">
        <v>80000</v>
      </c>
      <c r="I17" s="36">
        <v>0</v>
      </c>
      <c r="J17" s="35">
        <v>80000</v>
      </c>
      <c r="K17" s="35">
        <f t="shared" si="0"/>
        <v>2296</v>
      </c>
      <c r="L17" s="35">
        <v>7400.87</v>
      </c>
      <c r="M17" s="35">
        <f t="shared" si="3"/>
        <v>2432</v>
      </c>
      <c r="N17" s="35">
        <v>25</v>
      </c>
      <c r="O17" s="35">
        <f t="shared" si="1"/>
        <v>12153.869999999999</v>
      </c>
      <c r="P17" s="37">
        <f t="shared" si="2"/>
        <v>67846.13</v>
      </c>
    </row>
    <row r="18" spans="1:16" ht="24" x14ac:dyDescent="0.2">
      <c r="A18" s="34">
        <v>17</v>
      </c>
      <c r="B18" s="22" t="s">
        <v>57</v>
      </c>
      <c r="C18" s="22" t="s">
        <v>58</v>
      </c>
      <c r="D18" s="22" t="s">
        <v>59</v>
      </c>
      <c r="E18" s="22" t="s">
        <v>31</v>
      </c>
      <c r="F18" s="23" t="s">
        <v>21</v>
      </c>
      <c r="G18" s="22" t="s">
        <v>326</v>
      </c>
      <c r="H18" s="35">
        <v>45000</v>
      </c>
      <c r="I18" s="36">
        <v>0</v>
      </c>
      <c r="J18" s="35">
        <v>45000</v>
      </c>
      <c r="K18" s="35">
        <f t="shared" si="0"/>
        <v>1291.5</v>
      </c>
      <c r="L18" s="35">
        <v>743.29</v>
      </c>
      <c r="M18" s="35">
        <f t="shared" si="3"/>
        <v>1368</v>
      </c>
      <c r="N18" s="35">
        <v>2825.24</v>
      </c>
      <c r="O18" s="35">
        <f t="shared" si="1"/>
        <v>6228.03</v>
      </c>
      <c r="P18" s="37">
        <f t="shared" si="2"/>
        <v>38771.97</v>
      </c>
    </row>
    <row r="19" spans="1:16" ht="24" x14ac:dyDescent="0.2">
      <c r="A19" s="34">
        <v>18</v>
      </c>
      <c r="B19" s="22" t="s">
        <v>60</v>
      </c>
      <c r="C19" s="22" t="s">
        <v>58</v>
      </c>
      <c r="D19" s="22" t="s">
        <v>59</v>
      </c>
      <c r="E19" s="22" t="s">
        <v>34</v>
      </c>
      <c r="F19" s="23" t="s">
        <v>21</v>
      </c>
      <c r="G19" s="22" t="s">
        <v>326</v>
      </c>
      <c r="H19" s="35">
        <v>45000</v>
      </c>
      <c r="I19" s="36">
        <v>0</v>
      </c>
      <c r="J19" s="35">
        <v>45000</v>
      </c>
      <c r="K19" s="35">
        <f t="shared" si="0"/>
        <v>1291.5</v>
      </c>
      <c r="L19" s="35">
        <v>945.81</v>
      </c>
      <c r="M19" s="35">
        <f t="shared" si="3"/>
        <v>1368</v>
      </c>
      <c r="N19" s="35">
        <v>1475.12</v>
      </c>
      <c r="O19" s="35">
        <f t="shared" si="1"/>
        <v>5080.43</v>
      </c>
      <c r="P19" s="37">
        <f t="shared" si="2"/>
        <v>39919.57</v>
      </c>
    </row>
    <row r="20" spans="1:16" x14ac:dyDescent="0.2">
      <c r="A20" s="34">
        <v>19</v>
      </c>
      <c r="B20" s="22" t="s">
        <v>61</v>
      </c>
      <c r="C20" s="22" t="s">
        <v>58</v>
      </c>
      <c r="D20" s="22" t="s">
        <v>62</v>
      </c>
      <c r="E20" s="22" t="s">
        <v>34</v>
      </c>
      <c r="F20" s="23" t="s">
        <v>24</v>
      </c>
      <c r="G20" s="22" t="s">
        <v>326</v>
      </c>
      <c r="H20" s="35">
        <v>35000</v>
      </c>
      <c r="I20" s="36">
        <v>0</v>
      </c>
      <c r="J20" s="35">
        <v>35000</v>
      </c>
      <c r="K20" s="35">
        <f t="shared" si="0"/>
        <v>1004.5</v>
      </c>
      <c r="L20" s="35">
        <v>0</v>
      </c>
      <c r="M20" s="35">
        <f t="shared" si="3"/>
        <v>1064</v>
      </c>
      <c r="N20" s="35">
        <v>25</v>
      </c>
      <c r="O20" s="35">
        <f t="shared" si="1"/>
        <v>2093.5</v>
      </c>
      <c r="P20" s="37">
        <f t="shared" si="2"/>
        <v>32906.5</v>
      </c>
    </row>
    <row r="21" spans="1:16" ht="24" x14ac:dyDescent="0.2">
      <c r="A21" s="34">
        <v>20</v>
      </c>
      <c r="B21" s="22" t="s">
        <v>332</v>
      </c>
      <c r="C21" s="22" t="s">
        <v>58</v>
      </c>
      <c r="D21" s="22" t="s">
        <v>333</v>
      </c>
      <c r="E21" s="22" t="s">
        <v>34</v>
      </c>
      <c r="F21" s="23" t="s">
        <v>21</v>
      </c>
      <c r="G21" s="22" t="s">
        <v>326</v>
      </c>
      <c r="H21" s="35">
        <v>35000</v>
      </c>
      <c r="I21" s="36">
        <v>0</v>
      </c>
      <c r="J21" s="35">
        <v>35000</v>
      </c>
      <c r="K21" s="35">
        <f t="shared" si="0"/>
        <v>1004.5</v>
      </c>
      <c r="L21" s="35">
        <v>0</v>
      </c>
      <c r="M21" s="35">
        <f t="shared" si="3"/>
        <v>1064</v>
      </c>
      <c r="N21" s="35">
        <v>25</v>
      </c>
      <c r="O21" s="35">
        <f t="shared" si="1"/>
        <v>2093.5</v>
      </c>
      <c r="P21" s="37">
        <f t="shared" si="2"/>
        <v>32906.5</v>
      </c>
    </row>
    <row r="22" spans="1:16" ht="24" x14ac:dyDescent="0.2">
      <c r="A22" s="34">
        <v>21</v>
      </c>
      <c r="B22" s="22" t="s">
        <v>67</v>
      </c>
      <c r="C22" s="22" t="s">
        <v>64</v>
      </c>
      <c r="D22" s="22" t="s">
        <v>68</v>
      </c>
      <c r="E22" s="22" t="s">
        <v>31</v>
      </c>
      <c r="F22" s="23" t="s">
        <v>21</v>
      </c>
      <c r="G22" s="22" t="s">
        <v>326</v>
      </c>
      <c r="H22" s="35">
        <v>60000</v>
      </c>
      <c r="I22" s="36">
        <v>0</v>
      </c>
      <c r="J22" s="35">
        <v>60000</v>
      </c>
      <c r="K22" s="35">
        <f t="shared" si="0"/>
        <v>1722</v>
      </c>
      <c r="L22" s="35">
        <v>3486.68</v>
      </c>
      <c r="M22" s="35">
        <f t="shared" si="3"/>
        <v>1824</v>
      </c>
      <c r="N22" s="35">
        <v>2279</v>
      </c>
      <c r="O22" s="35">
        <f t="shared" si="1"/>
        <v>9311.68</v>
      </c>
      <c r="P22" s="37">
        <f t="shared" si="2"/>
        <v>50688.32</v>
      </c>
    </row>
    <row r="23" spans="1:16" x14ac:dyDescent="0.2">
      <c r="A23" s="34">
        <v>22</v>
      </c>
      <c r="B23" s="22" t="s">
        <v>334</v>
      </c>
      <c r="C23" s="22" t="s">
        <v>64</v>
      </c>
      <c r="D23" s="22" t="s">
        <v>335</v>
      </c>
      <c r="E23" s="22" t="s">
        <v>34</v>
      </c>
      <c r="F23" s="23" t="s">
        <v>24</v>
      </c>
      <c r="G23" s="22" t="s">
        <v>326</v>
      </c>
      <c r="H23" s="35">
        <v>55000</v>
      </c>
      <c r="I23" s="36">
        <v>0</v>
      </c>
      <c r="J23" s="35">
        <v>55000</v>
      </c>
      <c r="K23" s="35">
        <f t="shared" si="0"/>
        <v>1578.5</v>
      </c>
      <c r="L23" s="35">
        <v>2559.6799999999998</v>
      </c>
      <c r="M23" s="35">
        <f t="shared" si="3"/>
        <v>1672</v>
      </c>
      <c r="N23" s="35">
        <v>125</v>
      </c>
      <c r="O23" s="35">
        <f t="shared" si="1"/>
        <v>5935.18</v>
      </c>
      <c r="P23" s="37">
        <f t="shared" si="2"/>
        <v>49064.82</v>
      </c>
    </row>
    <row r="24" spans="1:16" ht="24" x14ac:dyDescent="0.2">
      <c r="A24" s="34">
        <v>23</v>
      </c>
      <c r="B24" s="22" t="s">
        <v>69</v>
      </c>
      <c r="C24" s="22" t="s">
        <v>64</v>
      </c>
      <c r="D24" s="22" t="s">
        <v>70</v>
      </c>
      <c r="E24" s="22" t="s">
        <v>31</v>
      </c>
      <c r="F24" s="23" t="s">
        <v>24</v>
      </c>
      <c r="G24" s="22" t="s">
        <v>326</v>
      </c>
      <c r="H24" s="35">
        <v>45000</v>
      </c>
      <c r="I24" s="36">
        <v>0</v>
      </c>
      <c r="J24" s="35">
        <v>45000</v>
      </c>
      <c r="K24" s="35">
        <f t="shared" si="0"/>
        <v>1291.5</v>
      </c>
      <c r="L24" s="35">
        <v>1148.33</v>
      </c>
      <c r="M24" s="35">
        <f t="shared" si="3"/>
        <v>1368</v>
      </c>
      <c r="N24" s="35">
        <v>125</v>
      </c>
      <c r="O24" s="35">
        <f t="shared" si="1"/>
        <v>3932.83</v>
      </c>
      <c r="P24" s="37">
        <f t="shared" si="2"/>
        <v>41067.17</v>
      </c>
    </row>
    <row r="25" spans="1:16" x14ac:dyDescent="0.2">
      <c r="A25" s="34">
        <v>24</v>
      </c>
      <c r="B25" s="22" t="s">
        <v>71</v>
      </c>
      <c r="C25" s="22" t="s">
        <v>64</v>
      </c>
      <c r="D25" s="22" t="s">
        <v>72</v>
      </c>
      <c r="E25" s="22" t="s">
        <v>34</v>
      </c>
      <c r="F25" s="23" t="s">
        <v>24</v>
      </c>
      <c r="G25" s="22" t="s">
        <v>326</v>
      </c>
      <c r="H25" s="35">
        <v>36000</v>
      </c>
      <c r="I25" s="36">
        <v>0</v>
      </c>
      <c r="J25" s="35">
        <v>36000</v>
      </c>
      <c r="K25" s="35">
        <f t="shared" si="0"/>
        <v>1033.2</v>
      </c>
      <c r="L25" s="36">
        <v>0</v>
      </c>
      <c r="M25" s="35">
        <f t="shared" si="3"/>
        <v>1094.4000000000001</v>
      </c>
      <c r="N25" s="35">
        <v>125</v>
      </c>
      <c r="O25" s="35">
        <f t="shared" si="1"/>
        <v>2252.6000000000004</v>
      </c>
      <c r="P25" s="37">
        <f t="shared" si="2"/>
        <v>33747.4</v>
      </c>
    </row>
    <row r="26" spans="1:16" ht="24" x14ac:dyDescent="0.2">
      <c r="A26" s="34">
        <v>25</v>
      </c>
      <c r="B26" s="22" t="s">
        <v>73</v>
      </c>
      <c r="C26" s="22" t="s">
        <v>64</v>
      </c>
      <c r="D26" s="22" t="s">
        <v>56</v>
      </c>
      <c r="E26" s="22" t="s">
        <v>34</v>
      </c>
      <c r="F26" s="23" t="s">
        <v>24</v>
      </c>
      <c r="G26" s="22" t="s">
        <v>326</v>
      </c>
      <c r="H26" s="35">
        <v>35000</v>
      </c>
      <c r="I26" s="36">
        <v>0</v>
      </c>
      <c r="J26" s="35">
        <v>35000</v>
      </c>
      <c r="K26" s="35">
        <f t="shared" si="0"/>
        <v>1004.5</v>
      </c>
      <c r="L26" s="35">
        <v>0</v>
      </c>
      <c r="M26" s="35">
        <f t="shared" si="3"/>
        <v>1064</v>
      </c>
      <c r="N26" s="35">
        <v>25</v>
      </c>
      <c r="O26" s="35">
        <f t="shared" si="1"/>
        <v>2093.5</v>
      </c>
      <c r="P26" s="37">
        <f t="shared" si="2"/>
        <v>32906.5</v>
      </c>
    </row>
    <row r="27" spans="1:16" x14ac:dyDescent="0.2">
      <c r="A27" s="34">
        <v>26</v>
      </c>
      <c r="B27" s="22" t="s">
        <v>74</v>
      </c>
      <c r="C27" s="22" t="s">
        <v>64</v>
      </c>
      <c r="D27" s="22" t="s">
        <v>75</v>
      </c>
      <c r="E27" s="22" t="s">
        <v>34</v>
      </c>
      <c r="F27" s="23" t="s">
        <v>21</v>
      </c>
      <c r="G27" s="22" t="s">
        <v>326</v>
      </c>
      <c r="H27" s="35">
        <v>45000</v>
      </c>
      <c r="I27" s="36">
        <v>0</v>
      </c>
      <c r="J27" s="35">
        <v>45000</v>
      </c>
      <c r="K27" s="35">
        <f t="shared" si="0"/>
        <v>1291.5</v>
      </c>
      <c r="L27" s="35">
        <v>1148.33</v>
      </c>
      <c r="M27" s="35">
        <f t="shared" si="3"/>
        <v>1368</v>
      </c>
      <c r="N27" s="35">
        <v>25</v>
      </c>
      <c r="O27" s="35">
        <f t="shared" si="1"/>
        <v>3832.83</v>
      </c>
      <c r="P27" s="37">
        <f t="shared" si="2"/>
        <v>41167.17</v>
      </c>
    </row>
    <row r="28" spans="1:16" ht="24" x14ac:dyDescent="0.2">
      <c r="A28" s="34">
        <v>27</v>
      </c>
      <c r="B28" s="22" t="s">
        <v>76</v>
      </c>
      <c r="C28" s="22" t="s">
        <v>77</v>
      </c>
      <c r="D28" s="22" t="s">
        <v>27</v>
      </c>
      <c r="E28" s="22" t="s">
        <v>20</v>
      </c>
      <c r="F28" s="23" t="s">
        <v>24</v>
      </c>
      <c r="G28" s="22" t="s">
        <v>326</v>
      </c>
      <c r="H28" s="35">
        <v>100000</v>
      </c>
      <c r="I28" s="36">
        <v>0</v>
      </c>
      <c r="J28" s="35">
        <v>100000</v>
      </c>
      <c r="K28" s="35">
        <f t="shared" si="0"/>
        <v>2870</v>
      </c>
      <c r="L28" s="35">
        <v>12105.37</v>
      </c>
      <c r="M28" s="35">
        <f t="shared" si="3"/>
        <v>3040</v>
      </c>
      <c r="N28" s="35">
        <v>25</v>
      </c>
      <c r="O28" s="35">
        <f t="shared" si="1"/>
        <v>18040.370000000003</v>
      </c>
      <c r="P28" s="37">
        <f t="shared" si="2"/>
        <v>81959.63</v>
      </c>
    </row>
    <row r="29" spans="1:16" ht="24" x14ac:dyDescent="0.2">
      <c r="A29" s="34">
        <v>28</v>
      </c>
      <c r="B29" s="22" t="s">
        <v>251</v>
      </c>
      <c r="C29" s="22" t="s">
        <v>77</v>
      </c>
      <c r="D29" s="22" t="s">
        <v>27</v>
      </c>
      <c r="E29" s="22" t="s">
        <v>20</v>
      </c>
      <c r="F29" s="23" t="s">
        <v>24</v>
      </c>
      <c r="G29" s="22" t="s">
        <v>326</v>
      </c>
      <c r="H29" s="35">
        <v>100000</v>
      </c>
      <c r="I29" s="36">
        <v>0</v>
      </c>
      <c r="J29" s="35">
        <v>100000</v>
      </c>
      <c r="K29" s="35">
        <f t="shared" si="0"/>
        <v>2870</v>
      </c>
      <c r="L29" s="35">
        <v>12105.37</v>
      </c>
      <c r="M29" s="35">
        <f t="shared" si="3"/>
        <v>3040</v>
      </c>
      <c r="N29" s="35">
        <v>25</v>
      </c>
      <c r="O29" s="35">
        <f t="shared" si="1"/>
        <v>18040.370000000003</v>
      </c>
      <c r="P29" s="37">
        <f t="shared" si="2"/>
        <v>81959.63</v>
      </c>
    </row>
    <row r="30" spans="1:16" ht="24" x14ac:dyDescent="0.2">
      <c r="A30" s="34">
        <v>29</v>
      </c>
      <c r="B30" s="22" t="s">
        <v>78</v>
      </c>
      <c r="C30" s="22" t="s">
        <v>77</v>
      </c>
      <c r="D30" s="22" t="s">
        <v>79</v>
      </c>
      <c r="E30" s="22" t="s">
        <v>20</v>
      </c>
      <c r="F30" s="23" t="s">
        <v>21</v>
      </c>
      <c r="G30" s="22" t="s">
        <v>326</v>
      </c>
      <c r="H30" s="35">
        <v>40000</v>
      </c>
      <c r="I30" s="36">
        <v>0</v>
      </c>
      <c r="J30" s="35">
        <v>40000</v>
      </c>
      <c r="K30" s="35">
        <f t="shared" si="0"/>
        <v>1148</v>
      </c>
      <c r="L30" s="35">
        <v>442.65</v>
      </c>
      <c r="M30" s="35">
        <f t="shared" si="3"/>
        <v>1216</v>
      </c>
      <c r="N30" s="35">
        <v>125</v>
      </c>
      <c r="O30" s="35">
        <f t="shared" si="1"/>
        <v>2931.65</v>
      </c>
      <c r="P30" s="37">
        <f t="shared" si="2"/>
        <v>37068.35</v>
      </c>
    </row>
    <row r="31" spans="1:16" ht="24" x14ac:dyDescent="0.2">
      <c r="A31" s="34">
        <v>30</v>
      </c>
      <c r="B31" s="22" t="s">
        <v>80</v>
      </c>
      <c r="C31" s="22" t="s">
        <v>77</v>
      </c>
      <c r="D31" s="22" t="s">
        <v>27</v>
      </c>
      <c r="E31" s="22" t="s">
        <v>20</v>
      </c>
      <c r="F31" s="23" t="s">
        <v>24</v>
      </c>
      <c r="G31" s="22" t="s">
        <v>326</v>
      </c>
      <c r="H31" s="35">
        <v>100000</v>
      </c>
      <c r="I31" s="36">
        <v>0</v>
      </c>
      <c r="J31" s="35">
        <v>100000</v>
      </c>
      <c r="K31" s="35">
        <f t="shared" si="0"/>
        <v>2870</v>
      </c>
      <c r="L31" s="35">
        <v>12105.37</v>
      </c>
      <c r="M31" s="35">
        <f t="shared" si="3"/>
        <v>3040</v>
      </c>
      <c r="N31" s="35">
        <v>25</v>
      </c>
      <c r="O31" s="35">
        <f t="shared" si="1"/>
        <v>18040.370000000003</v>
      </c>
      <c r="P31" s="37">
        <f t="shared" si="2"/>
        <v>81959.63</v>
      </c>
    </row>
    <row r="32" spans="1:16" ht="24" x14ac:dyDescent="0.2">
      <c r="A32" s="34">
        <v>31</v>
      </c>
      <c r="B32" s="22" t="s">
        <v>81</v>
      </c>
      <c r="C32" s="22" t="s">
        <v>77</v>
      </c>
      <c r="D32" s="22" t="s">
        <v>82</v>
      </c>
      <c r="E32" s="22" t="s">
        <v>34</v>
      </c>
      <c r="F32" s="23" t="s">
        <v>21</v>
      </c>
      <c r="G32" s="22" t="s">
        <v>326</v>
      </c>
      <c r="H32" s="35">
        <v>35000</v>
      </c>
      <c r="I32" s="36">
        <v>0</v>
      </c>
      <c r="J32" s="35">
        <v>35000</v>
      </c>
      <c r="K32" s="35">
        <f t="shared" si="0"/>
        <v>1004.5</v>
      </c>
      <c r="L32" s="35">
        <v>0</v>
      </c>
      <c r="M32" s="35">
        <f t="shared" si="3"/>
        <v>1064</v>
      </c>
      <c r="N32" s="35">
        <v>25</v>
      </c>
      <c r="O32" s="35">
        <f t="shared" si="1"/>
        <v>2093.5</v>
      </c>
      <c r="P32" s="37">
        <f t="shared" si="2"/>
        <v>32906.5</v>
      </c>
    </row>
    <row r="33" spans="1:16" ht="24" x14ac:dyDescent="0.2">
      <c r="A33" s="34">
        <v>32</v>
      </c>
      <c r="B33" s="22" t="s">
        <v>83</v>
      </c>
      <c r="C33" s="22" t="s">
        <v>84</v>
      </c>
      <c r="D33" s="22" t="s">
        <v>85</v>
      </c>
      <c r="E33" s="22" t="s">
        <v>31</v>
      </c>
      <c r="F33" s="23" t="s">
        <v>21</v>
      </c>
      <c r="G33" s="22" t="s">
        <v>326</v>
      </c>
      <c r="H33" s="35">
        <v>80000</v>
      </c>
      <c r="I33" s="36">
        <v>0</v>
      </c>
      <c r="J33" s="35">
        <v>80000</v>
      </c>
      <c r="K33" s="35">
        <f t="shared" si="0"/>
        <v>2296</v>
      </c>
      <c r="L33" s="35">
        <v>7063.34</v>
      </c>
      <c r="M33" s="35">
        <f t="shared" si="3"/>
        <v>2432</v>
      </c>
      <c r="N33" s="35">
        <v>1475.12</v>
      </c>
      <c r="O33" s="35">
        <f t="shared" si="1"/>
        <v>13266.46</v>
      </c>
      <c r="P33" s="37">
        <f t="shared" si="2"/>
        <v>66733.540000000008</v>
      </c>
    </row>
    <row r="34" spans="1:16" x14ac:dyDescent="0.2">
      <c r="A34" s="34">
        <v>33</v>
      </c>
      <c r="B34" s="22" t="s">
        <v>88</v>
      </c>
      <c r="C34" s="22" t="s">
        <v>89</v>
      </c>
      <c r="D34" s="22" t="s">
        <v>90</v>
      </c>
      <c r="E34" s="22" t="s">
        <v>34</v>
      </c>
      <c r="F34" s="23" t="s">
        <v>24</v>
      </c>
      <c r="G34" s="22" t="s">
        <v>326</v>
      </c>
      <c r="H34" s="35">
        <v>36000</v>
      </c>
      <c r="I34" s="36">
        <v>0</v>
      </c>
      <c r="J34" s="35">
        <v>36000</v>
      </c>
      <c r="K34" s="35">
        <f t="shared" si="0"/>
        <v>1033.2</v>
      </c>
      <c r="L34" s="35">
        <v>0</v>
      </c>
      <c r="M34" s="35">
        <f t="shared" si="3"/>
        <v>1094.4000000000001</v>
      </c>
      <c r="N34" s="36">
        <v>25</v>
      </c>
      <c r="O34" s="35">
        <f t="shared" si="1"/>
        <v>2152.6000000000004</v>
      </c>
      <c r="P34" s="37">
        <f>H34-O34</f>
        <v>33847.4</v>
      </c>
    </row>
    <row r="35" spans="1:16" ht="24" x14ac:dyDescent="0.2">
      <c r="A35" s="34">
        <v>34</v>
      </c>
      <c r="B35" s="22" t="s">
        <v>91</v>
      </c>
      <c r="C35" s="22" t="s">
        <v>89</v>
      </c>
      <c r="D35" s="22" t="s">
        <v>92</v>
      </c>
      <c r="E35" s="22" t="s">
        <v>34</v>
      </c>
      <c r="F35" s="23" t="s">
        <v>21</v>
      </c>
      <c r="G35" s="22" t="s">
        <v>326</v>
      </c>
      <c r="H35" s="35">
        <v>35000</v>
      </c>
      <c r="I35" s="36">
        <v>0</v>
      </c>
      <c r="J35" s="35">
        <v>35000</v>
      </c>
      <c r="K35" s="35">
        <f t="shared" si="0"/>
        <v>1004.5</v>
      </c>
      <c r="L35" s="36">
        <v>0</v>
      </c>
      <c r="M35" s="35">
        <f t="shared" si="3"/>
        <v>1064</v>
      </c>
      <c r="N35" s="36">
        <v>25</v>
      </c>
      <c r="O35" s="35">
        <f t="shared" si="1"/>
        <v>2093.5</v>
      </c>
      <c r="P35" s="37">
        <f>H35-O35</f>
        <v>32906.5</v>
      </c>
    </row>
    <row r="36" spans="1:16" x14ac:dyDescent="0.2">
      <c r="A36" s="34">
        <v>35</v>
      </c>
      <c r="B36" s="22" t="s">
        <v>93</v>
      </c>
      <c r="C36" s="22" t="s">
        <v>89</v>
      </c>
      <c r="D36" s="22" t="s">
        <v>56</v>
      </c>
      <c r="E36" s="22" t="s">
        <v>34</v>
      </c>
      <c r="F36" s="23" t="s">
        <v>24</v>
      </c>
      <c r="G36" s="22" t="s">
        <v>326</v>
      </c>
      <c r="H36" s="35">
        <v>35000</v>
      </c>
      <c r="I36" s="36">
        <v>0</v>
      </c>
      <c r="J36" s="35">
        <v>35000</v>
      </c>
      <c r="K36" s="35">
        <f t="shared" si="0"/>
        <v>1004.5</v>
      </c>
      <c r="L36" s="36">
        <v>0</v>
      </c>
      <c r="M36" s="35">
        <f t="shared" si="3"/>
        <v>1064</v>
      </c>
      <c r="N36" s="35">
        <v>2974.04</v>
      </c>
      <c r="O36" s="35">
        <f t="shared" si="1"/>
        <v>5042.54</v>
      </c>
      <c r="P36" s="37">
        <f t="shared" ref="P36:P95" si="4">J36-O36</f>
        <v>29957.46</v>
      </c>
    </row>
    <row r="37" spans="1:16" x14ac:dyDescent="0.2">
      <c r="A37" s="34">
        <v>36</v>
      </c>
      <c r="B37" s="22" t="s">
        <v>94</v>
      </c>
      <c r="C37" s="22" t="s">
        <v>89</v>
      </c>
      <c r="D37" s="22" t="s">
        <v>56</v>
      </c>
      <c r="E37" s="22" t="s">
        <v>31</v>
      </c>
      <c r="F37" s="23" t="s">
        <v>21</v>
      </c>
      <c r="G37" s="22" t="s">
        <v>326</v>
      </c>
      <c r="H37" s="35">
        <v>35000</v>
      </c>
      <c r="I37" s="36">
        <v>0</v>
      </c>
      <c r="J37" s="35">
        <v>35000</v>
      </c>
      <c r="K37" s="35">
        <f t="shared" si="0"/>
        <v>1004.5</v>
      </c>
      <c r="L37" s="35">
        <v>0</v>
      </c>
      <c r="M37" s="35">
        <f t="shared" si="3"/>
        <v>1064</v>
      </c>
      <c r="N37" s="35">
        <v>125</v>
      </c>
      <c r="O37" s="35">
        <f t="shared" si="1"/>
        <v>2193.5</v>
      </c>
      <c r="P37" s="37">
        <f t="shared" si="4"/>
        <v>32806.5</v>
      </c>
    </row>
    <row r="38" spans="1:16" x14ac:dyDescent="0.2">
      <c r="A38" s="34">
        <v>37</v>
      </c>
      <c r="B38" s="22" t="s">
        <v>336</v>
      </c>
      <c r="C38" s="22" t="s">
        <v>89</v>
      </c>
      <c r="D38" s="22" t="s">
        <v>56</v>
      </c>
      <c r="E38" s="22" t="s">
        <v>34</v>
      </c>
      <c r="F38" s="23" t="s">
        <v>21</v>
      </c>
      <c r="G38" s="22" t="s">
        <v>326</v>
      </c>
      <c r="H38" s="35">
        <v>35000</v>
      </c>
      <c r="I38" s="36">
        <v>0</v>
      </c>
      <c r="J38" s="35">
        <v>35000</v>
      </c>
      <c r="K38" s="35">
        <f t="shared" si="0"/>
        <v>1004.5</v>
      </c>
      <c r="L38" s="36">
        <v>0</v>
      </c>
      <c r="M38" s="35">
        <f t="shared" si="3"/>
        <v>1064</v>
      </c>
      <c r="N38" s="35">
        <v>25</v>
      </c>
      <c r="O38" s="35">
        <f t="shared" si="1"/>
        <v>2093.5</v>
      </c>
      <c r="P38" s="37">
        <f t="shared" si="4"/>
        <v>32906.5</v>
      </c>
    </row>
    <row r="39" spans="1:16" x14ac:dyDescent="0.2">
      <c r="A39" s="34">
        <v>38</v>
      </c>
      <c r="B39" s="22" t="s">
        <v>96</v>
      </c>
      <c r="C39" s="22" t="s">
        <v>89</v>
      </c>
      <c r="D39" s="22" t="s">
        <v>97</v>
      </c>
      <c r="E39" s="22" t="s">
        <v>37</v>
      </c>
      <c r="F39" s="23" t="s">
        <v>24</v>
      </c>
      <c r="G39" s="22" t="s">
        <v>326</v>
      </c>
      <c r="H39" s="35">
        <v>17500</v>
      </c>
      <c r="I39" s="36">
        <v>0</v>
      </c>
      <c r="J39" s="35">
        <v>17500</v>
      </c>
      <c r="K39" s="35">
        <f t="shared" si="0"/>
        <v>502.25</v>
      </c>
      <c r="L39" s="36">
        <v>0</v>
      </c>
      <c r="M39" s="35">
        <f t="shared" si="3"/>
        <v>532</v>
      </c>
      <c r="N39" s="35">
        <v>25</v>
      </c>
      <c r="O39" s="35">
        <f t="shared" si="1"/>
        <v>1059.25</v>
      </c>
      <c r="P39" s="37">
        <f t="shared" si="4"/>
        <v>16440.75</v>
      </c>
    </row>
    <row r="40" spans="1:16" ht="24" x14ac:dyDescent="0.2">
      <c r="A40" s="34">
        <v>39</v>
      </c>
      <c r="B40" s="22" t="s">
        <v>98</v>
      </c>
      <c r="C40" s="22" t="s">
        <v>89</v>
      </c>
      <c r="D40" s="22" t="s">
        <v>99</v>
      </c>
      <c r="E40" s="22" t="s">
        <v>34</v>
      </c>
      <c r="F40" s="23" t="s">
        <v>24</v>
      </c>
      <c r="G40" s="22" t="s">
        <v>326</v>
      </c>
      <c r="H40" s="35">
        <v>27000</v>
      </c>
      <c r="I40" s="36">
        <v>0</v>
      </c>
      <c r="J40" s="35">
        <v>27000</v>
      </c>
      <c r="K40" s="35">
        <f t="shared" si="0"/>
        <v>774.9</v>
      </c>
      <c r="L40" s="36">
        <v>0</v>
      </c>
      <c r="M40" s="35">
        <f t="shared" si="3"/>
        <v>820.8</v>
      </c>
      <c r="N40" s="35">
        <v>25</v>
      </c>
      <c r="O40" s="35">
        <f t="shared" si="1"/>
        <v>1620.6999999999998</v>
      </c>
      <c r="P40" s="37">
        <f t="shared" si="4"/>
        <v>25379.3</v>
      </c>
    </row>
    <row r="41" spans="1:16" ht="24" x14ac:dyDescent="0.2">
      <c r="A41" s="34">
        <v>40</v>
      </c>
      <c r="B41" s="22" t="s">
        <v>100</v>
      </c>
      <c r="C41" s="22" t="s">
        <v>89</v>
      </c>
      <c r="D41" s="22" t="s">
        <v>101</v>
      </c>
      <c r="E41" s="22" t="s">
        <v>37</v>
      </c>
      <c r="F41" s="23" t="s">
        <v>24</v>
      </c>
      <c r="G41" s="22" t="s">
        <v>326</v>
      </c>
      <c r="H41" s="35">
        <v>20500</v>
      </c>
      <c r="I41" s="36">
        <v>0</v>
      </c>
      <c r="J41" s="35">
        <v>20500</v>
      </c>
      <c r="K41" s="35">
        <f t="shared" si="0"/>
        <v>588.35</v>
      </c>
      <c r="L41" s="36">
        <v>0</v>
      </c>
      <c r="M41" s="35">
        <f t="shared" si="3"/>
        <v>623.20000000000005</v>
      </c>
      <c r="N41" s="35">
        <v>25</v>
      </c>
      <c r="O41" s="35">
        <f t="shared" si="1"/>
        <v>1236.5500000000002</v>
      </c>
      <c r="P41" s="37">
        <f t="shared" si="4"/>
        <v>19263.45</v>
      </c>
    </row>
    <row r="42" spans="1:16" x14ac:dyDescent="0.2">
      <c r="A42" s="34">
        <v>41</v>
      </c>
      <c r="B42" s="22" t="s">
        <v>104</v>
      </c>
      <c r="C42" s="22" t="s">
        <v>89</v>
      </c>
      <c r="D42" s="22" t="s">
        <v>47</v>
      </c>
      <c r="E42" s="22" t="s">
        <v>37</v>
      </c>
      <c r="F42" s="23" t="s">
        <v>24</v>
      </c>
      <c r="G42" s="22" t="s">
        <v>326</v>
      </c>
      <c r="H42" s="35">
        <v>22000</v>
      </c>
      <c r="I42" s="36">
        <v>0</v>
      </c>
      <c r="J42" s="35">
        <v>22000</v>
      </c>
      <c r="K42" s="35">
        <f t="shared" si="0"/>
        <v>631.4</v>
      </c>
      <c r="L42" s="36">
        <v>0</v>
      </c>
      <c r="M42" s="35">
        <f t="shared" si="3"/>
        <v>668.8</v>
      </c>
      <c r="N42" s="35">
        <v>125</v>
      </c>
      <c r="O42" s="35">
        <f t="shared" si="1"/>
        <v>1425.1999999999998</v>
      </c>
      <c r="P42" s="37">
        <f t="shared" si="4"/>
        <v>20574.8</v>
      </c>
    </row>
    <row r="43" spans="1:16" ht="24" x14ac:dyDescent="0.2">
      <c r="A43" s="34">
        <v>42</v>
      </c>
      <c r="B43" s="22" t="s">
        <v>105</v>
      </c>
      <c r="C43" s="22" t="s">
        <v>89</v>
      </c>
      <c r="D43" s="22" t="s">
        <v>47</v>
      </c>
      <c r="E43" s="22" t="s">
        <v>34</v>
      </c>
      <c r="F43" s="23" t="s">
        <v>24</v>
      </c>
      <c r="G43" s="22" t="s">
        <v>326</v>
      </c>
      <c r="H43" s="35">
        <v>22000</v>
      </c>
      <c r="I43" s="36">
        <v>0</v>
      </c>
      <c r="J43" s="35">
        <v>22000</v>
      </c>
      <c r="K43" s="35">
        <f t="shared" si="0"/>
        <v>631.4</v>
      </c>
      <c r="L43" s="36">
        <v>0</v>
      </c>
      <c r="M43" s="35">
        <f t="shared" si="3"/>
        <v>668.8</v>
      </c>
      <c r="N43" s="35">
        <v>1375.12</v>
      </c>
      <c r="O43" s="35">
        <f t="shared" si="1"/>
        <v>2675.3199999999997</v>
      </c>
      <c r="P43" s="37">
        <f t="shared" si="4"/>
        <v>19324.68</v>
      </c>
    </row>
    <row r="44" spans="1:16" x14ac:dyDescent="0.2">
      <c r="A44" s="34">
        <v>43</v>
      </c>
      <c r="B44" s="22" t="s">
        <v>106</v>
      </c>
      <c r="C44" s="22" t="s">
        <v>89</v>
      </c>
      <c r="D44" s="22" t="s">
        <v>47</v>
      </c>
      <c r="E44" s="22" t="s">
        <v>34</v>
      </c>
      <c r="F44" s="23" t="s">
        <v>24</v>
      </c>
      <c r="G44" s="22" t="s">
        <v>326</v>
      </c>
      <c r="H44" s="35">
        <v>20000</v>
      </c>
      <c r="I44" s="36">
        <v>0</v>
      </c>
      <c r="J44" s="35">
        <v>20000</v>
      </c>
      <c r="K44" s="35">
        <f t="shared" si="0"/>
        <v>574</v>
      </c>
      <c r="L44" s="35">
        <v>0</v>
      </c>
      <c r="M44" s="35">
        <f t="shared" si="3"/>
        <v>608</v>
      </c>
      <c r="N44" s="35">
        <v>25</v>
      </c>
      <c r="O44" s="35">
        <f t="shared" si="1"/>
        <v>1207</v>
      </c>
      <c r="P44" s="37">
        <f t="shared" si="4"/>
        <v>18793</v>
      </c>
    </row>
    <row r="45" spans="1:16" ht="24" x14ac:dyDescent="0.2">
      <c r="A45" s="34">
        <v>44</v>
      </c>
      <c r="B45" s="22" t="s">
        <v>107</v>
      </c>
      <c r="C45" s="22" t="s">
        <v>89</v>
      </c>
      <c r="D45" s="22" t="s">
        <v>47</v>
      </c>
      <c r="E45" s="22" t="s">
        <v>37</v>
      </c>
      <c r="F45" s="23" t="s">
        <v>24</v>
      </c>
      <c r="G45" s="22" t="s">
        <v>326</v>
      </c>
      <c r="H45" s="35">
        <v>22000</v>
      </c>
      <c r="I45" s="36">
        <v>0</v>
      </c>
      <c r="J45" s="35">
        <v>22000</v>
      </c>
      <c r="K45" s="35">
        <f t="shared" si="0"/>
        <v>631.4</v>
      </c>
      <c r="L45" s="36">
        <v>0</v>
      </c>
      <c r="M45" s="35">
        <f t="shared" si="3"/>
        <v>668.8</v>
      </c>
      <c r="N45" s="35">
        <v>125</v>
      </c>
      <c r="O45" s="35">
        <f t="shared" si="1"/>
        <v>1425.1999999999998</v>
      </c>
      <c r="P45" s="37">
        <f t="shared" si="4"/>
        <v>20574.8</v>
      </c>
    </row>
    <row r="46" spans="1:16" x14ac:dyDescent="0.2">
      <c r="A46" s="34">
        <v>45</v>
      </c>
      <c r="B46" s="22" t="s">
        <v>108</v>
      </c>
      <c r="C46" s="22" t="s">
        <v>89</v>
      </c>
      <c r="D46" s="22" t="s">
        <v>109</v>
      </c>
      <c r="E46" s="22" t="s">
        <v>37</v>
      </c>
      <c r="F46" s="23" t="s">
        <v>24</v>
      </c>
      <c r="G46" s="22" t="s">
        <v>326</v>
      </c>
      <c r="H46" s="35">
        <v>22000</v>
      </c>
      <c r="I46" s="36">
        <v>0</v>
      </c>
      <c r="J46" s="35">
        <v>22000</v>
      </c>
      <c r="K46" s="35">
        <f t="shared" si="0"/>
        <v>631.4</v>
      </c>
      <c r="L46" s="36">
        <v>0</v>
      </c>
      <c r="M46" s="35">
        <f t="shared" si="3"/>
        <v>668.8</v>
      </c>
      <c r="N46" s="35">
        <v>1687.98</v>
      </c>
      <c r="O46" s="35">
        <f t="shared" si="1"/>
        <v>2988.18</v>
      </c>
      <c r="P46" s="37">
        <f t="shared" si="4"/>
        <v>19011.82</v>
      </c>
    </row>
    <row r="47" spans="1:16" ht="24" x14ac:dyDescent="0.2">
      <c r="A47" s="34">
        <v>46</v>
      </c>
      <c r="B47" s="22" t="s">
        <v>110</v>
      </c>
      <c r="C47" s="22" t="s">
        <v>89</v>
      </c>
      <c r="D47" s="22" t="s">
        <v>111</v>
      </c>
      <c r="E47" s="22" t="s">
        <v>37</v>
      </c>
      <c r="F47" s="23" t="s">
        <v>24</v>
      </c>
      <c r="G47" s="22" t="s">
        <v>326</v>
      </c>
      <c r="H47" s="35">
        <v>20500</v>
      </c>
      <c r="I47" s="36">
        <v>0</v>
      </c>
      <c r="J47" s="35">
        <v>20500</v>
      </c>
      <c r="K47" s="35">
        <f t="shared" si="0"/>
        <v>588.35</v>
      </c>
      <c r="L47" s="36">
        <v>0</v>
      </c>
      <c r="M47" s="35">
        <f t="shared" si="3"/>
        <v>623.20000000000005</v>
      </c>
      <c r="N47" s="35">
        <v>25</v>
      </c>
      <c r="O47" s="35">
        <f t="shared" si="1"/>
        <v>1236.5500000000002</v>
      </c>
      <c r="P47" s="37">
        <f t="shared" si="4"/>
        <v>19263.45</v>
      </c>
    </row>
    <row r="48" spans="1:16" ht="24" x14ac:dyDescent="0.2">
      <c r="A48" s="34">
        <v>47</v>
      </c>
      <c r="B48" s="22" t="s">
        <v>112</v>
      </c>
      <c r="C48" s="22" t="s">
        <v>89</v>
      </c>
      <c r="D48" s="22" t="s">
        <v>113</v>
      </c>
      <c r="E48" s="22" t="s">
        <v>34</v>
      </c>
      <c r="F48" s="23" t="s">
        <v>24</v>
      </c>
      <c r="G48" s="22" t="s">
        <v>326</v>
      </c>
      <c r="H48" s="35">
        <v>16500</v>
      </c>
      <c r="I48" s="36">
        <v>0</v>
      </c>
      <c r="J48" s="35">
        <v>16500</v>
      </c>
      <c r="K48" s="35">
        <f t="shared" si="0"/>
        <v>473.55</v>
      </c>
      <c r="L48" s="36">
        <v>0</v>
      </c>
      <c r="M48" s="35">
        <f t="shared" si="3"/>
        <v>501.6</v>
      </c>
      <c r="N48" s="35">
        <v>1375.12</v>
      </c>
      <c r="O48" s="35">
        <f t="shared" si="1"/>
        <v>2350.27</v>
      </c>
      <c r="P48" s="37">
        <f t="shared" si="4"/>
        <v>14149.73</v>
      </c>
    </row>
    <row r="49" spans="1:16" x14ac:dyDescent="0.2">
      <c r="A49" s="34">
        <v>48</v>
      </c>
      <c r="B49" s="22" t="s">
        <v>114</v>
      </c>
      <c r="C49" s="22" t="s">
        <v>89</v>
      </c>
      <c r="D49" s="22" t="s">
        <v>36</v>
      </c>
      <c r="E49" s="22" t="s">
        <v>37</v>
      </c>
      <c r="F49" s="23" t="s">
        <v>21</v>
      </c>
      <c r="G49" s="22" t="s">
        <v>326</v>
      </c>
      <c r="H49" s="35">
        <v>16500</v>
      </c>
      <c r="I49" s="36">
        <v>0</v>
      </c>
      <c r="J49" s="35">
        <v>16500</v>
      </c>
      <c r="K49" s="35">
        <f t="shared" si="0"/>
        <v>473.55</v>
      </c>
      <c r="L49" s="36">
        <v>0</v>
      </c>
      <c r="M49" s="35">
        <f t="shared" si="3"/>
        <v>501.6</v>
      </c>
      <c r="N49" s="35">
        <v>25</v>
      </c>
      <c r="O49" s="35">
        <f t="shared" si="1"/>
        <v>1000.1500000000001</v>
      </c>
      <c r="P49" s="37">
        <f t="shared" si="4"/>
        <v>15499.85</v>
      </c>
    </row>
    <row r="50" spans="1:16" x14ac:dyDescent="0.2">
      <c r="A50" s="34">
        <v>49</v>
      </c>
      <c r="B50" s="22" t="s">
        <v>115</v>
      </c>
      <c r="C50" s="22" t="s">
        <v>89</v>
      </c>
      <c r="D50" s="22" t="s">
        <v>36</v>
      </c>
      <c r="E50" s="22" t="s">
        <v>37</v>
      </c>
      <c r="F50" s="23" t="s">
        <v>21</v>
      </c>
      <c r="G50" s="22" t="s">
        <v>326</v>
      </c>
      <c r="H50" s="35">
        <v>16500</v>
      </c>
      <c r="I50" s="36">
        <v>0</v>
      </c>
      <c r="J50" s="35">
        <v>16500</v>
      </c>
      <c r="K50" s="35">
        <f t="shared" si="0"/>
        <v>473.55</v>
      </c>
      <c r="L50" s="36">
        <v>0</v>
      </c>
      <c r="M50" s="35">
        <f t="shared" si="3"/>
        <v>501.6</v>
      </c>
      <c r="N50" s="35">
        <v>3013.91</v>
      </c>
      <c r="O50" s="35">
        <f t="shared" si="1"/>
        <v>3989.06</v>
      </c>
      <c r="P50" s="37">
        <f t="shared" si="4"/>
        <v>12510.94</v>
      </c>
    </row>
    <row r="51" spans="1:16" ht="24" x14ac:dyDescent="0.2">
      <c r="A51" s="34">
        <v>50</v>
      </c>
      <c r="B51" s="22" t="s">
        <v>38</v>
      </c>
      <c r="C51" s="22" t="s">
        <v>89</v>
      </c>
      <c r="D51" s="22" t="s">
        <v>36</v>
      </c>
      <c r="E51" s="22" t="s">
        <v>37</v>
      </c>
      <c r="F51" s="23" t="s">
        <v>21</v>
      </c>
      <c r="G51" s="22" t="s">
        <v>326</v>
      </c>
      <c r="H51" s="35">
        <v>16500</v>
      </c>
      <c r="I51" s="36">
        <v>0</v>
      </c>
      <c r="J51" s="35">
        <v>16500</v>
      </c>
      <c r="K51" s="35">
        <f t="shared" si="0"/>
        <v>473.55</v>
      </c>
      <c r="L51" s="36">
        <v>0</v>
      </c>
      <c r="M51" s="35">
        <f t="shared" si="3"/>
        <v>501.6</v>
      </c>
      <c r="N51" s="35">
        <v>2770.58</v>
      </c>
      <c r="O51" s="35">
        <f t="shared" si="1"/>
        <v>3745.73</v>
      </c>
      <c r="P51" s="37">
        <f t="shared" si="4"/>
        <v>12754.27</v>
      </c>
    </row>
    <row r="52" spans="1:16" x14ac:dyDescent="0.2">
      <c r="A52" s="34">
        <v>51</v>
      </c>
      <c r="B52" s="22" t="s">
        <v>116</v>
      </c>
      <c r="C52" s="22" t="s">
        <v>89</v>
      </c>
      <c r="D52" s="22" t="s">
        <v>36</v>
      </c>
      <c r="E52" s="22" t="s">
        <v>37</v>
      </c>
      <c r="F52" s="23" t="s">
        <v>21</v>
      </c>
      <c r="G52" s="22" t="s">
        <v>326</v>
      </c>
      <c r="H52" s="35">
        <v>16500</v>
      </c>
      <c r="I52" s="36">
        <v>0</v>
      </c>
      <c r="J52" s="35">
        <v>16500</v>
      </c>
      <c r="K52" s="35">
        <f t="shared" si="0"/>
        <v>473.55</v>
      </c>
      <c r="L52" s="36">
        <v>0</v>
      </c>
      <c r="M52" s="35">
        <f t="shared" si="3"/>
        <v>501.6</v>
      </c>
      <c r="N52" s="35">
        <v>125</v>
      </c>
      <c r="O52" s="35">
        <f t="shared" si="1"/>
        <v>1100.1500000000001</v>
      </c>
      <c r="P52" s="37">
        <f t="shared" si="4"/>
        <v>15399.85</v>
      </c>
    </row>
    <row r="53" spans="1:16" x14ac:dyDescent="0.2">
      <c r="A53" s="34">
        <v>52</v>
      </c>
      <c r="B53" s="22" t="s">
        <v>117</v>
      </c>
      <c r="C53" s="22" t="s">
        <v>89</v>
      </c>
      <c r="D53" s="22" t="s">
        <v>36</v>
      </c>
      <c r="E53" s="22" t="s">
        <v>37</v>
      </c>
      <c r="F53" s="23" t="s">
        <v>21</v>
      </c>
      <c r="G53" s="22" t="s">
        <v>326</v>
      </c>
      <c r="H53" s="35">
        <v>16500</v>
      </c>
      <c r="I53" s="36">
        <v>0</v>
      </c>
      <c r="J53" s="35">
        <v>16500</v>
      </c>
      <c r="K53" s="35">
        <f t="shared" si="0"/>
        <v>473.55</v>
      </c>
      <c r="L53" s="36">
        <v>0</v>
      </c>
      <c r="M53" s="35">
        <f t="shared" si="3"/>
        <v>501.6</v>
      </c>
      <c r="N53" s="35">
        <v>25</v>
      </c>
      <c r="O53" s="35">
        <f t="shared" si="1"/>
        <v>1000.1500000000001</v>
      </c>
      <c r="P53" s="37">
        <f t="shared" si="4"/>
        <v>15499.85</v>
      </c>
    </row>
    <row r="54" spans="1:16" x14ac:dyDescent="0.2">
      <c r="A54" s="34">
        <v>53</v>
      </c>
      <c r="B54" s="22" t="s">
        <v>121</v>
      </c>
      <c r="C54" s="22" t="s">
        <v>89</v>
      </c>
      <c r="D54" s="22" t="s">
        <v>36</v>
      </c>
      <c r="E54" s="22" t="s">
        <v>37</v>
      </c>
      <c r="F54" s="23" t="s">
        <v>24</v>
      </c>
      <c r="G54" s="22" t="s">
        <v>326</v>
      </c>
      <c r="H54" s="35">
        <v>16500</v>
      </c>
      <c r="I54" s="36">
        <v>0</v>
      </c>
      <c r="J54" s="35">
        <v>16500</v>
      </c>
      <c r="K54" s="35">
        <f t="shared" si="0"/>
        <v>473.55</v>
      </c>
      <c r="L54" s="36">
        <v>0</v>
      </c>
      <c r="M54" s="35">
        <f t="shared" si="3"/>
        <v>501.6</v>
      </c>
      <c r="N54" s="35">
        <v>25</v>
      </c>
      <c r="O54" s="35">
        <f t="shared" si="1"/>
        <v>1000.1500000000001</v>
      </c>
      <c r="P54" s="37">
        <f t="shared" si="4"/>
        <v>15499.85</v>
      </c>
    </row>
    <row r="55" spans="1:16" ht="24" x14ac:dyDescent="0.2">
      <c r="A55" s="34">
        <v>54</v>
      </c>
      <c r="B55" s="22" t="s">
        <v>122</v>
      </c>
      <c r="C55" s="22" t="s">
        <v>123</v>
      </c>
      <c r="D55" s="22" t="s">
        <v>124</v>
      </c>
      <c r="E55" s="22" t="s">
        <v>31</v>
      </c>
      <c r="F55" s="23" t="s">
        <v>21</v>
      </c>
      <c r="G55" s="22" t="s">
        <v>326</v>
      </c>
      <c r="H55" s="35">
        <v>45000</v>
      </c>
      <c r="I55" s="36">
        <v>0</v>
      </c>
      <c r="J55" s="35">
        <v>45000</v>
      </c>
      <c r="K55" s="35">
        <f t="shared" si="0"/>
        <v>1291.5</v>
      </c>
      <c r="L55" s="35">
        <v>743.29</v>
      </c>
      <c r="M55" s="35">
        <f t="shared" si="3"/>
        <v>1368</v>
      </c>
      <c r="N55" s="35">
        <v>4168.74</v>
      </c>
      <c r="O55" s="35">
        <f t="shared" si="1"/>
        <v>7571.53</v>
      </c>
      <c r="P55" s="37">
        <f t="shared" si="4"/>
        <v>37428.47</v>
      </c>
    </row>
    <row r="56" spans="1:16" ht="24" x14ac:dyDescent="0.2">
      <c r="A56" s="34">
        <v>55</v>
      </c>
      <c r="B56" s="22" t="s">
        <v>125</v>
      </c>
      <c r="C56" s="22" t="s">
        <v>123</v>
      </c>
      <c r="D56" s="22" t="s">
        <v>126</v>
      </c>
      <c r="E56" s="22" t="s">
        <v>31</v>
      </c>
      <c r="F56" s="23" t="s">
        <v>21</v>
      </c>
      <c r="G56" s="22" t="s">
        <v>326</v>
      </c>
      <c r="H56" s="35">
        <v>50000</v>
      </c>
      <c r="I56" s="35">
        <v>0</v>
      </c>
      <c r="J56" s="35">
        <v>50000</v>
      </c>
      <c r="K56" s="35">
        <f t="shared" si="0"/>
        <v>1435</v>
      </c>
      <c r="L56" s="35">
        <v>1651.48</v>
      </c>
      <c r="M56" s="35">
        <f t="shared" si="3"/>
        <v>1520</v>
      </c>
      <c r="N56" s="35">
        <v>1375.12</v>
      </c>
      <c r="O56" s="35">
        <f t="shared" si="1"/>
        <v>5981.5999999999995</v>
      </c>
      <c r="P56" s="37">
        <f t="shared" si="4"/>
        <v>44018.400000000001</v>
      </c>
    </row>
    <row r="57" spans="1:16" ht="24" x14ac:dyDescent="0.2">
      <c r="A57" s="34">
        <v>56</v>
      </c>
      <c r="B57" s="22" t="s">
        <v>127</v>
      </c>
      <c r="C57" s="22" t="s">
        <v>123</v>
      </c>
      <c r="D57" s="22" t="s">
        <v>128</v>
      </c>
      <c r="E57" s="22" t="s">
        <v>20</v>
      </c>
      <c r="F57" s="23" t="s">
        <v>21</v>
      </c>
      <c r="G57" s="22" t="s">
        <v>326</v>
      </c>
      <c r="H57" s="35">
        <v>90000</v>
      </c>
      <c r="I57" s="36">
        <v>0</v>
      </c>
      <c r="J57" s="35">
        <v>90000</v>
      </c>
      <c r="K57" s="35">
        <f t="shared" si="0"/>
        <v>2583</v>
      </c>
      <c r="L57" s="35">
        <v>9753.1200000000008</v>
      </c>
      <c r="M57" s="35">
        <f t="shared" si="3"/>
        <v>2736</v>
      </c>
      <c r="N57" s="35">
        <v>25</v>
      </c>
      <c r="O57" s="35">
        <f t="shared" si="1"/>
        <v>15097.12</v>
      </c>
      <c r="P57" s="37">
        <f t="shared" si="4"/>
        <v>74902.880000000005</v>
      </c>
    </row>
    <row r="58" spans="1:16" ht="24" x14ac:dyDescent="0.2">
      <c r="A58" s="34">
        <v>57</v>
      </c>
      <c r="B58" s="22" t="s">
        <v>129</v>
      </c>
      <c r="C58" s="22" t="s">
        <v>123</v>
      </c>
      <c r="D58" s="22" t="s">
        <v>130</v>
      </c>
      <c r="E58" s="22" t="s">
        <v>31</v>
      </c>
      <c r="F58" s="23" t="s">
        <v>21</v>
      </c>
      <c r="G58" s="22" t="s">
        <v>326</v>
      </c>
      <c r="H58" s="35">
        <v>70000</v>
      </c>
      <c r="I58" s="36">
        <v>0</v>
      </c>
      <c r="J58" s="35">
        <v>70000</v>
      </c>
      <c r="K58" s="35">
        <f t="shared" si="0"/>
        <v>2009</v>
      </c>
      <c r="L58" s="35">
        <v>5098.45</v>
      </c>
      <c r="M58" s="35">
        <f t="shared" si="3"/>
        <v>2128</v>
      </c>
      <c r="N58" s="35">
        <v>1475.12</v>
      </c>
      <c r="O58" s="35">
        <f t="shared" si="1"/>
        <v>10710.57</v>
      </c>
      <c r="P58" s="37">
        <f t="shared" si="4"/>
        <v>59289.43</v>
      </c>
    </row>
    <row r="59" spans="1:16" ht="24" x14ac:dyDescent="0.2">
      <c r="A59" s="34">
        <v>58</v>
      </c>
      <c r="B59" s="22" t="s">
        <v>131</v>
      </c>
      <c r="C59" s="22" t="s">
        <v>123</v>
      </c>
      <c r="D59" s="22" t="s">
        <v>132</v>
      </c>
      <c r="E59" s="22" t="s">
        <v>31</v>
      </c>
      <c r="F59" s="23" t="s">
        <v>21</v>
      </c>
      <c r="G59" s="22" t="s">
        <v>326</v>
      </c>
      <c r="H59" s="35">
        <v>50000</v>
      </c>
      <c r="I59" s="36">
        <v>0</v>
      </c>
      <c r="J59" s="35">
        <v>50000</v>
      </c>
      <c r="K59" s="35">
        <f t="shared" si="0"/>
        <v>1435</v>
      </c>
      <c r="L59" s="35">
        <v>1854</v>
      </c>
      <c r="M59" s="35">
        <f t="shared" si="3"/>
        <v>1520</v>
      </c>
      <c r="N59" s="35">
        <v>125</v>
      </c>
      <c r="O59" s="35">
        <f t="shared" si="1"/>
        <v>4934</v>
      </c>
      <c r="P59" s="37">
        <f t="shared" si="4"/>
        <v>45066</v>
      </c>
    </row>
    <row r="60" spans="1:16" ht="24" x14ac:dyDescent="0.2">
      <c r="A60" s="34">
        <v>59</v>
      </c>
      <c r="B60" s="22" t="s">
        <v>133</v>
      </c>
      <c r="C60" s="22" t="s">
        <v>123</v>
      </c>
      <c r="D60" s="22" t="s">
        <v>132</v>
      </c>
      <c r="E60" s="22" t="s">
        <v>31</v>
      </c>
      <c r="F60" s="23" t="s">
        <v>21</v>
      </c>
      <c r="G60" s="22" t="s">
        <v>326</v>
      </c>
      <c r="H60" s="35">
        <v>50000</v>
      </c>
      <c r="I60" s="36">
        <v>0</v>
      </c>
      <c r="J60" s="35">
        <v>50000</v>
      </c>
      <c r="K60" s="35">
        <f t="shared" si="0"/>
        <v>1435</v>
      </c>
      <c r="L60" s="35">
        <v>1854</v>
      </c>
      <c r="M60" s="35">
        <f t="shared" si="3"/>
        <v>1520</v>
      </c>
      <c r="N60" s="35">
        <v>125</v>
      </c>
      <c r="O60" s="35">
        <f t="shared" si="1"/>
        <v>4934</v>
      </c>
      <c r="P60" s="37">
        <f t="shared" si="4"/>
        <v>45066</v>
      </c>
    </row>
    <row r="61" spans="1:16" ht="24" x14ac:dyDescent="0.2">
      <c r="A61" s="34">
        <v>60</v>
      </c>
      <c r="B61" s="22" t="s">
        <v>134</v>
      </c>
      <c r="C61" s="22" t="s">
        <v>123</v>
      </c>
      <c r="D61" s="22" t="s">
        <v>132</v>
      </c>
      <c r="E61" s="22" t="s">
        <v>31</v>
      </c>
      <c r="F61" s="23" t="s">
        <v>24</v>
      </c>
      <c r="G61" s="22" t="s">
        <v>326</v>
      </c>
      <c r="H61" s="35">
        <v>50000</v>
      </c>
      <c r="I61" s="36">
        <v>0</v>
      </c>
      <c r="J61" s="35">
        <v>50000</v>
      </c>
      <c r="K61" s="35">
        <f t="shared" si="0"/>
        <v>1435</v>
      </c>
      <c r="L61" s="35">
        <v>1854</v>
      </c>
      <c r="M61" s="35">
        <f t="shared" si="3"/>
        <v>1520</v>
      </c>
      <c r="N61" s="35">
        <v>125</v>
      </c>
      <c r="O61" s="35">
        <f t="shared" si="1"/>
        <v>4934</v>
      </c>
      <c r="P61" s="37">
        <f t="shared" si="4"/>
        <v>45066</v>
      </c>
    </row>
    <row r="62" spans="1:16" ht="24" x14ac:dyDescent="0.2">
      <c r="A62" s="34">
        <v>61</v>
      </c>
      <c r="B62" s="22" t="s">
        <v>184</v>
      </c>
      <c r="C62" s="22" t="s">
        <v>123</v>
      </c>
      <c r="D62" s="22" t="s">
        <v>136</v>
      </c>
      <c r="E62" s="22" t="s">
        <v>31</v>
      </c>
      <c r="F62" s="23" t="s">
        <v>21</v>
      </c>
      <c r="G62" s="22" t="s">
        <v>326</v>
      </c>
      <c r="H62" s="35">
        <v>45000</v>
      </c>
      <c r="I62" s="36">
        <v>0</v>
      </c>
      <c r="J62" s="35">
        <v>45000</v>
      </c>
      <c r="K62" s="35">
        <f t="shared" si="0"/>
        <v>1291.5</v>
      </c>
      <c r="L62" s="35">
        <v>1148.33</v>
      </c>
      <c r="M62" s="35">
        <f t="shared" si="3"/>
        <v>1368</v>
      </c>
      <c r="N62" s="35">
        <v>125</v>
      </c>
      <c r="O62" s="35">
        <f t="shared" si="1"/>
        <v>3932.83</v>
      </c>
      <c r="P62" s="37">
        <f t="shared" si="4"/>
        <v>41067.17</v>
      </c>
    </row>
    <row r="63" spans="1:16" ht="24" x14ac:dyDescent="0.2">
      <c r="A63" s="34">
        <v>62</v>
      </c>
      <c r="B63" s="22" t="s">
        <v>135</v>
      </c>
      <c r="C63" s="22" t="s">
        <v>123</v>
      </c>
      <c r="D63" s="22" t="s">
        <v>136</v>
      </c>
      <c r="E63" s="22" t="s">
        <v>31</v>
      </c>
      <c r="F63" s="23" t="s">
        <v>24</v>
      </c>
      <c r="G63" s="22" t="s">
        <v>326</v>
      </c>
      <c r="H63" s="35">
        <v>45000</v>
      </c>
      <c r="I63" s="36">
        <v>0</v>
      </c>
      <c r="J63" s="35">
        <v>45000</v>
      </c>
      <c r="K63" s="35">
        <f t="shared" si="0"/>
        <v>1291.5</v>
      </c>
      <c r="L63" s="35">
        <v>1148.33</v>
      </c>
      <c r="M63" s="35">
        <f t="shared" si="3"/>
        <v>1368</v>
      </c>
      <c r="N63" s="35">
        <v>125</v>
      </c>
      <c r="O63" s="35">
        <f t="shared" si="1"/>
        <v>3932.83</v>
      </c>
      <c r="P63" s="37">
        <f t="shared" si="4"/>
        <v>41067.17</v>
      </c>
    </row>
    <row r="64" spans="1:16" ht="24" x14ac:dyDescent="0.2">
      <c r="A64" s="34">
        <v>63</v>
      </c>
      <c r="B64" s="22" t="s">
        <v>137</v>
      </c>
      <c r="C64" s="22" t="s">
        <v>123</v>
      </c>
      <c r="D64" s="22" t="s">
        <v>136</v>
      </c>
      <c r="E64" s="22" t="s">
        <v>31</v>
      </c>
      <c r="F64" s="23" t="s">
        <v>21</v>
      </c>
      <c r="G64" s="22" t="s">
        <v>326</v>
      </c>
      <c r="H64" s="35">
        <v>45000</v>
      </c>
      <c r="I64" s="36">
        <v>0</v>
      </c>
      <c r="J64" s="35">
        <v>45000</v>
      </c>
      <c r="K64" s="35">
        <f t="shared" si="0"/>
        <v>1291.5</v>
      </c>
      <c r="L64" s="36">
        <v>945.81</v>
      </c>
      <c r="M64" s="35">
        <f t="shared" si="3"/>
        <v>1368</v>
      </c>
      <c r="N64" s="35">
        <v>2193.12</v>
      </c>
      <c r="O64" s="35">
        <f t="shared" si="1"/>
        <v>5798.43</v>
      </c>
      <c r="P64" s="37">
        <f t="shared" si="4"/>
        <v>39201.57</v>
      </c>
    </row>
    <row r="65" spans="1:16" ht="24" x14ac:dyDescent="0.2">
      <c r="A65" s="34">
        <v>64</v>
      </c>
      <c r="B65" s="22" t="s">
        <v>138</v>
      </c>
      <c r="C65" s="22" t="s">
        <v>123</v>
      </c>
      <c r="D65" s="22" t="s">
        <v>136</v>
      </c>
      <c r="E65" s="22" t="s">
        <v>31</v>
      </c>
      <c r="F65" s="23" t="s">
        <v>24</v>
      </c>
      <c r="G65" s="22" t="s">
        <v>326</v>
      </c>
      <c r="H65" s="35">
        <v>45000</v>
      </c>
      <c r="I65" s="36">
        <v>0</v>
      </c>
      <c r="J65" s="35">
        <v>45000</v>
      </c>
      <c r="K65" s="35">
        <f t="shared" si="0"/>
        <v>1291.5</v>
      </c>
      <c r="L65" s="35">
        <v>1148.33</v>
      </c>
      <c r="M65" s="35">
        <f t="shared" si="3"/>
        <v>1368</v>
      </c>
      <c r="N65" s="35">
        <v>25</v>
      </c>
      <c r="O65" s="35">
        <f t="shared" si="1"/>
        <v>3832.83</v>
      </c>
      <c r="P65" s="37">
        <f t="shared" si="4"/>
        <v>41167.17</v>
      </c>
    </row>
    <row r="66" spans="1:16" ht="24" x14ac:dyDescent="0.2">
      <c r="A66" s="34">
        <v>65</v>
      </c>
      <c r="B66" s="22" t="s">
        <v>139</v>
      </c>
      <c r="C66" s="22" t="s">
        <v>123</v>
      </c>
      <c r="D66" s="22" t="s">
        <v>136</v>
      </c>
      <c r="E66" s="22" t="s">
        <v>31</v>
      </c>
      <c r="F66" s="23" t="s">
        <v>21</v>
      </c>
      <c r="G66" s="22" t="s">
        <v>326</v>
      </c>
      <c r="H66" s="35">
        <v>45000</v>
      </c>
      <c r="I66" s="36">
        <v>0</v>
      </c>
      <c r="J66" s="35">
        <v>45000</v>
      </c>
      <c r="K66" s="35">
        <f t="shared" ref="K66:K95" si="5">H66*0.0287</f>
        <v>1291.5</v>
      </c>
      <c r="L66" s="36">
        <v>945.81</v>
      </c>
      <c r="M66" s="35">
        <f t="shared" si="3"/>
        <v>1368</v>
      </c>
      <c r="N66" s="35">
        <v>1475.12</v>
      </c>
      <c r="O66" s="35">
        <f t="shared" ref="O66:O95" si="6">K66+L66+M66+N66</f>
        <v>5080.43</v>
      </c>
      <c r="P66" s="37">
        <f t="shared" si="4"/>
        <v>39919.57</v>
      </c>
    </row>
    <row r="67" spans="1:16" ht="24" x14ac:dyDescent="0.2">
      <c r="A67" s="34">
        <v>66</v>
      </c>
      <c r="B67" s="22" t="s">
        <v>140</v>
      </c>
      <c r="C67" s="22" t="s">
        <v>123</v>
      </c>
      <c r="D67" s="22" t="s">
        <v>136</v>
      </c>
      <c r="E67" s="22" t="s">
        <v>34</v>
      </c>
      <c r="F67" s="23" t="s">
        <v>24</v>
      </c>
      <c r="G67" s="22" t="s">
        <v>326</v>
      </c>
      <c r="H67" s="35">
        <v>45000</v>
      </c>
      <c r="I67" s="36">
        <v>0</v>
      </c>
      <c r="J67" s="35">
        <v>45000</v>
      </c>
      <c r="K67" s="35">
        <f t="shared" si="5"/>
        <v>1291.5</v>
      </c>
      <c r="L67" s="35">
        <v>1148.33</v>
      </c>
      <c r="M67" s="35">
        <f t="shared" si="3"/>
        <v>1368</v>
      </c>
      <c r="N67" s="35">
        <v>125</v>
      </c>
      <c r="O67" s="35">
        <f t="shared" si="6"/>
        <v>3932.83</v>
      </c>
      <c r="P67" s="37">
        <f t="shared" si="4"/>
        <v>41067.17</v>
      </c>
    </row>
    <row r="68" spans="1:16" ht="24" x14ac:dyDescent="0.2">
      <c r="A68" s="34">
        <v>67</v>
      </c>
      <c r="B68" s="22" t="s">
        <v>141</v>
      </c>
      <c r="C68" s="22" t="s">
        <v>123</v>
      </c>
      <c r="D68" s="22" t="s">
        <v>136</v>
      </c>
      <c r="E68" s="22" t="s">
        <v>34</v>
      </c>
      <c r="F68" s="23" t="s">
        <v>21</v>
      </c>
      <c r="G68" s="22" t="s">
        <v>326</v>
      </c>
      <c r="H68" s="35">
        <v>35000</v>
      </c>
      <c r="I68" s="36">
        <v>0</v>
      </c>
      <c r="J68" s="35">
        <v>35000</v>
      </c>
      <c r="K68" s="35">
        <f t="shared" si="5"/>
        <v>1004.5</v>
      </c>
      <c r="L68" s="36">
        <v>0</v>
      </c>
      <c r="M68" s="35">
        <f t="shared" si="3"/>
        <v>1064</v>
      </c>
      <c r="N68" s="35">
        <v>25</v>
      </c>
      <c r="O68" s="35">
        <f t="shared" si="6"/>
        <v>2093.5</v>
      </c>
      <c r="P68" s="37">
        <f t="shared" si="4"/>
        <v>32906.5</v>
      </c>
    </row>
    <row r="69" spans="1:16" ht="24" x14ac:dyDescent="0.2">
      <c r="A69" s="34">
        <v>68</v>
      </c>
      <c r="B69" s="22" t="s">
        <v>142</v>
      </c>
      <c r="C69" s="22" t="s">
        <v>123</v>
      </c>
      <c r="D69" s="22" t="s">
        <v>136</v>
      </c>
      <c r="E69" s="22" t="s">
        <v>34</v>
      </c>
      <c r="F69" s="23" t="s">
        <v>24</v>
      </c>
      <c r="G69" s="22" t="s">
        <v>326</v>
      </c>
      <c r="H69" s="35">
        <v>45000</v>
      </c>
      <c r="I69" s="36">
        <v>0</v>
      </c>
      <c r="J69" s="35">
        <v>45000</v>
      </c>
      <c r="K69" s="35">
        <f t="shared" si="5"/>
        <v>1291.5</v>
      </c>
      <c r="L69" s="35">
        <v>1148.33</v>
      </c>
      <c r="M69" s="35">
        <f t="shared" si="3"/>
        <v>1368</v>
      </c>
      <c r="N69" s="35">
        <v>125</v>
      </c>
      <c r="O69" s="35">
        <f t="shared" si="6"/>
        <v>3932.83</v>
      </c>
      <c r="P69" s="37">
        <f t="shared" si="4"/>
        <v>41067.17</v>
      </c>
    </row>
    <row r="70" spans="1:16" ht="24" x14ac:dyDescent="0.2">
      <c r="A70" s="34">
        <v>69</v>
      </c>
      <c r="B70" s="22" t="s">
        <v>143</v>
      </c>
      <c r="C70" s="22" t="s">
        <v>144</v>
      </c>
      <c r="D70" s="22" t="s">
        <v>145</v>
      </c>
      <c r="E70" s="22" t="s">
        <v>31</v>
      </c>
      <c r="F70" s="23" t="s">
        <v>24</v>
      </c>
      <c r="G70" s="22" t="s">
        <v>326</v>
      </c>
      <c r="H70" s="35">
        <v>150000</v>
      </c>
      <c r="I70" s="36">
        <v>0</v>
      </c>
      <c r="J70" s="35">
        <v>150000</v>
      </c>
      <c r="K70" s="35">
        <f t="shared" si="5"/>
        <v>4305</v>
      </c>
      <c r="L70" s="35">
        <v>23866.62</v>
      </c>
      <c r="M70" s="35">
        <v>4560</v>
      </c>
      <c r="N70" s="35">
        <v>125</v>
      </c>
      <c r="O70" s="35">
        <f t="shared" si="6"/>
        <v>32856.619999999995</v>
      </c>
      <c r="P70" s="37">
        <f t="shared" si="4"/>
        <v>117143.38</v>
      </c>
    </row>
    <row r="71" spans="1:16" ht="24" x14ac:dyDescent="0.2">
      <c r="A71" s="34">
        <v>70</v>
      </c>
      <c r="B71" s="22" t="s">
        <v>146</v>
      </c>
      <c r="C71" s="22" t="s">
        <v>144</v>
      </c>
      <c r="D71" s="22" t="s">
        <v>147</v>
      </c>
      <c r="E71" s="22" t="s">
        <v>31</v>
      </c>
      <c r="F71" s="23" t="s">
        <v>24</v>
      </c>
      <c r="G71" s="22" t="s">
        <v>326</v>
      </c>
      <c r="H71" s="35">
        <v>80000</v>
      </c>
      <c r="I71" s="36">
        <v>0</v>
      </c>
      <c r="J71" s="35">
        <v>80000</v>
      </c>
      <c r="K71" s="35">
        <f t="shared" si="5"/>
        <v>2296</v>
      </c>
      <c r="L71" s="35">
        <v>7063.34</v>
      </c>
      <c r="M71" s="35">
        <f t="shared" ref="M71:M85" si="7">H71*0.0304</f>
        <v>2432</v>
      </c>
      <c r="N71" s="35">
        <v>1475.12</v>
      </c>
      <c r="O71" s="35">
        <f t="shared" si="6"/>
        <v>13266.46</v>
      </c>
      <c r="P71" s="37">
        <f t="shared" si="4"/>
        <v>66733.540000000008</v>
      </c>
    </row>
    <row r="72" spans="1:16" ht="24" x14ac:dyDescent="0.2">
      <c r="A72" s="34">
        <v>71</v>
      </c>
      <c r="B72" s="22" t="s">
        <v>148</v>
      </c>
      <c r="C72" s="22" t="s">
        <v>150</v>
      </c>
      <c r="D72" s="22" t="s">
        <v>152</v>
      </c>
      <c r="E72" s="22" t="s">
        <v>31</v>
      </c>
      <c r="F72" s="23" t="s">
        <v>21</v>
      </c>
      <c r="G72" s="22" t="s">
        <v>326</v>
      </c>
      <c r="H72" s="35">
        <v>80000</v>
      </c>
      <c r="I72" s="36">
        <v>0</v>
      </c>
      <c r="J72" s="35">
        <v>80000</v>
      </c>
      <c r="K72" s="35">
        <f t="shared" si="5"/>
        <v>2296</v>
      </c>
      <c r="L72" s="35">
        <v>0</v>
      </c>
      <c r="M72" s="35">
        <f t="shared" si="7"/>
        <v>2432</v>
      </c>
      <c r="N72" s="35">
        <v>843</v>
      </c>
      <c r="O72" s="35">
        <f t="shared" si="6"/>
        <v>5571</v>
      </c>
      <c r="P72" s="37">
        <f t="shared" si="4"/>
        <v>74429</v>
      </c>
    </row>
    <row r="73" spans="1:16" ht="24" x14ac:dyDescent="0.2">
      <c r="A73" s="34">
        <v>72</v>
      </c>
      <c r="B73" s="22" t="s">
        <v>149</v>
      </c>
      <c r="C73" s="22" t="s">
        <v>150</v>
      </c>
      <c r="D73" s="22" t="s">
        <v>79</v>
      </c>
      <c r="E73" s="22" t="s">
        <v>34</v>
      </c>
      <c r="F73" s="23" t="s">
        <v>21</v>
      </c>
      <c r="G73" s="22" t="s">
        <v>326</v>
      </c>
      <c r="H73" s="35">
        <v>70000</v>
      </c>
      <c r="I73" s="36">
        <v>0</v>
      </c>
      <c r="J73" s="35">
        <v>70000</v>
      </c>
      <c r="K73" s="35">
        <f t="shared" si="5"/>
        <v>2009</v>
      </c>
      <c r="L73" s="35">
        <v>5368.48</v>
      </c>
      <c r="M73" s="35">
        <f t="shared" si="7"/>
        <v>2128</v>
      </c>
      <c r="N73" s="35">
        <v>125</v>
      </c>
      <c r="O73" s="35">
        <f t="shared" si="6"/>
        <v>9630.48</v>
      </c>
      <c r="P73" s="37">
        <f t="shared" si="4"/>
        <v>60369.520000000004</v>
      </c>
    </row>
    <row r="74" spans="1:16" ht="24" x14ac:dyDescent="0.2">
      <c r="A74" s="34">
        <v>73</v>
      </c>
      <c r="B74" s="22" t="s">
        <v>337</v>
      </c>
      <c r="C74" s="22" t="s">
        <v>150</v>
      </c>
      <c r="D74" s="22" t="s">
        <v>152</v>
      </c>
      <c r="E74" s="22" t="s">
        <v>31</v>
      </c>
      <c r="F74" s="23" t="s">
        <v>21</v>
      </c>
      <c r="G74" s="22" t="s">
        <v>326</v>
      </c>
      <c r="H74" s="35">
        <v>70000</v>
      </c>
      <c r="I74" s="36">
        <v>0</v>
      </c>
      <c r="J74" s="35">
        <v>70000</v>
      </c>
      <c r="K74" s="35">
        <f t="shared" si="5"/>
        <v>2009</v>
      </c>
      <c r="L74" s="35">
        <v>5368.48</v>
      </c>
      <c r="M74" s="35">
        <f t="shared" si="7"/>
        <v>2128</v>
      </c>
      <c r="N74" s="35">
        <v>125</v>
      </c>
      <c r="O74" s="35">
        <f t="shared" si="6"/>
        <v>9630.48</v>
      </c>
      <c r="P74" s="37">
        <f t="shared" si="4"/>
        <v>60369.520000000004</v>
      </c>
    </row>
    <row r="75" spans="1:16" ht="24" x14ac:dyDescent="0.2">
      <c r="A75" s="34">
        <v>74</v>
      </c>
      <c r="B75" s="22" t="s">
        <v>151</v>
      </c>
      <c r="C75" s="22" t="s">
        <v>150</v>
      </c>
      <c r="D75" s="22" t="s">
        <v>152</v>
      </c>
      <c r="E75" s="22" t="s">
        <v>31</v>
      </c>
      <c r="F75" s="23" t="s">
        <v>21</v>
      </c>
      <c r="G75" s="22" t="s">
        <v>326</v>
      </c>
      <c r="H75" s="35">
        <v>50000</v>
      </c>
      <c r="I75" s="36">
        <v>0</v>
      </c>
      <c r="J75" s="35">
        <v>50000</v>
      </c>
      <c r="K75" s="35">
        <f t="shared" si="5"/>
        <v>1435</v>
      </c>
      <c r="L75" s="35">
        <v>1854</v>
      </c>
      <c r="M75" s="35">
        <f t="shared" si="7"/>
        <v>1520</v>
      </c>
      <c r="N75" s="35">
        <v>125</v>
      </c>
      <c r="O75" s="35">
        <f t="shared" si="6"/>
        <v>4934</v>
      </c>
      <c r="P75" s="37">
        <f t="shared" si="4"/>
        <v>45066</v>
      </c>
    </row>
    <row r="76" spans="1:16" ht="24" x14ac:dyDescent="0.2">
      <c r="A76" s="34">
        <v>75</v>
      </c>
      <c r="B76" s="22" t="s">
        <v>178</v>
      </c>
      <c r="C76" s="22" t="s">
        <v>150</v>
      </c>
      <c r="D76" s="22" t="s">
        <v>152</v>
      </c>
      <c r="E76" s="22" t="s">
        <v>31</v>
      </c>
      <c r="F76" s="23" t="s">
        <v>21</v>
      </c>
      <c r="G76" s="22" t="s">
        <v>326</v>
      </c>
      <c r="H76" s="35">
        <v>50000</v>
      </c>
      <c r="I76" s="36">
        <v>0</v>
      </c>
      <c r="J76" s="35">
        <v>50000</v>
      </c>
      <c r="K76" s="35">
        <f t="shared" si="5"/>
        <v>1435</v>
      </c>
      <c r="L76" s="35">
        <v>1854</v>
      </c>
      <c r="M76" s="35">
        <f t="shared" si="7"/>
        <v>1520</v>
      </c>
      <c r="N76" s="35">
        <v>843</v>
      </c>
      <c r="O76" s="35">
        <f t="shared" si="6"/>
        <v>5652</v>
      </c>
      <c r="P76" s="37">
        <f t="shared" si="4"/>
        <v>44348</v>
      </c>
    </row>
    <row r="77" spans="1:16" ht="24" x14ac:dyDescent="0.2">
      <c r="A77" s="34">
        <v>76</v>
      </c>
      <c r="B77" s="22" t="s">
        <v>153</v>
      </c>
      <c r="C77" s="22" t="s">
        <v>150</v>
      </c>
      <c r="D77" s="22" t="s">
        <v>152</v>
      </c>
      <c r="E77" s="22" t="s">
        <v>31</v>
      </c>
      <c r="F77" s="23" t="s">
        <v>21</v>
      </c>
      <c r="G77" s="22" t="s">
        <v>326</v>
      </c>
      <c r="H77" s="35">
        <v>50000</v>
      </c>
      <c r="I77" s="36">
        <v>0</v>
      </c>
      <c r="J77" s="35">
        <v>50000</v>
      </c>
      <c r="K77" s="35">
        <f t="shared" si="5"/>
        <v>1435</v>
      </c>
      <c r="L77" s="35">
        <v>1854</v>
      </c>
      <c r="M77" s="35">
        <f t="shared" si="7"/>
        <v>1520</v>
      </c>
      <c r="N77" s="35">
        <v>125</v>
      </c>
      <c r="O77" s="35">
        <f t="shared" si="6"/>
        <v>4934</v>
      </c>
      <c r="P77" s="37">
        <f t="shared" si="4"/>
        <v>45066</v>
      </c>
    </row>
    <row r="78" spans="1:16" ht="24" x14ac:dyDescent="0.2">
      <c r="A78" s="34">
        <v>77</v>
      </c>
      <c r="B78" s="22" t="s">
        <v>338</v>
      </c>
      <c r="C78" s="22" t="s">
        <v>150</v>
      </c>
      <c r="D78" s="22" t="s">
        <v>152</v>
      </c>
      <c r="E78" s="22" t="s">
        <v>31</v>
      </c>
      <c r="F78" s="23" t="s">
        <v>21</v>
      </c>
      <c r="G78" s="22" t="s">
        <v>326</v>
      </c>
      <c r="H78" s="35">
        <v>50000</v>
      </c>
      <c r="I78" s="36">
        <v>0</v>
      </c>
      <c r="J78" s="35">
        <v>50000</v>
      </c>
      <c r="K78" s="35">
        <f t="shared" si="5"/>
        <v>1435</v>
      </c>
      <c r="L78" s="35">
        <v>1651.48</v>
      </c>
      <c r="M78" s="35">
        <f t="shared" si="7"/>
        <v>1520</v>
      </c>
      <c r="N78" s="35">
        <v>1475.12</v>
      </c>
      <c r="O78" s="35">
        <f t="shared" si="6"/>
        <v>6081.5999999999995</v>
      </c>
      <c r="P78" s="37">
        <f t="shared" si="4"/>
        <v>43918.400000000001</v>
      </c>
    </row>
    <row r="79" spans="1:16" ht="24" x14ac:dyDescent="0.2">
      <c r="A79" s="34">
        <v>78</v>
      </c>
      <c r="B79" s="22" t="s">
        <v>154</v>
      </c>
      <c r="C79" s="22" t="s">
        <v>150</v>
      </c>
      <c r="D79" s="22" t="s">
        <v>152</v>
      </c>
      <c r="E79" s="22" t="s">
        <v>31</v>
      </c>
      <c r="F79" s="23" t="s">
        <v>21</v>
      </c>
      <c r="G79" s="22" t="s">
        <v>326</v>
      </c>
      <c r="H79" s="35">
        <v>50000</v>
      </c>
      <c r="I79" s="36">
        <v>0</v>
      </c>
      <c r="J79" s="35">
        <v>50000</v>
      </c>
      <c r="K79" s="35">
        <f t="shared" si="5"/>
        <v>1435</v>
      </c>
      <c r="L79" s="35">
        <v>1854</v>
      </c>
      <c r="M79" s="35">
        <f t="shared" si="7"/>
        <v>1520</v>
      </c>
      <c r="N79" s="35">
        <v>25</v>
      </c>
      <c r="O79" s="35">
        <f t="shared" si="6"/>
        <v>4834</v>
      </c>
      <c r="P79" s="37">
        <f t="shared" si="4"/>
        <v>45166</v>
      </c>
    </row>
    <row r="80" spans="1:16" ht="24" x14ac:dyDescent="0.2">
      <c r="A80" s="34">
        <v>79</v>
      </c>
      <c r="B80" s="22" t="s">
        <v>155</v>
      </c>
      <c r="C80" s="22" t="s">
        <v>150</v>
      </c>
      <c r="D80" s="22" t="s">
        <v>156</v>
      </c>
      <c r="E80" s="22" t="s">
        <v>20</v>
      </c>
      <c r="F80" s="23" t="s">
        <v>21</v>
      </c>
      <c r="G80" s="22" t="s">
        <v>326</v>
      </c>
      <c r="H80" s="35">
        <v>45000</v>
      </c>
      <c r="I80" s="36">
        <v>0</v>
      </c>
      <c r="J80" s="35">
        <v>45000</v>
      </c>
      <c r="K80" s="35">
        <f t="shared" si="5"/>
        <v>1291.5</v>
      </c>
      <c r="L80" s="35">
        <v>1148.33</v>
      </c>
      <c r="M80" s="35">
        <f t="shared" si="7"/>
        <v>1368</v>
      </c>
      <c r="N80" s="35">
        <v>125</v>
      </c>
      <c r="O80" s="35">
        <f t="shared" si="6"/>
        <v>3932.83</v>
      </c>
      <c r="P80" s="37">
        <f t="shared" si="4"/>
        <v>41067.17</v>
      </c>
    </row>
    <row r="81" spans="1:16" ht="24" x14ac:dyDescent="0.2">
      <c r="A81" s="34">
        <v>80</v>
      </c>
      <c r="B81" s="22" t="s">
        <v>339</v>
      </c>
      <c r="C81" s="22" t="s">
        <v>150</v>
      </c>
      <c r="D81" s="22" t="s">
        <v>56</v>
      </c>
      <c r="E81" s="22" t="s">
        <v>34</v>
      </c>
      <c r="F81" s="23" t="s">
        <v>21</v>
      </c>
      <c r="G81" s="22" t="s">
        <v>326</v>
      </c>
      <c r="H81" s="35">
        <v>35000</v>
      </c>
      <c r="I81" s="36">
        <v>0</v>
      </c>
      <c r="J81" s="35">
        <v>35000</v>
      </c>
      <c r="K81" s="35">
        <f t="shared" si="5"/>
        <v>1004.5</v>
      </c>
      <c r="L81" s="35">
        <v>0</v>
      </c>
      <c r="M81" s="35">
        <f t="shared" si="7"/>
        <v>1064</v>
      </c>
      <c r="N81" s="35">
        <v>125</v>
      </c>
      <c r="O81" s="35">
        <f t="shared" si="6"/>
        <v>2193.5</v>
      </c>
      <c r="P81" s="37">
        <f t="shared" si="4"/>
        <v>32806.5</v>
      </c>
    </row>
    <row r="82" spans="1:16" ht="24" x14ac:dyDescent="0.2">
      <c r="A82" s="34">
        <v>81</v>
      </c>
      <c r="B82" s="22" t="s">
        <v>161</v>
      </c>
      <c r="C82" s="22" t="s">
        <v>162</v>
      </c>
      <c r="D82" s="22" t="s">
        <v>163</v>
      </c>
      <c r="E82" s="22" t="s">
        <v>34</v>
      </c>
      <c r="F82" s="23" t="s">
        <v>21</v>
      </c>
      <c r="G82" s="22" t="s">
        <v>326</v>
      </c>
      <c r="H82" s="35">
        <v>110000</v>
      </c>
      <c r="I82" s="36">
        <v>0</v>
      </c>
      <c r="J82" s="35">
        <v>110000</v>
      </c>
      <c r="K82" s="35">
        <f t="shared" si="5"/>
        <v>3157</v>
      </c>
      <c r="L82" s="35">
        <v>14457.62</v>
      </c>
      <c r="M82" s="35">
        <f t="shared" si="7"/>
        <v>3344</v>
      </c>
      <c r="N82" s="35">
        <v>125</v>
      </c>
      <c r="O82" s="35">
        <f t="shared" si="6"/>
        <v>21083.620000000003</v>
      </c>
      <c r="P82" s="37">
        <f t="shared" si="4"/>
        <v>88916.38</v>
      </c>
    </row>
    <row r="83" spans="1:16" ht="24" x14ac:dyDescent="0.2">
      <c r="A83" s="34">
        <v>82</v>
      </c>
      <c r="B83" s="22" t="s">
        <v>164</v>
      </c>
      <c r="C83" s="22" t="s">
        <v>162</v>
      </c>
      <c r="D83" s="22" t="s">
        <v>165</v>
      </c>
      <c r="E83" s="22" t="s">
        <v>34</v>
      </c>
      <c r="F83" s="23" t="s">
        <v>24</v>
      </c>
      <c r="G83" s="22" t="s">
        <v>326</v>
      </c>
      <c r="H83" s="35">
        <v>65000</v>
      </c>
      <c r="I83" s="36">
        <v>0</v>
      </c>
      <c r="J83" s="35">
        <v>65000</v>
      </c>
      <c r="K83" s="35">
        <f t="shared" si="5"/>
        <v>1865.5</v>
      </c>
      <c r="L83" s="35">
        <v>4157.55</v>
      </c>
      <c r="M83" s="35">
        <f t="shared" si="7"/>
        <v>1976</v>
      </c>
      <c r="N83" s="35">
        <v>1475.12</v>
      </c>
      <c r="O83" s="35">
        <f t="shared" si="6"/>
        <v>9474.17</v>
      </c>
      <c r="P83" s="37">
        <f t="shared" si="4"/>
        <v>55525.83</v>
      </c>
    </row>
    <row r="84" spans="1:16" ht="24" x14ac:dyDescent="0.2">
      <c r="A84" s="34">
        <v>83</v>
      </c>
      <c r="B84" s="22" t="s">
        <v>166</v>
      </c>
      <c r="C84" s="22" t="s">
        <v>162</v>
      </c>
      <c r="D84" s="22" t="s">
        <v>165</v>
      </c>
      <c r="E84" s="22" t="s">
        <v>34</v>
      </c>
      <c r="F84" s="23" t="s">
        <v>21</v>
      </c>
      <c r="G84" s="22" t="s">
        <v>326</v>
      </c>
      <c r="H84" s="35">
        <v>35000</v>
      </c>
      <c r="I84" s="36">
        <v>0</v>
      </c>
      <c r="J84" s="35">
        <v>35000</v>
      </c>
      <c r="K84" s="35">
        <f t="shared" si="5"/>
        <v>1004.5</v>
      </c>
      <c r="L84" s="35">
        <v>0</v>
      </c>
      <c r="M84" s="35">
        <f t="shared" si="7"/>
        <v>1064</v>
      </c>
      <c r="N84" s="35">
        <v>3125</v>
      </c>
      <c r="O84" s="35">
        <f t="shared" si="6"/>
        <v>5193.5</v>
      </c>
      <c r="P84" s="37">
        <f t="shared" si="4"/>
        <v>29806.5</v>
      </c>
    </row>
    <row r="85" spans="1:16" ht="24" x14ac:dyDescent="0.2">
      <c r="A85" s="34">
        <v>84</v>
      </c>
      <c r="B85" s="22" t="s">
        <v>157</v>
      </c>
      <c r="C85" s="22" t="s">
        <v>162</v>
      </c>
      <c r="D85" s="22" t="s">
        <v>158</v>
      </c>
      <c r="E85" s="22" t="s">
        <v>34</v>
      </c>
      <c r="F85" s="23" t="s">
        <v>21</v>
      </c>
      <c r="G85" s="22" t="s">
        <v>326</v>
      </c>
      <c r="H85" s="35">
        <v>35000</v>
      </c>
      <c r="I85" s="36">
        <v>0</v>
      </c>
      <c r="J85" s="35">
        <v>35000</v>
      </c>
      <c r="K85" s="35">
        <f t="shared" si="5"/>
        <v>1004.5</v>
      </c>
      <c r="L85" s="35">
        <v>0</v>
      </c>
      <c r="M85" s="35">
        <f t="shared" si="7"/>
        <v>1064</v>
      </c>
      <c r="N85" s="35">
        <v>125</v>
      </c>
      <c r="O85" s="35">
        <f t="shared" si="6"/>
        <v>2193.5</v>
      </c>
      <c r="P85" s="37">
        <f t="shared" si="4"/>
        <v>32806.5</v>
      </c>
    </row>
    <row r="86" spans="1:16" x14ac:dyDescent="0.2">
      <c r="A86" s="34">
        <v>85</v>
      </c>
      <c r="B86" s="22" t="s">
        <v>167</v>
      </c>
      <c r="C86" s="22" t="s">
        <v>168</v>
      </c>
      <c r="D86" s="22" t="s">
        <v>169</v>
      </c>
      <c r="E86" s="22" t="s">
        <v>31</v>
      </c>
      <c r="F86" s="23" t="s">
        <v>24</v>
      </c>
      <c r="G86" s="22" t="s">
        <v>326</v>
      </c>
      <c r="H86" s="35">
        <v>150000</v>
      </c>
      <c r="I86" s="36">
        <v>0</v>
      </c>
      <c r="J86" s="35">
        <v>150000</v>
      </c>
      <c r="K86" s="35">
        <f t="shared" si="5"/>
        <v>4305</v>
      </c>
      <c r="L86" s="35">
        <v>23529.09</v>
      </c>
      <c r="M86" s="35">
        <v>4560</v>
      </c>
      <c r="N86" s="35">
        <v>1475.12</v>
      </c>
      <c r="O86" s="35">
        <f t="shared" si="6"/>
        <v>33869.21</v>
      </c>
      <c r="P86" s="37">
        <f t="shared" si="4"/>
        <v>116130.79000000001</v>
      </c>
    </row>
    <row r="87" spans="1:16" ht="24" x14ac:dyDescent="0.2">
      <c r="A87" s="34">
        <v>86</v>
      </c>
      <c r="B87" s="22" t="s">
        <v>170</v>
      </c>
      <c r="C87" s="22" t="s">
        <v>168</v>
      </c>
      <c r="D87" s="22" t="s">
        <v>171</v>
      </c>
      <c r="E87" s="22" t="s">
        <v>34</v>
      </c>
      <c r="F87" s="23" t="s">
        <v>21</v>
      </c>
      <c r="G87" s="22" t="s">
        <v>326</v>
      </c>
      <c r="H87" s="35">
        <v>75000</v>
      </c>
      <c r="I87" s="36">
        <v>0</v>
      </c>
      <c r="J87" s="35">
        <v>75000</v>
      </c>
      <c r="K87" s="35">
        <f t="shared" si="5"/>
        <v>2152.5</v>
      </c>
      <c r="L87" s="35">
        <v>6309.38</v>
      </c>
      <c r="M87" s="35">
        <f t="shared" ref="M87:M95" si="8">H87*0.0304</f>
        <v>2280</v>
      </c>
      <c r="N87" s="35">
        <v>125</v>
      </c>
      <c r="O87" s="35">
        <f t="shared" si="6"/>
        <v>10866.880000000001</v>
      </c>
      <c r="P87" s="37">
        <f t="shared" si="4"/>
        <v>64133.119999999995</v>
      </c>
    </row>
    <row r="88" spans="1:16" x14ac:dyDescent="0.2">
      <c r="A88" s="34">
        <v>87</v>
      </c>
      <c r="B88" s="22" t="s">
        <v>172</v>
      </c>
      <c r="C88" s="22" t="s">
        <v>168</v>
      </c>
      <c r="D88" s="22" t="s">
        <v>56</v>
      </c>
      <c r="E88" s="22" t="s">
        <v>34</v>
      </c>
      <c r="F88" s="23" t="s">
        <v>21</v>
      </c>
      <c r="G88" s="22" t="s">
        <v>326</v>
      </c>
      <c r="H88" s="35">
        <v>30000</v>
      </c>
      <c r="I88" s="36">
        <v>0</v>
      </c>
      <c r="J88" s="35">
        <v>30000</v>
      </c>
      <c r="K88" s="35">
        <f t="shared" si="5"/>
        <v>861</v>
      </c>
      <c r="L88" s="35">
        <v>0</v>
      </c>
      <c r="M88" s="35">
        <f t="shared" si="8"/>
        <v>912</v>
      </c>
      <c r="N88" s="35">
        <v>1475.12</v>
      </c>
      <c r="O88" s="35">
        <f t="shared" si="6"/>
        <v>3248.12</v>
      </c>
      <c r="P88" s="37">
        <f t="shared" si="4"/>
        <v>26751.88</v>
      </c>
    </row>
    <row r="89" spans="1:16" ht="24" x14ac:dyDescent="0.2">
      <c r="A89" s="34">
        <v>88</v>
      </c>
      <c r="B89" s="22" t="s">
        <v>173</v>
      </c>
      <c r="C89" s="22" t="s">
        <v>168</v>
      </c>
      <c r="D89" s="22" t="s">
        <v>56</v>
      </c>
      <c r="E89" s="22" t="s">
        <v>34</v>
      </c>
      <c r="F89" s="23" t="s">
        <v>24</v>
      </c>
      <c r="G89" s="22" t="s">
        <v>326</v>
      </c>
      <c r="H89" s="35">
        <v>35000</v>
      </c>
      <c r="I89" s="36">
        <v>0</v>
      </c>
      <c r="J89" s="35">
        <v>35000</v>
      </c>
      <c r="K89" s="35">
        <f t="shared" si="5"/>
        <v>1004.5</v>
      </c>
      <c r="L89" s="35">
        <v>0</v>
      </c>
      <c r="M89" s="35">
        <f t="shared" si="8"/>
        <v>1064</v>
      </c>
      <c r="N89" s="35">
        <v>125</v>
      </c>
      <c r="O89" s="35">
        <f t="shared" si="6"/>
        <v>2193.5</v>
      </c>
      <c r="P89" s="37">
        <f t="shared" si="4"/>
        <v>32806.5</v>
      </c>
    </row>
    <row r="90" spans="1:16" ht="24" x14ac:dyDescent="0.2">
      <c r="A90" s="34">
        <v>89</v>
      </c>
      <c r="B90" s="22" t="s">
        <v>174</v>
      </c>
      <c r="C90" s="22" t="s">
        <v>168</v>
      </c>
      <c r="D90" s="22" t="s">
        <v>45</v>
      </c>
      <c r="E90" s="22" t="s">
        <v>31</v>
      </c>
      <c r="F90" s="23" t="s">
        <v>21</v>
      </c>
      <c r="G90" s="22" t="s">
        <v>326</v>
      </c>
      <c r="H90" s="35">
        <v>45000</v>
      </c>
      <c r="I90" s="36">
        <v>0</v>
      </c>
      <c r="J90" s="35">
        <v>45000</v>
      </c>
      <c r="K90" s="35">
        <f t="shared" si="5"/>
        <v>1291.5</v>
      </c>
      <c r="L90" s="35">
        <v>1148.33</v>
      </c>
      <c r="M90" s="35">
        <f t="shared" si="8"/>
        <v>1368</v>
      </c>
      <c r="N90" s="35">
        <v>125</v>
      </c>
      <c r="O90" s="35">
        <f t="shared" si="6"/>
        <v>3932.83</v>
      </c>
      <c r="P90" s="37">
        <f t="shared" si="4"/>
        <v>41067.17</v>
      </c>
    </row>
    <row r="91" spans="1:16" ht="24" x14ac:dyDescent="0.2">
      <c r="A91" s="34">
        <v>90</v>
      </c>
      <c r="B91" s="22" t="s">
        <v>175</v>
      </c>
      <c r="C91" s="22" t="s">
        <v>168</v>
      </c>
      <c r="D91" s="22" t="s">
        <v>47</v>
      </c>
      <c r="E91" s="22" t="s">
        <v>37</v>
      </c>
      <c r="F91" s="23" t="s">
        <v>24</v>
      </c>
      <c r="G91" s="22" t="s">
        <v>326</v>
      </c>
      <c r="H91" s="35">
        <v>22000</v>
      </c>
      <c r="I91" s="36">
        <v>0</v>
      </c>
      <c r="J91" s="35">
        <v>22000</v>
      </c>
      <c r="K91" s="35">
        <f t="shared" si="5"/>
        <v>631.4</v>
      </c>
      <c r="L91" s="36">
        <v>0</v>
      </c>
      <c r="M91" s="35">
        <f t="shared" si="8"/>
        <v>668.8</v>
      </c>
      <c r="N91" s="35">
        <v>125</v>
      </c>
      <c r="O91" s="35">
        <f t="shared" si="6"/>
        <v>1425.1999999999998</v>
      </c>
      <c r="P91" s="37">
        <f t="shared" si="4"/>
        <v>20574.8</v>
      </c>
    </row>
    <row r="92" spans="1:16" ht="24" x14ac:dyDescent="0.2">
      <c r="A92" s="34">
        <v>91</v>
      </c>
      <c r="B92" s="22" t="s">
        <v>176</v>
      </c>
      <c r="C92" s="22" t="s">
        <v>168</v>
      </c>
      <c r="D92" s="22" t="s">
        <v>36</v>
      </c>
      <c r="E92" s="22" t="s">
        <v>37</v>
      </c>
      <c r="F92" s="23" t="s">
        <v>21</v>
      </c>
      <c r="G92" s="22" t="s">
        <v>326</v>
      </c>
      <c r="H92" s="35">
        <v>16500</v>
      </c>
      <c r="I92" s="36">
        <v>0</v>
      </c>
      <c r="J92" s="35">
        <v>16500</v>
      </c>
      <c r="K92" s="35">
        <f t="shared" si="5"/>
        <v>473.55</v>
      </c>
      <c r="L92" s="36">
        <v>0</v>
      </c>
      <c r="M92" s="35">
        <f t="shared" si="8"/>
        <v>501.6</v>
      </c>
      <c r="N92" s="35">
        <v>125</v>
      </c>
      <c r="O92" s="35">
        <f t="shared" si="6"/>
        <v>1100.1500000000001</v>
      </c>
      <c r="P92" s="37">
        <f t="shared" si="4"/>
        <v>15399.85</v>
      </c>
    </row>
    <row r="93" spans="1:16" ht="24" x14ac:dyDescent="0.2">
      <c r="A93" s="34">
        <v>92</v>
      </c>
      <c r="B93" s="22" t="s">
        <v>320</v>
      </c>
      <c r="C93" s="22" t="s">
        <v>179</v>
      </c>
      <c r="D93" s="22" t="s">
        <v>27</v>
      </c>
      <c r="E93" s="22" t="s">
        <v>20</v>
      </c>
      <c r="F93" s="23" t="s">
        <v>24</v>
      </c>
      <c r="G93" s="22" t="s">
        <v>326</v>
      </c>
      <c r="H93" s="35">
        <v>70000</v>
      </c>
      <c r="I93" s="36">
        <v>0</v>
      </c>
      <c r="J93" s="35">
        <v>70000</v>
      </c>
      <c r="K93" s="35">
        <f t="shared" si="5"/>
        <v>2009</v>
      </c>
      <c r="L93" s="35">
        <v>5368.48</v>
      </c>
      <c r="M93" s="35">
        <f t="shared" si="8"/>
        <v>2128</v>
      </c>
      <c r="N93" s="35">
        <v>25</v>
      </c>
      <c r="O93" s="35">
        <f t="shared" si="6"/>
        <v>9530.48</v>
      </c>
      <c r="P93" s="37">
        <f t="shared" si="4"/>
        <v>60469.520000000004</v>
      </c>
    </row>
    <row r="94" spans="1:16" x14ac:dyDescent="0.2">
      <c r="A94" s="34">
        <v>93</v>
      </c>
      <c r="B94" s="22" t="s">
        <v>180</v>
      </c>
      <c r="C94" s="22" t="s">
        <v>179</v>
      </c>
      <c r="D94" s="22" t="s">
        <v>56</v>
      </c>
      <c r="E94" s="22" t="s">
        <v>34</v>
      </c>
      <c r="F94" s="23" t="s">
        <v>21</v>
      </c>
      <c r="G94" s="22" t="s">
        <v>326</v>
      </c>
      <c r="H94" s="35">
        <v>35000</v>
      </c>
      <c r="I94" s="36">
        <v>0</v>
      </c>
      <c r="J94" s="35">
        <v>35000</v>
      </c>
      <c r="K94" s="35">
        <f t="shared" si="5"/>
        <v>1004.5</v>
      </c>
      <c r="L94" s="36">
        <v>0</v>
      </c>
      <c r="M94" s="35">
        <f t="shared" si="8"/>
        <v>1064</v>
      </c>
      <c r="N94" s="35">
        <v>25</v>
      </c>
      <c r="O94" s="35">
        <f t="shared" si="6"/>
        <v>2093.5</v>
      </c>
      <c r="P94" s="37">
        <f t="shared" si="4"/>
        <v>32906.5</v>
      </c>
    </row>
    <row r="95" spans="1:16" x14ac:dyDescent="0.2">
      <c r="A95" s="34">
        <v>94</v>
      </c>
      <c r="B95" s="38" t="s">
        <v>181</v>
      </c>
      <c r="C95" s="22" t="s">
        <v>179</v>
      </c>
      <c r="D95" s="22" t="s">
        <v>56</v>
      </c>
      <c r="E95" s="22" t="s">
        <v>34</v>
      </c>
      <c r="F95" s="23" t="s">
        <v>21</v>
      </c>
      <c r="G95" s="22" t="s">
        <v>326</v>
      </c>
      <c r="H95" s="35">
        <v>30000</v>
      </c>
      <c r="I95" s="36">
        <v>0</v>
      </c>
      <c r="J95" s="35">
        <v>30000</v>
      </c>
      <c r="K95" s="35">
        <f t="shared" si="5"/>
        <v>861</v>
      </c>
      <c r="L95" s="36">
        <v>0</v>
      </c>
      <c r="M95" s="35">
        <f t="shared" si="8"/>
        <v>912</v>
      </c>
      <c r="N95" s="35">
        <v>25</v>
      </c>
      <c r="O95" s="35">
        <f t="shared" si="6"/>
        <v>1798</v>
      </c>
      <c r="P95" s="37">
        <f t="shared" si="4"/>
        <v>28202</v>
      </c>
    </row>
    <row r="96" spans="1:16" ht="25.5" x14ac:dyDescent="0.2">
      <c r="A96" s="34">
        <v>95</v>
      </c>
      <c r="B96" s="39" t="s">
        <v>340</v>
      </c>
      <c r="C96" s="22" t="s">
        <v>194</v>
      </c>
      <c r="D96" s="22" t="s">
        <v>195</v>
      </c>
      <c r="E96" s="22" t="s">
        <v>196</v>
      </c>
      <c r="F96" s="23" t="s">
        <v>24</v>
      </c>
      <c r="G96" s="22" t="s">
        <v>341</v>
      </c>
      <c r="H96" s="23">
        <v>11500</v>
      </c>
      <c r="I96" s="35">
        <v>0</v>
      </c>
      <c r="J96" s="36">
        <v>11500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7">
        <v>11500</v>
      </c>
    </row>
    <row r="97" spans="1:16" ht="25.5" x14ac:dyDescent="0.2">
      <c r="A97" s="34">
        <v>96</v>
      </c>
      <c r="B97" s="39" t="s">
        <v>342</v>
      </c>
      <c r="C97" s="22" t="s">
        <v>194</v>
      </c>
      <c r="D97" s="22" t="s">
        <v>195</v>
      </c>
      <c r="E97" s="22" t="s">
        <v>196</v>
      </c>
      <c r="F97" s="23" t="s">
        <v>21</v>
      </c>
      <c r="G97" s="22" t="s">
        <v>341</v>
      </c>
      <c r="H97" s="23">
        <v>11500</v>
      </c>
      <c r="I97" s="35">
        <v>0</v>
      </c>
      <c r="J97" s="36">
        <v>11500</v>
      </c>
      <c r="K97" s="35">
        <v>0</v>
      </c>
      <c r="L97" s="35">
        <v>0</v>
      </c>
      <c r="M97" s="36">
        <v>0</v>
      </c>
      <c r="N97" s="35">
        <v>0</v>
      </c>
      <c r="O97" s="35">
        <v>0</v>
      </c>
      <c r="P97" s="37">
        <v>11500</v>
      </c>
    </row>
    <row r="98" spans="1:16" ht="24" x14ac:dyDescent="0.2">
      <c r="A98" s="34">
        <v>97</v>
      </c>
      <c r="B98" s="39" t="s">
        <v>343</v>
      </c>
      <c r="C98" s="22" t="s">
        <v>194</v>
      </c>
      <c r="D98" s="22" t="s">
        <v>195</v>
      </c>
      <c r="E98" s="22" t="s">
        <v>196</v>
      </c>
      <c r="F98" s="23" t="s">
        <v>24</v>
      </c>
      <c r="G98" s="22" t="s">
        <v>341</v>
      </c>
      <c r="H98" s="23">
        <v>11500</v>
      </c>
      <c r="I98" s="35">
        <v>0</v>
      </c>
      <c r="J98" s="36">
        <v>11500</v>
      </c>
      <c r="K98" s="35">
        <v>0</v>
      </c>
      <c r="L98" s="35">
        <v>0</v>
      </c>
      <c r="M98" s="36">
        <v>0</v>
      </c>
      <c r="N98" s="35">
        <v>0</v>
      </c>
      <c r="O98" s="35">
        <v>0</v>
      </c>
      <c r="P98" s="37">
        <v>11500</v>
      </c>
    </row>
    <row r="99" spans="1:16" ht="25.5" x14ac:dyDescent="0.2">
      <c r="A99" s="34">
        <v>98</v>
      </c>
      <c r="B99" s="39" t="s">
        <v>344</v>
      </c>
      <c r="C99" s="22" t="s">
        <v>194</v>
      </c>
      <c r="D99" s="22" t="s">
        <v>195</v>
      </c>
      <c r="E99" s="22" t="s">
        <v>196</v>
      </c>
      <c r="F99" s="23" t="s">
        <v>24</v>
      </c>
      <c r="G99" s="22" t="s">
        <v>341</v>
      </c>
      <c r="H99" s="23">
        <v>25000</v>
      </c>
      <c r="I99" s="35">
        <v>0</v>
      </c>
      <c r="J99" s="36">
        <v>25000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7">
        <v>25000</v>
      </c>
    </row>
    <row r="100" spans="1:16" ht="24" x14ac:dyDescent="0.2">
      <c r="A100" s="34">
        <v>99</v>
      </c>
      <c r="B100" s="39" t="s">
        <v>345</v>
      </c>
      <c r="C100" s="22" t="s">
        <v>194</v>
      </c>
      <c r="D100" s="22" t="s">
        <v>195</v>
      </c>
      <c r="E100" s="22" t="s">
        <v>196</v>
      </c>
      <c r="F100" s="23" t="s">
        <v>24</v>
      </c>
      <c r="G100" s="22" t="s">
        <v>341</v>
      </c>
      <c r="H100" s="23">
        <v>30000</v>
      </c>
      <c r="I100" s="35">
        <v>0</v>
      </c>
      <c r="J100" s="36">
        <v>30000</v>
      </c>
      <c r="K100" s="35">
        <v>0</v>
      </c>
      <c r="L100" s="35">
        <v>0</v>
      </c>
      <c r="M100" s="36">
        <v>0</v>
      </c>
      <c r="N100" s="35">
        <v>0</v>
      </c>
      <c r="O100" s="35">
        <v>0</v>
      </c>
      <c r="P100" s="37">
        <v>30000</v>
      </c>
    </row>
    <row r="101" spans="1:16" ht="25.5" x14ac:dyDescent="0.2">
      <c r="A101" s="34">
        <v>100</v>
      </c>
      <c r="B101" s="39" t="s">
        <v>346</v>
      </c>
      <c r="C101" s="22" t="s">
        <v>194</v>
      </c>
      <c r="D101" s="22" t="s">
        <v>195</v>
      </c>
      <c r="E101" s="22" t="s">
        <v>196</v>
      </c>
      <c r="F101" s="23" t="s">
        <v>21</v>
      </c>
      <c r="G101" s="22" t="s">
        <v>341</v>
      </c>
      <c r="H101" s="23">
        <v>11500</v>
      </c>
      <c r="I101" s="35">
        <v>0</v>
      </c>
      <c r="J101" s="36">
        <v>11500</v>
      </c>
      <c r="K101" s="35">
        <v>0</v>
      </c>
      <c r="L101" s="35">
        <v>0</v>
      </c>
      <c r="M101" s="36">
        <v>0</v>
      </c>
      <c r="N101" s="35">
        <v>0</v>
      </c>
      <c r="O101" s="35">
        <v>0</v>
      </c>
      <c r="P101" s="37">
        <v>11500</v>
      </c>
    </row>
    <row r="102" spans="1:16" ht="25.5" x14ac:dyDescent="0.2">
      <c r="A102" s="34">
        <v>101</v>
      </c>
      <c r="B102" s="39" t="s">
        <v>347</v>
      </c>
      <c r="C102" s="22" t="s">
        <v>194</v>
      </c>
      <c r="D102" s="22" t="s">
        <v>195</v>
      </c>
      <c r="E102" s="22" t="s">
        <v>196</v>
      </c>
      <c r="F102" s="23" t="s">
        <v>24</v>
      </c>
      <c r="G102" s="22" t="s">
        <v>341</v>
      </c>
      <c r="H102" s="23">
        <v>11500</v>
      </c>
      <c r="I102" s="35">
        <v>0</v>
      </c>
      <c r="J102" s="36">
        <v>11500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7">
        <v>11500</v>
      </c>
    </row>
    <row r="103" spans="1:16" ht="25.5" x14ac:dyDescent="0.2">
      <c r="A103" s="34">
        <v>102</v>
      </c>
      <c r="B103" s="39" t="s">
        <v>348</v>
      </c>
      <c r="C103" s="22" t="s">
        <v>194</v>
      </c>
      <c r="D103" s="22" t="s">
        <v>195</v>
      </c>
      <c r="E103" s="22" t="s">
        <v>196</v>
      </c>
      <c r="F103" s="23" t="s">
        <v>21</v>
      </c>
      <c r="G103" s="22" t="s">
        <v>341</v>
      </c>
      <c r="H103" s="23">
        <v>11500</v>
      </c>
      <c r="I103" s="35">
        <v>0</v>
      </c>
      <c r="J103" s="36">
        <v>11500</v>
      </c>
      <c r="K103" s="35">
        <v>0</v>
      </c>
      <c r="L103" s="35">
        <v>0</v>
      </c>
      <c r="M103" s="36">
        <v>0</v>
      </c>
      <c r="N103" s="35">
        <v>0</v>
      </c>
      <c r="O103" s="35">
        <v>0</v>
      </c>
      <c r="P103" s="37">
        <v>11500</v>
      </c>
    </row>
    <row r="104" spans="1:16" ht="24" x14ac:dyDescent="0.2">
      <c r="A104" s="34">
        <v>103</v>
      </c>
      <c r="B104" s="39" t="s">
        <v>214</v>
      </c>
      <c r="C104" s="22" t="s">
        <v>349</v>
      </c>
      <c r="D104" s="22" t="s">
        <v>350</v>
      </c>
      <c r="E104" s="22" t="s">
        <v>213</v>
      </c>
      <c r="F104" s="23" t="s">
        <v>24</v>
      </c>
      <c r="G104" s="22" t="s">
        <v>351</v>
      </c>
      <c r="H104" s="23">
        <v>150000</v>
      </c>
      <c r="I104" s="35">
        <v>0</v>
      </c>
      <c r="J104" s="36">
        <v>150000</v>
      </c>
      <c r="K104" s="35">
        <v>4305</v>
      </c>
      <c r="L104" s="35">
        <v>23866.62</v>
      </c>
      <c r="M104" s="35">
        <v>4560</v>
      </c>
      <c r="N104" s="35">
        <v>0</v>
      </c>
      <c r="O104" s="35">
        <v>32731.62</v>
      </c>
      <c r="P104" s="37">
        <v>117268.38</v>
      </c>
    </row>
    <row r="105" spans="1:16" ht="25.5" x14ac:dyDescent="0.2">
      <c r="A105" s="34">
        <v>104</v>
      </c>
      <c r="B105" s="39" t="s">
        <v>216</v>
      </c>
      <c r="C105" s="22" t="s">
        <v>349</v>
      </c>
      <c r="D105" s="22" t="s">
        <v>352</v>
      </c>
      <c r="E105" s="22" t="s">
        <v>213</v>
      </c>
      <c r="F105" s="23" t="s">
        <v>24</v>
      </c>
      <c r="G105" s="22" t="s">
        <v>351</v>
      </c>
      <c r="H105" s="23">
        <v>70000</v>
      </c>
      <c r="I105" s="35">
        <v>0</v>
      </c>
      <c r="J105" s="36">
        <v>70000</v>
      </c>
      <c r="K105" s="35">
        <v>2009</v>
      </c>
      <c r="L105" s="35">
        <v>5368.48</v>
      </c>
      <c r="M105" s="36">
        <v>2128</v>
      </c>
      <c r="N105" s="35">
        <v>0</v>
      </c>
      <c r="O105" s="35">
        <v>9505.48</v>
      </c>
      <c r="P105" s="37">
        <v>60494.520000000004</v>
      </c>
    </row>
    <row r="106" spans="1:16" ht="25.5" x14ac:dyDescent="0.2">
      <c r="A106" s="34">
        <v>105</v>
      </c>
      <c r="B106" s="39" t="s">
        <v>353</v>
      </c>
      <c r="C106" s="22" t="s">
        <v>349</v>
      </c>
      <c r="D106" s="22" t="s">
        <v>354</v>
      </c>
      <c r="E106" s="22" t="s">
        <v>213</v>
      </c>
      <c r="F106" s="23" t="s">
        <v>21</v>
      </c>
      <c r="G106" s="22" t="s">
        <v>351</v>
      </c>
      <c r="H106" s="23">
        <v>70000</v>
      </c>
      <c r="I106" s="35">
        <v>0</v>
      </c>
      <c r="J106" s="36">
        <v>70000</v>
      </c>
      <c r="K106" s="35">
        <v>2009</v>
      </c>
      <c r="L106" s="35">
        <v>4828.43</v>
      </c>
      <c r="M106" s="36">
        <v>2128</v>
      </c>
      <c r="N106" s="35">
        <v>2700.24</v>
      </c>
      <c r="O106" s="35">
        <v>11665.67</v>
      </c>
      <c r="P106" s="37">
        <v>58334.33</v>
      </c>
    </row>
    <row r="107" spans="1:16" ht="24" x14ac:dyDescent="0.2">
      <c r="A107" s="34">
        <v>106</v>
      </c>
      <c r="B107" s="39" t="s">
        <v>218</v>
      </c>
      <c r="C107" s="22" t="s">
        <v>54</v>
      </c>
      <c r="D107" s="22" t="s">
        <v>355</v>
      </c>
      <c r="E107" s="22" t="s">
        <v>213</v>
      </c>
      <c r="F107" s="23" t="s">
        <v>24</v>
      </c>
      <c r="G107" s="22" t="s">
        <v>351</v>
      </c>
      <c r="H107" s="23">
        <v>80000</v>
      </c>
      <c r="I107" s="35">
        <v>0</v>
      </c>
      <c r="J107" s="36">
        <v>80000</v>
      </c>
      <c r="K107" s="35">
        <v>2296</v>
      </c>
      <c r="L107" s="35">
        <v>7400.87</v>
      </c>
      <c r="M107" s="35">
        <v>2432</v>
      </c>
      <c r="N107" s="35">
        <v>0</v>
      </c>
      <c r="O107" s="35">
        <v>12128.869999999999</v>
      </c>
      <c r="P107" s="37">
        <v>67871.13</v>
      </c>
    </row>
    <row r="108" spans="1:16" ht="25.5" x14ac:dyDescent="0.2">
      <c r="A108" s="34">
        <v>107</v>
      </c>
      <c r="B108" s="39" t="s">
        <v>356</v>
      </c>
      <c r="C108" s="22" t="s">
        <v>54</v>
      </c>
      <c r="D108" s="22" t="s">
        <v>357</v>
      </c>
      <c r="E108" s="22" t="s">
        <v>213</v>
      </c>
      <c r="F108" s="23" t="s">
        <v>21</v>
      </c>
      <c r="G108" s="22" t="s">
        <v>351</v>
      </c>
      <c r="H108" s="23">
        <v>45000</v>
      </c>
      <c r="I108" s="35">
        <v>0</v>
      </c>
      <c r="J108" s="36">
        <v>45000</v>
      </c>
      <c r="K108" s="35">
        <v>1291.5</v>
      </c>
      <c r="L108" s="35">
        <v>1148.33</v>
      </c>
      <c r="M108" s="36">
        <v>1368</v>
      </c>
      <c r="N108" s="35">
        <v>0</v>
      </c>
      <c r="O108" s="35">
        <v>3807.83</v>
      </c>
      <c r="P108" s="37">
        <v>41192.17</v>
      </c>
    </row>
    <row r="109" spans="1:16" ht="25.5" x14ac:dyDescent="0.2">
      <c r="A109" s="34">
        <v>108</v>
      </c>
      <c r="B109" s="39" t="s">
        <v>358</v>
      </c>
      <c r="C109" s="22" t="s">
        <v>58</v>
      </c>
      <c r="D109" s="22" t="s">
        <v>59</v>
      </c>
      <c r="E109" s="22" t="s">
        <v>213</v>
      </c>
      <c r="F109" s="23" t="s">
        <v>21</v>
      </c>
      <c r="G109" s="22" t="s">
        <v>351</v>
      </c>
      <c r="H109" s="23">
        <v>50000</v>
      </c>
      <c r="I109" s="35">
        <v>0</v>
      </c>
      <c r="J109" s="36">
        <v>50000</v>
      </c>
      <c r="K109" s="35">
        <v>1435</v>
      </c>
      <c r="L109" s="35">
        <v>1854</v>
      </c>
      <c r="M109" s="35">
        <v>1520</v>
      </c>
      <c r="N109" s="35">
        <v>0</v>
      </c>
      <c r="O109" s="35">
        <v>4809</v>
      </c>
      <c r="P109" s="37">
        <v>45191</v>
      </c>
    </row>
    <row r="110" spans="1:16" ht="24" x14ac:dyDescent="0.2">
      <c r="A110" s="34">
        <v>109</v>
      </c>
      <c r="B110" s="39" t="s">
        <v>236</v>
      </c>
      <c r="C110" s="22" t="s">
        <v>58</v>
      </c>
      <c r="D110" s="22" t="s">
        <v>59</v>
      </c>
      <c r="E110" s="22" t="s">
        <v>213</v>
      </c>
      <c r="F110" s="23" t="s">
        <v>21</v>
      </c>
      <c r="G110" s="22" t="s">
        <v>351</v>
      </c>
      <c r="H110" s="23">
        <v>50000</v>
      </c>
      <c r="I110" s="35">
        <v>0</v>
      </c>
      <c r="J110" s="36">
        <v>50000</v>
      </c>
      <c r="K110" s="35">
        <v>1435</v>
      </c>
      <c r="L110" s="35">
        <v>1448.96</v>
      </c>
      <c r="M110" s="36">
        <v>1520</v>
      </c>
      <c r="N110" s="35">
        <v>2800.24</v>
      </c>
      <c r="O110" s="35">
        <v>7204.2</v>
      </c>
      <c r="P110" s="37">
        <v>42795.8</v>
      </c>
    </row>
    <row r="111" spans="1:16" ht="25.5" x14ac:dyDescent="0.2">
      <c r="A111" s="34">
        <v>110</v>
      </c>
      <c r="B111" s="39" t="s">
        <v>359</v>
      </c>
      <c r="C111" s="22" t="s">
        <v>58</v>
      </c>
      <c r="D111" s="22" t="s">
        <v>59</v>
      </c>
      <c r="E111" s="22" t="s">
        <v>213</v>
      </c>
      <c r="F111" s="23" t="s">
        <v>21</v>
      </c>
      <c r="G111" s="22" t="s">
        <v>351</v>
      </c>
      <c r="H111" s="23">
        <v>50000</v>
      </c>
      <c r="I111" s="35">
        <v>0</v>
      </c>
      <c r="J111" s="36">
        <v>50000</v>
      </c>
      <c r="K111" s="35">
        <v>1435</v>
      </c>
      <c r="L111" s="35">
        <v>1854</v>
      </c>
      <c r="M111" s="36">
        <v>1520</v>
      </c>
      <c r="N111" s="35">
        <v>100</v>
      </c>
      <c r="O111" s="35">
        <v>4909</v>
      </c>
      <c r="P111" s="37">
        <v>45091</v>
      </c>
    </row>
    <row r="112" spans="1:16" ht="24" x14ac:dyDescent="0.2">
      <c r="A112" s="34">
        <v>111</v>
      </c>
      <c r="B112" s="39" t="s">
        <v>242</v>
      </c>
      <c r="C112" s="22" t="s">
        <v>64</v>
      </c>
      <c r="D112" s="22" t="s">
        <v>360</v>
      </c>
      <c r="E112" s="22" t="s">
        <v>213</v>
      </c>
      <c r="F112" s="23" t="s">
        <v>21</v>
      </c>
      <c r="G112" s="22" t="s">
        <v>351</v>
      </c>
      <c r="H112" s="23">
        <v>150000</v>
      </c>
      <c r="I112" s="35">
        <v>0</v>
      </c>
      <c r="J112" s="36">
        <v>150000</v>
      </c>
      <c r="K112" s="35">
        <v>4305</v>
      </c>
      <c r="L112" s="35">
        <v>23866.62</v>
      </c>
      <c r="M112" s="35">
        <v>4560</v>
      </c>
      <c r="N112" s="35">
        <v>0</v>
      </c>
      <c r="O112" s="35">
        <v>32731.62</v>
      </c>
      <c r="P112" s="37">
        <v>117268.38</v>
      </c>
    </row>
    <row r="113" spans="1:16" ht="25.5" x14ac:dyDescent="0.2">
      <c r="A113" s="34">
        <v>112</v>
      </c>
      <c r="B113" s="39" t="s">
        <v>246</v>
      </c>
      <c r="C113" s="22" t="s">
        <v>64</v>
      </c>
      <c r="D113" s="22" t="s">
        <v>361</v>
      </c>
      <c r="E113" s="22" t="s">
        <v>213</v>
      </c>
      <c r="F113" s="23" t="s">
        <v>21</v>
      </c>
      <c r="G113" s="22" t="s">
        <v>351</v>
      </c>
      <c r="H113" s="23">
        <v>45000</v>
      </c>
      <c r="I113" s="35">
        <v>0</v>
      </c>
      <c r="J113" s="36">
        <v>45000</v>
      </c>
      <c r="K113" s="35">
        <v>1291.5</v>
      </c>
      <c r="L113" s="35">
        <v>1148.33</v>
      </c>
      <c r="M113" s="36">
        <v>1368</v>
      </c>
      <c r="N113" s="35">
        <v>100</v>
      </c>
      <c r="O113" s="35">
        <v>3907.83</v>
      </c>
      <c r="P113" s="37">
        <v>41092.17</v>
      </c>
    </row>
    <row r="114" spans="1:16" ht="25.5" x14ac:dyDescent="0.2">
      <c r="A114" s="34">
        <v>113</v>
      </c>
      <c r="B114" s="39" t="s">
        <v>248</v>
      </c>
      <c r="C114" s="22" t="s">
        <v>64</v>
      </c>
      <c r="D114" s="22" t="s">
        <v>362</v>
      </c>
      <c r="E114" s="22" t="s">
        <v>213</v>
      </c>
      <c r="F114" s="23" t="s">
        <v>21</v>
      </c>
      <c r="G114" s="22" t="s">
        <v>351</v>
      </c>
      <c r="H114" s="23">
        <v>46000</v>
      </c>
      <c r="I114" s="35">
        <v>0</v>
      </c>
      <c r="J114" s="36">
        <v>46000</v>
      </c>
      <c r="K114" s="35">
        <v>1320.2</v>
      </c>
      <c r="L114" s="35">
        <v>1289.46</v>
      </c>
      <c r="M114" s="35">
        <v>1398.4</v>
      </c>
      <c r="N114" s="35">
        <v>0</v>
      </c>
      <c r="O114" s="35">
        <v>4008.06</v>
      </c>
      <c r="P114" s="37">
        <v>41991.94</v>
      </c>
    </row>
    <row r="115" spans="1:16" ht="25.5" x14ac:dyDescent="0.2">
      <c r="A115" s="34">
        <v>114</v>
      </c>
      <c r="B115" s="39" t="s">
        <v>244</v>
      </c>
      <c r="C115" s="22" t="s">
        <v>64</v>
      </c>
      <c r="D115" s="22" t="s">
        <v>363</v>
      </c>
      <c r="E115" s="22" t="s">
        <v>213</v>
      </c>
      <c r="F115" s="23" t="s">
        <v>24</v>
      </c>
      <c r="G115" s="22" t="s">
        <v>351</v>
      </c>
      <c r="H115" s="23">
        <v>36000</v>
      </c>
      <c r="I115" s="35">
        <v>0</v>
      </c>
      <c r="J115" s="36">
        <v>36000</v>
      </c>
      <c r="K115" s="35">
        <v>1033.2</v>
      </c>
      <c r="L115" s="35">
        <v>0</v>
      </c>
      <c r="M115" s="36">
        <v>1094.4000000000001</v>
      </c>
      <c r="N115" s="35">
        <v>100</v>
      </c>
      <c r="O115" s="35">
        <v>2227.6000000000004</v>
      </c>
      <c r="P115" s="37">
        <v>33772.400000000001</v>
      </c>
    </row>
    <row r="116" spans="1:16" ht="25.5" x14ac:dyDescent="0.2">
      <c r="A116" s="34">
        <v>115</v>
      </c>
      <c r="B116" s="39" t="s">
        <v>249</v>
      </c>
      <c r="C116" s="22" t="s">
        <v>77</v>
      </c>
      <c r="D116" s="22" t="s">
        <v>364</v>
      </c>
      <c r="E116" s="22" t="s">
        <v>213</v>
      </c>
      <c r="F116" s="23" t="s">
        <v>24</v>
      </c>
      <c r="G116" s="22" t="s">
        <v>351</v>
      </c>
      <c r="H116" s="23">
        <v>150000</v>
      </c>
      <c r="I116" s="35">
        <v>0</v>
      </c>
      <c r="J116" s="36">
        <v>150000</v>
      </c>
      <c r="K116" s="35">
        <v>4305</v>
      </c>
      <c r="L116" s="35">
        <v>23866.62</v>
      </c>
      <c r="M116" s="36">
        <v>4560</v>
      </c>
      <c r="N116" s="35">
        <v>0</v>
      </c>
      <c r="O116" s="35">
        <v>32731.62</v>
      </c>
      <c r="P116" s="37">
        <v>117268.38</v>
      </c>
    </row>
    <row r="117" spans="1:16" ht="25.5" x14ac:dyDescent="0.2">
      <c r="A117" s="34">
        <v>116</v>
      </c>
      <c r="B117" s="39" t="s">
        <v>253</v>
      </c>
      <c r="C117" s="22" t="s">
        <v>77</v>
      </c>
      <c r="D117" s="22" t="s">
        <v>365</v>
      </c>
      <c r="E117" s="22" t="s">
        <v>213</v>
      </c>
      <c r="F117" s="23" t="s">
        <v>21</v>
      </c>
      <c r="G117" s="22" t="s">
        <v>351</v>
      </c>
      <c r="H117" s="23">
        <v>100000</v>
      </c>
      <c r="I117" s="35">
        <v>0</v>
      </c>
      <c r="J117" s="36">
        <v>100000</v>
      </c>
      <c r="K117" s="35">
        <v>2870</v>
      </c>
      <c r="L117" s="35">
        <v>12105.37</v>
      </c>
      <c r="M117" s="35">
        <v>3040</v>
      </c>
      <c r="N117" s="35">
        <v>0</v>
      </c>
      <c r="O117" s="35">
        <v>18015.370000000003</v>
      </c>
      <c r="P117" s="37">
        <v>81984.63</v>
      </c>
    </row>
    <row r="118" spans="1:16" ht="25.5" x14ac:dyDescent="0.2">
      <c r="A118" s="34">
        <v>117</v>
      </c>
      <c r="B118" s="39" t="s">
        <v>258</v>
      </c>
      <c r="C118" s="22" t="s">
        <v>77</v>
      </c>
      <c r="D118" s="22" t="s">
        <v>366</v>
      </c>
      <c r="E118" s="22" t="s">
        <v>213</v>
      </c>
      <c r="F118" s="23" t="s">
        <v>24</v>
      </c>
      <c r="G118" s="22" t="s">
        <v>351</v>
      </c>
      <c r="H118" s="23">
        <v>80000</v>
      </c>
      <c r="I118" s="35">
        <v>0</v>
      </c>
      <c r="J118" s="36">
        <v>80000</v>
      </c>
      <c r="K118" s="35">
        <v>2296</v>
      </c>
      <c r="L118" s="35">
        <v>7063.34</v>
      </c>
      <c r="M118" s="36">
        <v>2432</v>
      </c>
      <c r="N118" s="35">
        <v>1350.12</v>
      </c>
      <c r="O118" s="35">
        <v>13141.46</v>
      </c>
      <c r="P118" s="37">
        <v>66858.540000000008</v>
      </c>
    </row>
    <row r="119" spans="1:16" ht="25.5" x14ac:dyDescent="0.2">
      <c r="A119" s="34">
        <v>118</v>
      </c>
      <c r="B119" s="39" t="s">
        <v>367</v>
      </c>
      <c r="C119" s="22" t="s">
        <v>77</v>
      </c>
      <c r="D119" s="22" t="s">
        <v>368</v>
      </c>
      <c r="E119" s="22" t="s">
        <v>213</v>
      </c>
      <c r="F119" s="23" t="s">
        <v>24</v>
      </c>
      <c r="G119" s="22" t="s">
        <v>351</v>
      </c>
      <c r="H119" s="23">
        <v>45000</v>
      </c>
      <c r="I119" s="35">
        <v>0</v>
      </c>
      <c r="J119" s="36">
        <v>45000</v>
      </c>
      <c r="K119" s="35">
        <v>1291.5</v>
      </c>
      <c r="L119" s="35">
        <v>1148.33</v>
      </c>
      <c r="M119" s="35">
        <v>1368</v>
      </c>
      <c r="N119" s="35">
        <v>0</v>
      </c>
      <c r="O119" s="35">
        <v>3807.83</v>
      </c>
      <c r="P119" s="37">
        <v>41192.17</v>
      </c>
    </row>
    <row r="120" spans="1:16" ht="25.5" x14ac:dyDescent="0.2">
      <c r="A120" s="34">
        <v>119</v>
      </c>
      <c r="B120" s="39" t="s">
        <v>255</v>
      </c>
      <c r="C120" s="22" t="s">
        <v>77</v>
      </c>
      <c r="D120" s="22" t="s">
        <v>257</v>
      </c>
      <c r="E120" s="22" t="s">
        <v>213</v>
      </c>
      <c r="F120" s="23" t="s">
        <v>24</v>
      </c>
      <c r="G120" s="22" t="s">
        <v>351</v>
      </c>
      <c r="H120" s="23">
        <v>45000</v>
      </c>
      <c r="I120" s="35">
        <v>0</v>
      </c>
      <c r="J120" s="36">
        <v>45000</v>
      </c>
      <c r="K120" s="35">
        <v>1291.5</v>
      </c>
      <c r="L120" s="35">
        <v>743.29</v>
      </c>
      <c r="M120" s="36">
        <v>1368</v>
      </c>
      <c r="N120" s="35">
        <v>2700.24</v>
      </c>
      <c r="O120" s="35">
        <v>6103.03</v>
      </c>
      <c r="P120" s="37">
        <v>38896.97</v>
      </c>
    </row>
    <row r="121" spans="1:16" ht="25.5" x14ac:dyDescent="0.2">
      <c r="A121" s="34">
        <v>120</v>
      </c>
      <c r="B121" s="39" t="s">
        <v>369</v>
      </c>
      <c r="C121" s="22" t="s">
        <v>77</v>
      </c>
      <c r="D121" s="22" t="s">
        <v>370</v>
      </c>
      <c r="E121" s="22" t="s">
        <v>213</v>
      </c>
      <c r="F121" s="23" t="s">
        <v>24</v>
      </c>
      <c r="G121" s="22" t="s">
        <v>351</v>
      </c>
      <c r="H121" s="23">
        <v>70000</v>
      </c>
      <c r="I121" s="35">
        <v>0</v>
      </c>
      <c r="J121" s="36">
        <v>70000</v>
      </c>
      <c r="K121" s="35">
        <v>2009</v>
      </c>
      <c r="L121" s="35">
        <v>5368.48</v>
      </c>
      <c r="M121" s="36">
        <v>2128</v>
      </c>
      <c r="N121" s="35">
        <v>0</v>
      </c>
      <c r="O121" s="35">
        <v>9505.48</v>
      </c>
      <c r="P121" s="37">
        <v>60494.520000000004</v>
      </c>
    </row>
    <row r="122" spans="1:16" ht="24" x14ac:dyDescent="0.2">
      <c r="A122" s="34">
        <v>121</v>
      </c>
      <c r="B122" s="39" t="s">
        <v>371</v>
      </c>
      <c r="C122" s="22" t="s">
        <v>372</v>
      </c>
      <c r="D122" s="22" t="s">
        <v>267</v>
      </c>
      <c r="E122" s="22" t="s">
        <v>213</v>
      </c>
      <c r="F122" s="23" t="s">
        <v>24</v>
      </c>
      <c r="G122" s="22" t="s">
        <v>351</v>
      </c>
      <c r="H122" s="23">
        <v>150000</v>
      </c>
      <c r="I122" s="35">
        <v>0</v>
      </c>
      <c r="J122" s="36">
        <v>150000</v>
      </c>
      <c r="K122" s="35">
        <v>4305</v>
      </c>
      <c r="L122" s="35">
        <v>23866.62</v>
      </c>
      <c r="M122" s="35">
        <v>4560</v>
      </c>
      <c r="N122" s="35">
        <v>0</v>
      </c>
      <c r="O122" s="35">
        <v>32731.62</v>
      </c>
      <c r="P122" s="37">
        <v>117268.38</v>
      </c>
    </row>
    <row r="123" spans="1:16" ht="25.5" x14ac:dyDescent="0.2">
      <c r="A123" s="34">
        <v>122</v>
      </c>
      <c r="B123" s="39" t="s">
        <v>373</v>
      </c>
      <c r="C123" s="22" t="s">
        <v>372</v>
      </c>
      <c r="D123" s="22" t="s">
        <v>374</v>
      </c>
      <c r="E123" s="22" t="s">
        <v>213</v>
      </c>
      <c r="F123" s="23" t="s">
        <v>21</v>
      </c>
      <c r="G123" s="22" t="s">
        <v>351</v>
      </c>
      <c r="H123" s="23">
        <v>50000</v>
      </c>
      <c r="I123" s="35">
        <v>0</v>
      </c>
      <c r="J123" s="36">
        <v>50000</v>
      </c>
      <c r="K123" s="35">
        <v>1435</v>
      </c>
      <c r="L123" s="35">
        <v>1651.48</v>
      </c>
      <c r="M123" s="36">
        <v>1520</v>
      </c>
      <c r="N123" s="35">
        <v>1350.12</v>
      </c>
      <c r="O123" s="35">
        <v>5956.5999999999995</v>
      </c>
      <c r="P123" s="37">
        <v>44043.4</v>
      </c>
    </row>
    <row r="124" spans="1:16" ht="25.5" x14ac:dyDescent="0.2">
      <c r="A124" s="34">
        <v>123</v>
      </c>
      <c r="B124" s="39" t="s">
        <v>375</v>
      </c>
      <c r="C124" s="22" t="s">
        <v>372</v>
      </c>
      <c r="D124" s="22" t="s">
        <v>376</v>
      </c>
      <c r="E124" s="22" t="s">
        <v>213</v>
      </c>
      <c r="F124" s="23" t="s">
        <v>24</v>
      </c>
      <c r="G124" s="22" t="s">
        <v>351</v>
      </c>
      <c r="H124" s="23">
        <v>47000</v>
      </c>
      <c r="I124" s="35">
        <v>0</v>
      </c>
      <c r="J124" s="36">
        <v>47000</v>
      </c>
      <c r="K124" s="35">
        <v>1348.9</v>
      </c>
      <c r="L124" s="35">
        <v>1228.08</v>
      </c>
      <c r="M124" s="35">
        <v>1428.8</v>
      </c>
      <c r="N124" s="35">
        <v>1350.12</v>
      </c>
      <c r="O124" s="35">
        <v>5355.9</v>
      </c>
      <c r="P124" s="37">
        <v>41644.1</v>
      </c>
    </row>
    <row r="125" spans="1:16" ht="24" x14ac:dyDescent="0.2">
      <c r="A125" s="34">
        <v>124</v>
      </c>
      <c r="B125" s="39" t="s">
        <v>274</v>
      </c>
      <c r="C125" s="22" t="s">
        <v>377</v>
      </c>
      <c r="D125" s="22" t="s">
        <v>378</v>
      </c>
      <c r="E125" s="22" t="s">
        <v>213</v>
      </c>
      <c r="F125" s="23" t="s">
        <v>21</v>
      </c>
      <c r="G125" s="22" t="s">
        <v>351</v>
      </c>
      <c r="H125" s="23">
        <v>150000</v>
      </c>
      <c r="I125" s="35">
        <v>0</v>
      </c>
      <c r="J125" s="36">
        <v>150000</v>
      </c>
      <c r="K125" s="35">
        <v>4305</v>
      </c>
      <c r="L125" s="35">
        <v>23866.62</v>
      </c>
      <c r="M125" s="36">
        <v>4560</v>
      </c>
      <c r="N125" s="35">
        <v>5664</v>
      </c>
      <c r="O125" s="35">
        <v>38395.619999999995</v>
      </c>
      <c r="P125" s="37">
        <v>111604.38</v>
      </c>
    </row>
    <row r="126" spans="1:16" ht="25.5" x14ac:dyDescent="0.2">
      <c r="A126" s="34">
        <v>125</v>
      </c>
      <c r="B126" s="39" t="s">
        <v>276</v>
      </c>
      <c r="C126" s="22" t="s">
        <v>89</v>
      </c>
      <c r="D126" s="22" t="s">
        <v>379</v>
      </c>
      <c r="E126" s="22" t="s">
        <v>213</v>
      </c>
      <c r="F126" s="23" t="s">
        <v>21</v>
      </c>
      <c r="G126" s="22" t="s">
        <v>351</v>
      </c>
      <c r="H126" s="23">
        <v>110000</v>
      </c>
      <c r="I126" s="35">
        <v>0</v>
      </c>
      <c r="J126" s="36">
        <v>110000</v>
      </c>
      <c r="K126" s="35">
        <v>3157</v>
      </c>
      <c r="L126" s="35">
        <v>14457.62</v>
      </c>
      <c r="M126" s="36">
        <v>3344</v>
      </c>
      <c r="N126" s="35">
        <v>0</v>
      </c>
      <c r="O126" s="35">
        <v>20958.620000000003</v>
      </c>
      <c r="P126" s="37">
        <v>89041.38</v>
      </c>
    </row>
    <row r="127" spans="1:16" ht="25.5" x14ac:dyDescent="0.2">
      <c r="A127" s="34">
        <v>126</v>
      </c>
      <c r="B127" s="39" t="s">
        <v>278</v>
      </c>
      <c r="C127" s="22" t="s">
        <v>89</v>
      </c>
      <c r="D127" s="22" t="s">
        <v>380</v>
      </c>
      <c r="E127" s="22" t="s">
        <v>213</v>
      </c>
      <c r="F127" s="23" t="s">
        <v>24</v>
      </c>
      <c r="G127" s="22" t="s">
        <v>351</v>
      </c>
      <c r="H127" s="23">
        <v>110000</v>
      </c>
      <c r="I127" s="35">
        <v>0</v>
      </c>
      <c r="J127" s="36">
        <v>110000</v>
      </c>
      <c r="K127" s="35">
        <v>3157</v>
      </c>
      <c r="L127" s="35">
        <v>14457.62</v>
      </c>
      <c r="M127" s="35">
        <v>3344</v>
      </c>
      <c r="N127" s="35">
        <v>0</v>
      </c>
      <c r="O127" s="35">
        <v>20958.620000000003</v>
      </c>
      <c r="P127" s="37">
        <v>89041.38</v>
      </c>
    </row>
    <row r="128" spans="1:16" ht="25.5" x14ac:dyDescent="0.2">
      <c r="A128" s="34">
        <v>127</v>
      </c>
      <c r="B128" s="39" t="s">
        <v>280</v>
      </c>
      <c r="C128" s="22" t="s">
        <v>89</v>
      </c>
      <c r="D128" s="22" t="s">
        <v>281</v>
      </c>
      <c r="E128" s="22" t="s">
        <v>213</v>
      </c>
      <c r="F128" s="23" t="s">
        <v>21</v>
      </c>
      <c r="G128" s="22" t="s">
        <v>351</v>
      </c>
      <c r="H128" s="23">
        <v>45000</v>
      </c>
      <c r="I128" s="35">
        <v>0</v>
      </c>
      <c r="J128" s="36">
        <v>45000</v>
      </c>
      <c r="K128" s="35">
        <v>1291.5</v>
      </c>
      <c r="L128" s="35">
        <v>1148.33</v>
      </c>
      <c r="M128" s="36">
        <v>1368</v>
      </c>
      <c r="N128" s="35">
        <v>718</v>
      </c>
      <c r="O128" s="35">
        <v>4525.83</v>
      </c>
      <c r="P128" s="37">
        <v>40474.17</v>
      </c>
    </row>
    <row r="129" spans="1:16" ht="25.5" x14ac:dyDescent="0.2">
      <c r="A129" s="34">
        <v>128</v>
      </c>
      <c r="B129" s="39" t="s">
        <v>283</v>
      </c>
      <c r="C129" s="22" t="s">
        <v>89</v>
      </c>
      <c r="D129" s="22" t="s">
        <v>381</v>
      </c>
      <c r="E129" s="22" t="s">
        <v>213</v>
      </c>
      <c r="F129" s="23" t="s">
        <v>21</v>
      </c>
      <c r="G129" s="22" t="s">
        <v>351</v>
      </c>
      <c r="H129" s="23">
        <v>45000</v>
      </c>
      <c r="I129" s="35">
        <v>0</v>
      </c>
      <c r="J129" s="36">
        <v>45000</v>
      </c>
      <c r="K129" s="35">
        <v>1291.5</v>
      </c>
      <c r="L129" s="35">
        <v>1148.33</v>
      </c>
      <c r="M129" s="35">
        <v>1368</v>
      </c>
      <c r="N129" s="35">
        <v>0</v>
      </c>
      <c r="O129" s="35">
        <v>3807.83</v>
      </c>
      <c r="P129" s="37">
        <v>41192.17</v>
      </c>
    </row>
    <row r="130" spans="1:16" ht="24" x14ac:dyDescent="0.2">
      <c r="A130" s="34">
        <v>129</v>
      </c>
      <c r="B130" s="39" t="s">
        <v>282</v>
      </c>
      <c r="C130" s="22" t="s">
        <v>89</v>
      </c>
      <c r="D130" s="22" t="s">
        <v>281</v>
      </c>
      <c r="E130" s="22" t="s">
        <v>213</v>
      </c>
      <c r="F130" s="23" t="s">
        <v>21</v>
      </c>
      <c r="G130" s="22" t="s">
        <v>351</v>
      </c>
      <c r="H130" s="23">
        <v>45000</v>
      </c>
      <c r="I130" s="35">
        <v>0</v>
      </c>
      <c r="J130" s="36">
        <v>45000</v>
      </c>
      <c r="K130" s="35">
        <v>1291.5</v>
      </c>
      <c r="L130" s="35">
        <v>1148.33</v>
      </c>
      <c r="M130" s="36">
        <v>1368</v>
      </c>
      <c r="N130" s="35">
        <v>0</v>
      </c>
      <c r="O130" s="35">
        <v>3807.83</v>
      </c>
      <c r="P130" s="37">
        <v>41192.17</v>
      </c>
    </row>
    <row r="131" spans="1:16" ht="25.5" x14ac:dyDescent="0.2">
      <c r="A131" s="34">
        <v>130</v>
      </c>
      <c r="B131" s="39" t="s">
        <v>285</v>
      </c>
      <c r="C131" s="22" t="s">
        <v>89</v>
      </c>
      <c r="D131" s="22" t="s">
        <v>90</v>
      </c>
      <c r="E131" s="22" t="s">
        <v>213</v>
      </c>
      <c r="F131" s="23" t="s">
        <v>21</v>
      </c>
      <c r="G131" s="22" t="s">
        <v>351</v>
      </c>
      <c r="H131" s="23">
        <v>45000</v>
      </c>
      <c r="I131" s="35">
        <v>0</v>
      </c>
      <c r="J131" s="36">
        <v>45000</v>
      </c>
      <c r="K131" s="35">
        <v>1291.5</v>
      </c>
      <c r="L131" s="35">
        <v>1148.33</v>
      </c>
      <c r="M131" s="36">
        <v>1368</v>
      </c>
      <c r="N131" s="35">
        <v>0</v>
      </c>
      <c r="O131" s="35">
        <v>3807.83</v>
      </c>
      <c r="P131" s="37">
        <v>41192.17</v>
      </c>
    </row>
    <row r="132" spans="1:16" ht="25.5" x14ac:dyDescent="0.2">
      <c r="A132" s="34">
        <v>131</v>
      </c>
      <c r="B132" s="39" t="s">
        <v>287</v>
      </c>
      <c r="C132" s="22" t="s">
        <v>123</v>
      </c>
      <c r="D132" s="22" t="s">
        <v>130</v>
      </c>
      <c r="E132" s="22" t="s">
        <v>213</v>
      </c>
      <c r="F132" s="23" t="s">
        <v>21</v>
      </c>
      <c r="G132" s="22" t="s">
        <v>351</v>
      </c>
      <c r="H132" s="23">
        <v>70000</v>
      </c>
      <c r="I132" s="35">
        <v>0</v>
      </c>
      <c r="J132" s="36">
        <v>70000</v>
      </c>
      <c r="K132" s="35">
        <v>2009</v>
      </c>
      <c r="L132" s="35">
        <v>5368.48</v>
      </c>
      <c r="M132" s="35">
        <v>2128</v>
      </c>
      <c r="N132" s="35">
        <v>0</v>
      </c>
      <c r="O132" s="35">
        <v>9505.48</v>
      </c>
      <c r="P132" s="37">
        <v>60494.520000000004</v>
      </c>
    </row>
    <row r="133" spans="1:16" ht="25.5" x14ac:dyDescent="0.2">
      <c r="A133" s="34">
        <v>132</v>
      </c>
      <c r="B133" s="39" t="s">
        <v>382</v>
      </c>
      <c r="C133" s="22" t="s">
        <v>123</v>
      </c>
      <c r="D133" s="22" t="s">
        <v>132</v>
      </c>
      <c r="E133" s="22" t="s">
        <v>213</v>
      </c>
      <c r="F133" s="23" t="s">
        <v>21</v>
      </c>
      <c r="G133" s="22" t="s">
        <v>351</v>
      </c>
      <c r="H133" s="23">
        <v>50000</v>
      </c>
      <c r="I133" s="35">
        <v>0</v>
      </c>
      <c r="J133" s="36">
        <v>50000</v>
      </c>
      <c r="K133" s="35">
        <v>1435</v>
      </c>
      <c r="L133" s="35">
        <v>1854</v>
      </c>
      <c r="M133" s="36">
        <v>1520</v>
      </c>
      <c r="N133" s="35">
        <v>0</v>
      </c>
      <c r="O133" s="35">
        <v>4809</v>
      </c>
      <c r="P133" s="37">
        <v>45191</v>
      </c>
    </row>
    <row r="134" spans="1:16" ht="25.5" x14ac:dyDescent="0.2">
      <c r="A134" s="34">
        <v>133</v>
      </c>
      <c r="B134" s="39" t="s">
        <v>289</v>
      </c>
      <c r="C134" s="22" t="s">
        <v>123</v>
      </c>
      <c r="D134" s="22" t="s">
        <v>132</v>
      </c>
      <c r="E134" s="22" t="s">
        <v>213</v>
      </c>
      <c r="F134" s="23" t="s">
        <v>21</v>
      </c>
      <c r="G134" s="22" t="s">
        <v>351</v>
      </c>
      <c r="H134" s="23">
        <v>45000</v>
      </c>
      <c r="I134" s="35">
        <v>0</v>
      </c>
      <c r="J134" s="36">
        <v>45000</v>
      </c>
      <c r="K134" s="35">
        <v>1291.5</v>
      </c>
      <c r="L134" s="35">
        <v>1148.33</v>
      </c>
      <c r="M134" s="35">
        <v>1368</v>
      </c>
      <c r="N134" s="35">
        <v>0</v>
      </c>
      <c r="O134" s="35">
        <v>3807.83</v>
      </c>
      <c r="P134" s="37">
        <v>41192.17</v>
      </c>
    </row>
    <row r="135" spans="1:16" ht="25.5" x14ac:dyDescent="0.2">
      <c r="A135" s="34">
        <v>134</v>
      </c>
      <c r="B135" s="39" t="s">
        <v>295</v>
      </c>
      <c r="C135" s="22" t="s">
        <v>144</v>
      </c>
      <c r="D135" s="22" t="s">
        <v>383</v>
      </c>
      <c r="E135" s="22" t="s">
        <v>213</v>
      </c>
      <c r="F135" s="23" t="s">
        <v>21</v>
      </c>
      <c r="G135" s="22" t="s">
        <v>351</v>
      </c>
      <c r="H135" s="23">
        <v>120000</v>
      </c>
      <c r="I135" s="35">
        <v>0</v>
      </c>
      <c r="J135" s="36">
        <v>120000</v>
      </c>
      <c r="K135" s="35">
        <v>3444</v>
      </c>
      <c r="L135" s="35">
        <v>16809.87</v>
      </c>
      <c r="M135" s="36">
        <v>3648</v>
      </c>
      <c r="N135" s="35">
        <v>100</v>
      </c>
      <c r="O135" s="35">
        <v>24001.87</v>
      </c>
      <c r="P135" s="37">
        <v>95998.13</v>
      </c>
    </row>
    <row r="136" spans="1:16" ht="25.5" x14ac:dyDescent="0.2">
      <c r="A136" s="34">
        <v>135</v>
      </c>
      <c r="B136" s="39" t="s">
        <v>298</v>
      </c>
      <c r="C136" s="22" t="s">
        <v>160</v>
      </c>
      <c r="D136" s="22" t="s">
        <v>384</v>
      </c>
      <c r="E136" s="22" t="s">
        <v>213</v>
      </c>
      <c r="F136" s="23" t="s">
        <v>21</v>
      </c>
      <c r="G136" s="22" t="s">
        <v>351</v>
      </c>
      <c r="H136" s="23">
        <v>50000</v>
      </c>
      <c r="I136" s="35">
        <v>0</v>
      </c>
      <c r="J136" s="36">
        <v>50000</v>
      </c>
      <c r="K136" s="35">
        <v>1435</v>
      </c>
      <c r="L136" s="35">
        <v>1854</v>
      </c>
      <c r="M136" s="36">
        <v>1520</v>
      </c>
      <c r="N136" s="35">
        <v>100</v>
      </c>
      <c r="O136" s="35">
        <v>4909</v>
      </c>
      <c r="P136" s="37">
        <v>45091</v>
      </c>
    </row>
    <row r="137" spans="1:16" ht="25.5" x14ac:dyDescent="0.2">
      <c r="A137" s="34">
        <v>136</v>
      </c>
      <c r="B137" s="39" t="s">
        <v>301</v>
      </c>
      <c r="C137" s="22" t="s">
        <v>160</v>
      </c>
      <c r="D137" s="22" t="s">
        <v>384</v>
      </c>
      <c r="E137" s="22" t="s">
        <v>213</v>
      </c>
      <c r="F137" s="23" t="s">
        <v>24</v>
      </c>
      <c r="G137" s="22" t="s">
        <v>351</v>
      </c>
      <c r="H137" s="23">
        <v>50000</v>
      </c>
      <c r="I137" s="35">
        <v>0</v>
      </c>
      <c r="J137" s="36">
        <v>50000</v>
      </c>
      <c r="K137" s="35">
        <v>1435</v>
      </c>
      <c r="L137" s="35">
        <v>1854</v>
      </c>
      <c r="M137" s="35">
        <v>1520</v>
      </c>
      <c r="N137" s="35">
        <v>0</v>
      </c>
      <c r="O137" s="35">
        <v>4809</v>
      </c>
      <c r="P137" s="37">
        <v>45191</v>
      </c>
    </row>
    <row r="138" spans="1:16" ht="25.5" x14ac:dyDescent="0.2">
      <c r="A138" s="34">
        <v>137</v>
      </c>
      <c r="B138" s="39" t="s">
        <v>385</v>
      </c>
      <c r="C138" s="22" t="s">
        <v>160</v>
      </c>
      <c r="D138" s="22" t="s">
        <v>384</v>
      </c>
      <c r="E138" s="22" t="s">
        <v>213</v>
      </c>
      <c r="F138" s="23" t="s">
        <v>21</v>
      </c>
      <c r="G138" s="22" t="s">
        <v>351</v>
      </c>
      <c r="H138" s="23">
        <v>50000</v>
      </c>
      <c r="I138" s="35">
        <v>0</v>
      </c>
      <c r="J138" s="36">
        <v>50000</v>
      </c>
      <c r="K138" s="35">
        <v>1435</v>
      </c>
      <c r="L138" s="35">
        <v>1854</v>
      </c>
      <c r="M138" s="36">
        <v>1520</v>
      </c>
      <c r="N138" s="35">
        <v>100</v>
      </c>
      <c r="O138" s="35">
        <v>4909</v>
      </c>
      <c r="P138" s="37">
        <v>45091</v>
      </c>
    </row>
    <row r="139" spans="1:16" ht="25.5" x14ac:dyDescent="0.2">
      <c r="A139" s="34">
        <v>138</v>
      </c>
      <c r="B139" s="39" t="s">
        <v>386</v>
      </c>
      <c r="C139" s="22" t="s">
        <v>160</v>
      </c>
      <c r="D139" s="22" t="s">
        <v>384</v>
      </c>
      <c r="E139" s="22" t="s">
        <v>213</v>
      </c>
      <c r="F139" s="23" t="s">
        <v>21</v>
      </c>
      <c r="G139" s="22" t="s">
        <v>351</v>
      </c>
      <c r="H139" s="23">
        <v>50000</v>
      </c>
      <c r="I139" s="35">
        <v>0</v>
      </c>
      <c r="J139" s="36">
        <v>50000</v>
      </c>
      <c r="K139" s="35">
        <v>1435</v>
      </c>
      <c r="L139" s="35">
        <v>1854</v>
      </c>
      <c r="M139" s="35">
        <v>1520</v>
      </c>
      <c r="N139" s="35">
        <v>100</v>
      </c>
      <c r="O139" s="35">
        <v>4909</v>
      </c>
      <c r="P139" s="37">
        <v>45091</v>
      </c>
    </row>
    <row r="140" spans="1:16" ht="25.5" x14ac:dyDescent="0.2">
      <c r="A140" s="34">
        <v>139</v>
      </c>
      <c r="B140" s="39" t="s">
        <v>305</v>
      </c>
      <c r="C140" s="22" t="s">
        <v>160</v>
      </c>
      <c r="D140" s="22" t="s">
        <v>384</v>
      </c>
      <c r="E140" s="22" t="s">
        <v>213</v>
      </c>
      <c r="F140" s="23" t="s">
        <v>24</v>
      </c>
      <c r="G140" s="22" t="s">
        <v>351</v>
      </c>
      <c r="H140" s="23">
        <v>50000</v>
      </c>
      <c r="I140" s="35">
        <v>0</v>
      </c>
      <c r="J140" s="36">
        <v>50000</v>
      </c>
      <c r="K140" s="35">
        <v>1435</v>
      </c>
      <c r="L140" s="35">
        <v>1854</v>
      </c>
      <c r="M140" s="36">
        <v>1520</v>
      </c>
      <c r="N140" s="35">
        <v>100</v>
      </c>
      <c r="O140" s="35">
        <v>4909</v>
      </c>
      <c r="P140" s="37">
        <v>45091</v>
      </c>
    </row>
    <row r="141" spans="1:16" ht="25.5" x14ac:dyDescent="0.2">
      <c r="A141" s="34">
        <v>140</v>
      </c>
      <c r="B141" s="39" t="s">
        <v>307</v>
      </c>
      <c r="C141" s="22" t="s">
        <v>160</v>
      </c>
      <c r="D141" s="22" t="s">
        <v>384</v>
      </c>
      <c r="E141" s="22" t="s">
        <v>213</v>
      </c>
      <c r="F141" s="23" t="s">
        <v>21</v>
      </c>
      <c r="G141" s="22" t="s">
        <v>351</v>
      </c>
      <c r="H141" s="23">
        <v>50000</v>
      </c>
      <c r="I141" s="35">
        <v>0</v>
      </c>
      <c r="J141" s="36">
        <v>50000</v>
      </c>
      <c r="K141" s="35">
        <v>1435</v>
      </c>
      <c r="L141" s="35">
        <v>1854</v>
      </c>
      <c r="M141" s="36">
        <v>1520</v>
      </c>
      <c r="N141" s="35">
        <v>0</v>
      </c>
      <c r="O141" s="35">
        <v>4809</v>
      </c>
      <c r="P141" s="37">
        <v>45191</v>
      </c>
    </row>
    <row r="142" spans="1:16" ht="24" x14ac:dyDescent="0.2">
      <c r="A142" s="34">
        <v>141</v>
      </c>
      <c r="B142" s="39" t="s">
        <v>387</v>
      </c>
      <c r="C142" s="22" t="s">
        <v>160</v>
      </c>
      <c r="D142" s="22" t="s">
        <v>384</v>
      </c>
      <c r="E142" s="22" t="s">
        <v>213</v>
      </c>
      <c r="F142" s="23" t="s">
        <v>21</v>
      </c>
      <c r="G142" s="22" t="s">
        <v>351</v>
      </c>
      <c r="H142" s="23">
        <v>50000</v>
      </c>
      <c r="I142" s="35">
        <v>0</v>
      </c>
      <c r="J142" s="36">
        <v>50000</v>
      </c>
      <c r="K142" s="35">
        <v>1435</v>
      </c>
      <c r="L142" s="35">
        <v>1651.48</v>
      </c>
      <c r="M142" s="35">
        <v>1520</v>
      </c>
      <c r="N142" s="35">
        <v>1350.12</v>
      </c>
      <c r="O142" s="35">
        <v>5956.5999999999995</v>
      </c>
      <c r="P142" s="37">
        <v>44043.4</v>
      </c>
    </row>
    <row r="143" spans="1:16" ht="25.5" x14ac:dyDescent="0.2">
      <c r="A143" s="34">
        <v>142</v>
      </c>
      <c r="B143" s="39" t="s">
        <v>311</v>
      </c>
      <c r="C143" s="22" t="s">
        <v>162</v>
      </c>
      <c r="D143" s="22" t="s">
        <v>388</v>
      </c>
      <c r="E143" s="22" t="s">
        <v>213</v>
      </c>
      <c r="F143" s="23" t="s">
        <v>21</v>
      </c>
      <c r="G143" s="22" t="s">
        <v>351</v>
      </c>
      <c r="H143" s="23">
        <v>110000</v>
      </c>
      <c r="I143" s="35">
        <v>0</v>
      </c>
      <c r="J143" s="36">
        <v>110000</v>
      </c>
      <c r="K143" s="35">
        <v>3157</v>
      </c>
      <c r="L143" s="35">
        <v>14457.62</v>
      </c>
      <c r="M143" s="36">
        <v>3344</v>
      </c>
      <c r="N143" s="35">
        <v>5100</v>
      </c>
      <c r="O143" s="35">
        <v>26058.620000000003</v>
      </c>
      <c r="P143" s="37">
        <v>83941.38</v>
      </c>
    </row>
    <row r="144" spans="1:16" ht="25.5" x14ac:dyDescent="0.2">
      <c r="A144" s="34">
        <v>143</v>
      </c>
      <c r="B144" s="39" t="s">
        <v>389</v>
      </c>
      <c r="C144" s="22" t="s">
        <v>162</v>
      </c>
      <c r="D144" s="22" t="s">
        <v>390</v>
      </c>
      <c r="E144" s="22" t="s">
        <v>213</v>
      </c>
      <c r="F144" s="23" t="s">
        <v>21</v>
      </c>
      <c r="G144" s="22" t="s">
        <v>351</v>
      </c>
      <c r="H144" s="23">
        <v>65000</v>
      </c>
      <c r="I144" s="35">
        <v>0</v>
      </c>
      <c r="J144" s="36">
        <v>65000</v>
      </c>
      <c r="K144" s="35">
        <v>1865.5</v>
      </c>
      <c r="L144" s="35">
        <v>4427.58</v>
      </c>
      <c r="M144" s="35">
        <v>1976</v>
      </c>
      <c r="N144" s="35">
        <v>100</v>
      </c>
      <c r="O144" s="35">
        <v>8369.08</v>
      </c>
      <c r="P144" s="37">
        <v>56630.92</v>
      </c>
    </row>
    <row r="145" spans="1:16" ht="25.5" x14ac:dyDescent="0.2">
      <c r="A145" s="34">
        <v>144</v>
      </c>
      <c r="B145" s="39" t="s">
        <v>308</v>
      </c>
      <c r="C145" s="22" t="s">
        <v>162</v>
      </c>
      <c r="D145" s="22" t="s">
        <v>165</v>
      </c>
      <c r="E145" s="22" t="s">
        <v>213</v>
      </c>
      <c r="F145" s="23" t="s">
        <v>21</v>
      </c>
      <c r="G145" s="22" t="s">
        <v>351</v>
      </c>
      <c r="H145" s="23">
        <v>65000</v>
      </c>
      <c r="I145" s="35">
        <v>0</v>
      </c>
      <c r="J145" s="36">
        <v>65000</v>
      </c>
      <c r="K145" s="35">
        <v>1865.5</v>
      </c>
      <c r="L145" s="35">
        <v>4427.58</v>
      </c>
      <c r="M145" s="36">
        <v>1976</v>
      </c>
      <c r="N145" s="35">
        <v>2100</v>
      </c>
      <c r="O145" s="35">
        <v>10369.08</v>
      </c>
      <c r="P145" s="37">
        <v>54630.92</v>
      </c>
    </row>
    <row r="146" spans="1:16" ht="25.5" x14ac:dyDescent="0.2">
      <c r="A146" s="34">
        <v>145</v>
      </c>
      <c r="B146" s="39" t="s">
        <v>310</v>
      </c>
      <c r="C146" s="22" t="s">
        <v>162</v>
      </c>
      <c r="D146" s="22" t="s">
        <v>165</v>
      </c>
      <c r="E146" s="22" t="s">
        <v>213</v>
      </c>
      <c r="F146" s="23" t="s">
        <v>21</v>
      </c>
      <c r="G146" s="22" t="s">
        <v>351</v>
      </c>
      <c r="H146" s="23">
        <v>65000</v>
      </c>
      <c r="I146" s="35">
        <v>0</v>
      </c>
      <c r="J146" s="36">
        <v>65000</v>
      </c>
      <c r="K146" s="35">
        <v>1865.5</v>
      </c>
      <c r="L146" s="35">
        <v>4427.58</v>
      </c>
      <c r="M146" s="36">
        <v>1976</v>
      </c>
      <c r="N146" s="35">
        <v>3100</v>
      </c>
      <c r="O146" s="35">
        <v>11369.08</v>
      </c>
      <c r="P146" s="37">
        <v>53630.92</v>
      </c>
    </row>
    <row r="147" spans="1:16" ht="25.5" x14ac:dyDescent="0.2">
      <c r="A147" s="34">
        <v>146</v>
      </c>
      <c r="B147" s="39" t="s">
        <v>313</v>
      </c>
      <c r="C147" s="22" t="s">
        <v>162</v>
      </c>
      <c r="D147" s="22" t="s">
        <v>165</v>
      </c>
      <c r="E147" s="22" t="s">
        <v>213</v>
      </c>
      <c r="F147" s="23" t="s">
        <v>24</v>
      </c>
      <c r="G147" s="22" t="s">
        <v>351</v>
      </c>
      <c r="H147" s="23">
        <v>65000</v>
      </c>
      <c r="I147" s="35">
        <v>0</v>
      </c>
      <c r="J147" s="36">
        <v>65000</v>
      </c>
      <c r="K147" s="35">
        <v>1865.5</v>
      </c>
      <c r="L147" s="35">
        <v>4427.58</v>
      </c>
      <c r="M147" s="35">
        <v>1976</v>
      </c>
      <c r="N147" s="35">
        <v>100</v>
      </c>
      <c r="O147" s="35">
        <v>8369.08</v>
      </c>
      <c r="P147" s="37">
        <v>56630.92</v>
      </c>
    </row>
    <row r="148" spans="1:16" ht="25.5" x14ac:dyDescent="0.2">
      <c r="A148" s="34">
        <v>147</v>
      </c>
      <c r="B148" s="39" t="s">
        <v>316</v>
      </c>
      <c r="C148" s="22" t="s">
        <v>162</v>
      </c>
      <c r="D148" s="22" t="s">
        <v>165</v>
      </c>
      <c r="E148" s="22" t="s">
        <v>213</v>
      </c>
      <c r="F148" s="23" t="s">
        <v>21</v>
      </c>
      <c r="G148" s="22" t="s">
        <v>351</v>
      </c>
      <c r="H148" s="23">
        <v>65000</v>
      </c>
      <c r="I148" s="35">
        <v>0</v>
      </c>
      <c r="J148" s="36">
        <v>65000</v>
      </c>
      <c r="K148" s="35">
        <v>1865.5</v>
      </c>
      <c r="L148" s="35">
        <v>4427.58</v>
      </c>
      <c r="M148" s="36">
        <v>1976</v>
      </c>
      <c r="N148" s="35">
        <v>100</v>
      </c>
      <c r="O148" s="35">
        <v>8369.08</v>
      </c>
      <c r="P148" s="37">
        <v>56630.92</v>
      </c>
    </row>
    <row r="149" spans="1:16" ht="24" x14ac:dyDescent="0.2">
      <c r="A149" s="34">
        <v>148</v>
      </c>
      <c r="B149" s="39" t="s">
        <v>317</v>
      </c>
      <c r="C149" s="22" t="s">
        <v>162</v>
      </c>
      <c r="D149" s="22" t="s">
        <v>165</v>
      </c>
      <c r="E149" s="22" t="s">
        <v>213</v>
      </c>
      <c r="F149" s="23" t="s">
        <v>24</v>
      </c>
      <c r="G149" s="22" t="s">
        <v>351</v>
      </c>
      <c r="H149" s="23">
        <v>65000</v>
      </c>
      <c r="I149" s="35">
        <v>0</v>
      </c>
      <c r="J149" s="36">
        <v>65000</v>
      </c>
      <c r="K149" s="35">
        <v>1865.5</v>
      </c>
      <c r="L149" s="35">
        <v>4427.58</v>
      </c>
      <c r="M149" s="35">
        <v>1976</v>
      </c>
      <c r="N149" s="35">
        <v>100</v>
      </c>
      <c r="O149" s="35">
        <v>8369.08</v>
      </c>
      <c r="P149" s="37">
        <v>56630.92</v>
      </c>
    </row>
    <row r="150" spans="1:16" ht="25.5" x14ac:dyDescent="0.2">
      <c r="A150" s="34">
        <v>149</v>
      </c>
      <c r="B150" s="39" t="s">
        <v>291</v>
      </c>
      <c r="C150" s="22" t="s">
        <v>123</v>
      </c>
      <c r="D150" s="22" t="s">
        <v>391</v>
      </c>
      <c r="E150" s="22" t="s">
        <v>213</v>
      </c>
      <c r="F150" s="23" t="s">
        <v>21</v>
      </c>
      <c r="G150" s="22" t="s">
        <v>351</v>
      </c>
      <c r="H150" s="23">
        <v>45000</v>
      </c>
      <c r="I150" s="35">
        <v>0</v>
      </c>
      <c r="J150" s="36">
        <v>45000</v>
      </c>
      <c r="K150" s="35">
        <v>1291.5</v>
      </c>
      <c r="L150" s="35">
        <v>4428.58</v>
      </c>
      <c r="M150" s="36">
        <v>1368</v>
      </c>
      <c r="N150" s="35">
        <v>101</v>
      </c>
      <c r="O150" s="35">
        <v>7189.08</v>
      </c>
      <c r="P150" s="37">
        <v>37810.92</v>
      </c>
    </row>
    <row r="151" spans="1:16" ht="25.5" x14ac:dyDescent="0.2">
      <c r="A151" s="34">
        <v>150</v>
      </c>
      <c r="B151" s="39" t="s">
        <v>293</v>
      </c>
      <c r="C151" s="22" t="s">
        <v>123</v>
      </c>
      <c r="D151" s="22" t="s">
        <v>391</v>
      </c>
      <c r="E151" s="22" t="s">
        <v>213</v>
      </c>
      <c r="F151" s="23" t="s">
        <v>24</v>
      </c>
      <c r="G151" s="22" t="s">
        <v>351</v>
      </c>
      <c r="H151" s="23">
        <v>45000</v>
      </c>
      <c r="I151" s="35">
        <v>0</v>
      </c>
      <c r="J151" s="36">
        <v>45000</v>
      </c>
      <c r="K151" s="35">
        <v>1291.5</v>
      </c>
      <c r="L151" s="35">
        <v>4429.58</v>
      </c>
      <c r="M151" s="36">
        <v>1368</v>
      </c>
      <c r="N151" s="35">
        <v>102</v>
      </c>
      <c r="O151" s="35">
        <v>7191.08</v>
      </c>
      <c r="P151" s="37">
        <v>37808.92</v>
      </c>
    </row>
    <row r="152" spans="1:16" ht="25.5" x14ac:dyDescent="0.2">
      <c r="A152" s="34">
        <v>151</v>
      </c>
      <c r="B152" s="39" t="s">
        <v>392</v>
      </c>
      <c r="C152" s="22" t="s">
        <v>58</v>
      </c>
      <c r="D152" s="22" t="s">
        <v>393</v>
      </c>
      <c r="E152" s="22" t="s">
        <v>213</v>
      </c>
      <c r="F152" s="23" t="s">
        <v>21</v>
      </c>
      <c r="G152" s="22" t="s">
        <v>394</v>
      </c>
      <c r="H152" s="23">
        <v>150000</v>
      </c>
      <c r="I152" s="35">
        <v>0</v>
      </c>
      <c r="J152" s="36">
        <v>150000</v>
      </c>
      <c r="K152" s="35">
        <v>4305</v>
      </c>
      <c r="L152" s="35">
        <v>23866.62</v>
      </c>
      <c r="M152" s="36">
        <v>4560</v>
      </c>
      <c r="N152" s="35">
        <v>1516</v>
      </c>
      <c r="O152" s="35">
        <v>34247.619999999995</v>
      </c>
      <c r="P152" s="37">
        <v>115752.38</v>
      </c>
    </row>
    <row r="153" spans="1:16" ht="25.5" x14ac:dyDescent="0.2">
      <c r="A153" s="34">
        <v>152</v>
      </c>
      <c r="B153" s="39" t="s">
        <v>122</v>
      </c>
      <c r="C153" s="22" t="s">
        <v>123</v>
      </c>
      <c r="D153" s="22" t="s">
        <v>124</v>
      </c>
      <c r="E153" s="22" t="s">
        <v>31</v>
      </c>
      <c r="F153" s="23" t="s">
        <v>21</v>
      </c>
      <c r="G153" s="22" t="s">
        <v>395</v>
      </c>
      <c r="H153" s="23">
        <v>105000</v>
      </c>
      <c r="I153" s="35">
        <v>0</v>
      </c>
      <c r="J153" s="36">
        <v>105000</v>
      </c>
      <c r="K153" s="35">
        <v>3013.5</v>
      </c>
      <c r="L153" s="35">
        <v>22448.27</v>
      </c>
      <c r="M153" s="36">
        <v>3192</v>
      </c>
      <c r="N153" s="35">
        <v>0</v>
      </c>
      <c r="O153" s="35">
        <v>28653.77</v>
      </c>
      <c r="P153" s="37">
        <v>76346.23</v>
      </c>
    </row>
    <row r="154" spans="1:16" ht="25.5" x14ac:dyDescent="0.2">
      <c r="A154" s="34">
        <v>153</v>
      </c>
      <c r="B154" s="39" t="s">
        <v>125</v>
      </c>
      <c r="C154" s="22" t="s">
        <v>123</v>
      </c>
      <c r="D154" s="22" t="s">
        <v>126</v>
      </c>
      <c r="E154" s="22" t="s">
        <v>31</v>
      </c>
      <c r="F154" s="23" t="s">
        <v>21</v>
      </c>
      <c r="G154" s="22" t="s">
        <v>395</v>
      </c>
      <c r="H154" s="23">
        <v>50000</v>
      </c>
      <c r="I154" s="35">
        <v>0</v>
      </c>
      <c r="J154" s="36">
        <v>50000</v>
      </c>
      <c r="K154" s="35">
        <v>1435</v>
      </c>
      <c r="L154" s="35">
        <v>10116.36</v>
      </c>
      <c r="M154" s="36">
        <v>1520</v>
      </c>
      <c r="N154" s="35">
        <v>0</v>
      </c>
      <c r="O154" s="35">
        <v>13071.36</v>
      </c>
      <c r="P154" s="37">
        <v>36928.639999999999</v>
      </c>
    </row>
    <row r="155" spans="1:16" ht="25.5" x14ac:dyDescent="0.2">
      <c r="A155" s="34">
        <v>154</v>
      </c>
      <c r="B155" s="39" t="s">
        <v>141</v>
      </c>
      <c r="C155" s="22" t="s">
        <v>123</v>
      </c>
      <c r="D155" s="22" t="s">
        <v>136</v>
      </c>
      <c r="E155" s="22" t="s">
        <v>34</v>
      </c>
      <c r="F155" s="23" t="s">
        <v>21</v>
      </c>
      <c r="G155" s="22" t="s">
        <v>395</v>
      </c>
      <c r="H155" s="23">
        <v>10000</v>
      </c>
      <c r="I155" s="35">
        <v>0</v>
      </c>
      <c r="J155" s="36">
        <v>10000</v>
      </c>
      <c r="K155" s="35">
        <v>287</v>
      </c>
      <c r="L155" s="35">
        <v>1148.33</v>
      </c>
      <c r="M155" s="36">
        <v>304</v>
      </c>
      <c r="N155" s="35">
        <v>0</v>
      </c>
      <c r="O155" s="35">
        <v>1739.33</v>
      </c>
      <c r="P155" s="37">
        <v>8260.67</v>
      </c>
    </row>
    <row r="156" spans="1:16" ht="24" x14ac:dyDescent="0.2">
      <c r="A156" s="34">
        <v>155</v>
      </c>
      <c r="B156" s="39" t="s">
        <v>83</v>
      </c>
      <c r="C156" s="22" t="s">
        <v>84</v>
      </c>
      <c r="D156" s="22" t="s">
        <v>85</v>
      </c>
      <c r="E156" s="22" t="s">
        <v>31</v>
      </c>
      <c r="F156" s="23" t="s">
        <v>21</v>
      </c>
      <c r="G156" s="22" t="s">
        <v>395</v>
      </c>
      <c r="H156" s="23">
        <v>30000</v>
      </c>
      <c r="I156" s="35">
        <v>0</v>
      </c>
      <c r="J156" s="36">
        <v>30000</v>
      </c>
      <c r="K156" s="35">
        <v>861</v>
      </c>
      <c r="L156" s="35">
        <v>7056.75</v>
      </c>
      <c r="M156" s="36">
        <v>912</v>
      </c>
      <c r="N156" s="35">
        <v>0</v>
      </c>
      <c r="O156" s="35">
        <v>8829.75</v>
      </c>
      <c r="P156" s="37">
        <v>21170.25</v>
      </c>
    </row>
    <row r="157" spans="1:16" ht="25.5" x14ac:dyDescent="0.2">
      <c r="A157" s="34">
        <v>156</v>
      </c>
      <c r="B157" s="39" t="s">
        <v>91</v>
      </c>
      <c r="C157" s="22" t="s">
        <v>89</v>
      </c>
      <c r="D157" s="22" t="s">
        <v>92</v>
      </c>
      <c r="E157" s="22" t="s">
        <v>34</v>
      </c>
      <c r="F157" s="23" t="s">
        <v>21</v>
      </c>
      <c r="G157" s="22" t="s">
        <v>395</v>
      </c>
      <c r="H157" s="23">
        <v>10000</v>
      </c>
      <c r="I157" s="35">
        <v>0</v>
      </c>
      <c r="J157" s="36">
        <v>10000</v>
      </c>
      <c r="K157" s="35">
        <v>287</v>
      </c>
      <c r="L157" s="35">
        <v>1148.33</v>
      </c>
      <c r="M157" s="36">
        <v>304</v>
      </c>
      <c r="N157" s="35">
        <v>0</v>
      </c>
      <c r="O157" s="35">
        <v>1739.33</v>
      </c>
      <c r="P157" s="37">
        <v>8260.67</v>
      </c>
    </row>
    <row r="158" spans="1:16" ht="25.5" x14ac:dyDescent="0.2">
      <c r="A158" s="34">
        <v>157</v>
      </c>
      <c r="B158" s="39" t="s">
        <v>57</v>
      </c>
      <c r="C158" s="22" t="s">
        <v>58</v>
      </c>
      <c r="D158" s="22" t="s">
        <v>59</v>
      </c>
      <c r="E158" s="22" t="s">
        <v>31</v>
      </c>
      <c r="F158" s="23" t="s">
        <v>21</v>
      </c>
      <c r="G158" s="22" t="s">
        <v>395</v>
      </c>
      <c r="H158" s="23">
        <v>5000</v>
      </c>
      <c r="I158" s="35">
        <v>0</v>
      </c>
      <c r="J158" s="36">
        <v>5000</v>
      </c>
      <c r="K158" s="35">
        <v>143.5</v>
      </c>
      <c r="L158" s="35">
        <v>705.67</v>
      </c>
      <c r="M158" s="36">
        <v>152</v>
      </c>
      <c r="N158" s="35">
        <v>0</v>
      </c>
      <c r="O158" s="35">
        <v>1001.17</v>
      </c>
      <c r="P158" s="37">
        <v>3998.83</v>
      </c>
    </row>
    <row r="159" spans="1:16" ht="25.5" x14ac:dyDescent="0.2">
      <c r="A159" s="34">
        <v>158</v>
      </c>
      <c r="B159" s="39" t="s">
        <v>60</v>
      </c>
      <c r="C159" s="22" t="s">
        <v>58</v>
      </c>
      <c r="D159" s="22" t="s">
        <v>59</v>
      </c>
      <c r="E159" s="22" t="s">
        <v>34</v>
      </c>
      <c r="F159" s="23" t="s">
        <v>21</v>
      </c>
      <c r="G159" s="22" t="s">
        <v>395</v>
      </c>
      <c r="H159" s="23">
        <v>5000</v>
      </c>
      <c r="I159" s="35">
        <v>0</v>
      </c>
      <c r="J159" s="36">
        <v>5000</v>
      </c>
      <c r="K159" s="35">
        <v>143.5</v>
      </c>
      <c r="L159" s="35">
        <v>705.67</v>
      </c>
      <c r="M159" s="36">
        <v>152</v>
      </c>
      <c r="N159" s="35">
        <v>0</v>
      </c>
      <c r="O159" s="35">
        <v>1001.17</v>
      </c>
      <c r="P159" s="37">
        <v>3998.83</v>
      </c>
    </row>
    <row r="160" spans="1:16" ht="25.5" x14ac:dyDescent="0.2">
      <c r="A160" s="34">
        <v>159</v>
      </c>
      <c r="B160" s="39" t="s">
        <v>61</v>
      </c>
      <c r="C160" s="22" t="s">
        <v>58</v>
      </c>
      <c r="D160" s="22" t="s">
        <v>62</v>
      </c>
      <c r="E160" s="22" t="s">
        <v>34</v>
      </c>
      <c r="F160" s="23" t="s">
        <v>24</v>
      </c>
      <c r="G160" s="22" t="s">
        <v>395</v>
      </c>
      <c r="H160" s="23">
        <v>10000</v>
      </c>
      <c r="I160" s="35">
        <v>0</v>
      </c>
      <c r="J160" s="36">
        <v>10000</v>
      </c>
      <c r="K160" s="35">
        <v>287</v>
      </c>
      <c r="L160" s="35">
        <v>1148.33</v>
      </c>
      <c r="M160" s="36">
        <v>304</v>
      </c>
      <c r="N160" s="35">
        <v>0</v>
      </c>
      <c r="O160" s="35">
        <v>1739.33</v>
      </c>
      <c r="P160" s="37">
        <v>8260.67</v>
      </c>
    </row>
    <row r="161" spans="1:16" ht="25.5" x14ac:dyDescent="0.2">
      <c r="A161" s="34">
        <v>160</v>
      </c>
      <c r="B161" s="39" t="s">
        <v>161</v>
      </c>
      <c r="C161" s="22" t="s">
        <v>162</v>
      </c>
      <c r="D161" s="22" t="s">
        <v>163</v>
      </c>
      <c r="E161" s="22" t="s">
        <v>34</v>
      </c>
      <c r="F161" s="23" t="s">
        <v>21</v>
      </c>
      <c r="G161" s="22" t="s">
        <v>395</v>
      </c>
      <c r="H161" s="23">
        <v>40000</v>
      </c>
      <c r="I161" s="35">
        <v>0</v>
      </c>
      <c r="J161" s="36">
        <v>40000</v>
      </c>
      <c r="K161" s="35">
        <v>1148</v>
      </c>
      <c r="L161" s="35">
        <v>9409</v>
      </c>
      <c r="M161" s="36">
        <v>1216</v>
      </c>
      <c r="N161" s="35">
        <v>0</v>
      </c>
      <c r="O161" s="35">
        <v>11773</v>
      </c>
      <c r="P161" s="37">
        <v>28227</v>
      </c>
    </row>
    <row r="162" spans="1:16" ht="25.5" x14ac:dyDescent="0.2">
      <c r="A162" s="40">
        <v>161</v>
      </c>
      <c r="B162" s="41" t="s">
        <v>166</v>
      </c>
      <c r="C162" s="42" t="s">
        <v>162</v>
      </c>
      <c r="D162" s="42" t="s">
        <v>165</v>
      </c>
      <c r="E162" s="42" t="s">
        <v>34</v>
      </c>
      <c r="F162" s="43" t="s">
        <v>21</v>
      </c>
      <c r="G162" s="42" t="s">
        <v>395</v>
      </c>
      <c r="H162" s="43">
        <v>15000</v>
      </c>
      <c r="I162" s="44">
        <v>0</v>
      </c>
      <c r="J162" s="45">
        <v>15000</v>
      </c>
      <c r="K162" s="44">
        <v>430.5</v>
      </c>
      <c r="L162" s="44">
        <v>1854</v>
      </c>
      <c r="M162" s="45">
        <v>456</v>
      </c>
      <c r="N162" s="44">
        <v>0</v>
      </c>
      <c r="O162" s="44">
        <v>2740.5</v>
      </c>
      <c r="P162" s="46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Nomina Fijos Junio  2023</vt:lpstr>
      <vt:lpstr>Nomina Vigilancia Junio   2023</vt:lpstr>
      <vt:lpstr>Nomina Interinato Junio  2023</vt:lpstr>
      <vt:lpstr>Nomina Temporales  Junio  2023</vt:lpstr>
      <vt:lpstr>Base de Datos</vt:lpstr>
      <vt:lpstr>'Nomina Fijos Junio  2023'!Área_de_impresión</vt:lpstr>
      <vt:lpstr>'Nomina Temporales  Junio  2023'!Área_de_impresión</vt:lpstr>
      <vt:lpstr>'Nomina Vigilancia Junio   2023'!Área_de_impresión</vt:lpstr>
      <vt:lpstr>'Nomina Fijos Junio  2023'!BaseDeDatos</vt:lpstr>
      <vt:lpstr>BaseDeDatos</vt:lpstr>
      <vt:lpstr>'Nomina Fijos Junio  2023'!Títulos_a_imprimir</vt:lpstr>
      <vt:lpstr>'Nomina Temporales  Junio  2023'!Títulos_a_imprimir</vt:lpstr>
      <vt:lpstr>'Nomina Vigilancia Junio   2023'!Títulos_a_imprimir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Angela Comas</cp:lastModifiedBy>
  <cp:revision/>
  <cp:lastPrinted>2023-05-26T13:19:03Z</cp:lastPrinted>
  <dcterms:created xsi:type="dcterms:W3CDTF">2017-10-11T04:49:31Z</dcterms:created>
  <dcterms:modified xsi:type="dcterms:W3CDTF">2023-07-10T14:17:29Z</dcterms:modified>
  <cp:category/>
  <cp:contentStatus/>
</cp:coreProperties>
</file>