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tables/table11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https://digeigob-my.sharepoint.com/personal/yuriko_ariyama_digeig_gob_do/Documents/ESCRITORIO/PACC 2024/PACC 2024/"/>
    </mc:Choice>
  </mc:AlternateContent>
  <xr:revisionPtr revIDLastSave="31" documentId="8_{8F04DFC7-A9EE-4106-855F-330CA2C20355}" xr6:coauthVersionLast="47" xr6:coauthVersionMax="47" xr10:uidLastSave="{5899AED0-3969-468C-8D81-E54AB9B2E938}"/>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PACC!$A$1:$F$1546</definedName>
    <definedName name="_xlnm.Print_Area" localSheetId="0">RESUMEN!$A$1:$D$66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22" i="2" l="1"/>
  <c r="I1522" i="2"/>
  <c r="H1522" i="2"/>
  <c r="C1518" i="2"/>
  <c r="C1516" i="2"/>
  <c r="F1521" i="2"/>
  <c r="B1521" i="2"/>
  <c r="F1522" i="2" l="1"/>
  <c r="J1511" i="2"/>
  <c r="I1511" i="2"/>
  <c r="H1511" i="2"/>
  <c r="C1501" i="2"/>
  <c r="C1499" i="2"/>
  <c r="J1494" i="2"/>
  <c r="I1494" i="2"/>
  <c r="H1494" i="2"/>
  <c r="C1472" i="2"/>
  <c r="C1470" i="2"/>
  <c r="J1465" i="2"/>
  <c r="I1465" i="2"/>
  <c r="H1465" i="2"/>
  <c r="C1460" i="2"/>
  <c r="C1458" i="2"/>
  <c r="J1453" i="2"/>
  <c r="I1453" i="2"/>
  <c r="H1453" i="2"/>
  <c r="C1447" i="2"/>
  <c r="C1445" i="2"/>
  <c r="J1440" i="2"/>
  <c r="I1440" i="2"/>
  <c r="H1440" i="2"/>
  <c r="C1436" i="2"/>
  <c r="C1434" i="2"/>
  <c r="J1429" i="2"/>
  <c r="I1429" i="2"/>
  <c r="H1429" i="2"/>
  <c r="C1425" i="2"/>
  <c r="C1423" i="2"/>
  <c r="J1418" i="2"/>
  <c r="I1418" i="2"/>
  <c r="H1418" i="2"/>
  <c r="C1414" i="2"/>
  <c r="C1412" i="2"/>
  <c r="J1407" i="2"/>
  <c r="I1407" i="2"/>
  <c r="H1407" i="2"/>
  <c r="C1403" i="2"/>
  <c r="C1401" i="2"/>
  <c r="B1482" i="2"/>
  <c r="B1507" i="2"/>
  <c r="B1506" i="2"/>
  <c r="B1487" i="2"/>
  <c r="F1478" i="2"/>
  <c r="F1475" i="2"/>
  <c r="B1439" i="2"/>
  <c r="F1464" i="2"/>
  <c r="F1483" i="2"/>
  <c r="F1487" i="2"/>
  <c r="B1417" i="2"/>
  <c r="B1492" i="2"/>
  <c r="B1479" i="2"/>
  <c r="F1510" i="2"/>
  <c r="F1493" i="2"/>
  <c r="B1485" i="2"/>
  <c r="B1508" i="2"/>
  <c r="F1452" i="2"/>
  <c r="B1505" i="2"/>
  <c r="F1486" i="2"/>
  <c r="F1476" i="2"/>
  <c r="B1489" i="2"/>
  <c r="B1491" i="2"/>
  <c r="F1484" i="2"/>
  <c r="F1479" i="2"/>
  <c r="B1510" i="2"/>
  <c r="F1428" i="2"/>
  <c r="F1482" i="2"/>
  <c r="B1451" i="2"/>
  <c r="F1509" i="2"/>
  <c r="B1480" i="2"/>
  <c r="F1490" i="2"/>
  <c r="F1406" i="2"/>
  <c r="B1406" i="2"/>
  <c r="B1484" i="2"/>
  <c r="F1492" i="2"/>
  <c r="F1451" i="2"/>
  <c r="F1508" i="2"/>
  <c r="B1476" i="2"/>
  <c r="F1505" i="2"/>
  <c r="B1493" i="2"/>
  <c r="F1481" i="2"/>
  <c r="B1464" i="2"/>
  <c r="F1463" i="2"/>
  <c r="F1477" i="2"/>
  <c r="B1463" i="2"/>
  <c r="F1417" i="2"/>
  <c r="B1488" i="2"/>
  <c r="B1486" i="2"/>
  <c r="F1480" i="2"/>
  <c r="F1489" i="2"/>
  <c r="B1481" i="2"/>
  <c r="B1490" i="2"/>
  <c r="F1439" i="2"/>
  <c r="F1506" i="2"/>
  <c r="B1504" i="2"/>
  <c r="B1428" i="2"/>
  <c r="F1450" i="2"/>
  <c r="F1488" i="2"/>
  <c r="F1507" i="2"/>
  <c r="B1483" i="2"/>
  <c r="B1450" i="2"/>
  <c r="B1477" i="2"/>
  <c r="F1485" i="2"/>
  <c r="F1491" i="2"/>
  <c r="B1478" i="2"/>
  <c r="B1475" i="2"/>
  <c r="B1452" i="2"/>
  <c r="F1504" i="2"/>
  <c r="B1509" i="2"/>
  <c r="F1511" i="2" l="1"/>
  <c r="F1494" i="2"/>
  <c r="F1465" i="2"/>
  <c r="F1453" i="2"/>
  <c r="F1440" i="2"/>
  <c r="F1429" i="2"/>
  <c r="F1418" i="2"/>
  <c r="F1407" i="2"/>
  <c r="J1396" i="2" l="1"/>
  <c r="I1396" i="2"/>
  <c r="H1396" i="2"/>
  <c r="C1392" i="2"/>
  <c r="C1390" i="2"/>
  <c r="J1385" i="2"/>
  <c r="I1385" i="2"/>
  <c r="H1385" i="2"/>
  <c r="C1381" i="2"/>
  <c r="C1379" i="2"/>
  <c r="J1374" i="2"/>
  <c r="I1374" i="2"/>
  <c r="H1374" i="2"/>
  <c r="C1370" i="2"/>
  <c r="C1368" i="2"/>
  <c r="J1363" i="2"/>
  <c r="I1363" i="2"/>
  <c r="H1363" i="2"/>
  <c r="C1359" i="2"/>
  <c r="C1357" i="2"/>
  <c r="J1352" i="2"/>
  <c r="I1352" i="2"/>
  <c r="H1352" i="2"/>
  <c r="C1347" i="2"/>
  <c r="C1345" i="2"/>
  <c r="J1340" i="2"/>
  <c r="I1340" i="2"/>
  <c r="H1340" i="2"/>
  <c r="C1335" i="2"/>
  <c r="C1333" i="2"/>
  <c r="F1362" i="2"/>
  <c r="B1384" i="2"/>
  <c r="B1327" i="2"/>
  <c r="F1395" i="2"/>
  <c r="B1339" i="2"/>
  <c r="B1350" i="2"/>
  <c r="B1307" i="2"/>
  <c r="F1306" i="2"/>
  <c r="B1309" i="2"/>
  <c r="B1306" i="2"/>
  <c r="F1309" i="2"/>
  <c r="F1312" i="2"/>
  <c r="F1350" i="2"/>
  <c r="F1310" i="2"/>
  <c r="F1327" i="2"/>
  <c r="B1373" i="2"/>
  <c r="B1311" i="2"/>
  <c r="F1308" i="2"/>
  <c r="F1314" i="2"/>
  <c r="B1314" i="2"/>
  <c r="B1312" i="2"/>
  <c r="B1310" i="2"/>
  <c r="F1373" i="2"/>
  <c r="F1311" i="2"/>
  <c r="B1308" i="2"/>
  <c r="F1384" i="2"/>
  <c r="B1338" i="2"/>
  <c r="F1307" i="2"/>
  <c r="B1351" i="2"/>
  <c r="B1362" i="2"/>
  <c r="F1313" i="2"/>
  <c r="B1313" i="2"/>
  <c r="F1326" i="2"/>
  <c r="B1395" i="2"/>
  <c r="F1338" i="2"/>
  <c r="F1351" i="2"/>
  <c r="B1326" i="2"/>
  <c r="F1339" i="2"/>
  <c r="F1396" i="2" l="1"/>
  <c r="F1385" i="2"/>
  <c r="F1374" i="2"/>
  <c r="F1363" i="2"/>
  <c r="F1352" i="2"/>
  <c r="F1340" i="2"/>
  <c r="J1328" i="2" l="1"/>
  <c r="I1328" i="2"/>
  <c r="H1328" i="2"/>
  <c r="C1322" i="2"/>
  <c r="C1320" i="2"/>
  <c r="J1315" i="2"/>
  <c r="I1315" i="2"/>
  <c r="H1315" i="2"/>
  <c r="C1302" i="2"/>
  <c r="C1300" i="2"/>
  <c r="J1295" i="2"/>
  <c r="I1295" i="2"/>
  <c r="H1295" i="2"/>
  <c r="C1291" i="2"/>
  <c r="C1289" i="2"/>
  <c r="J1284" i="2"/>
  <c r="I1284" i="2"/>
  <c r="H1284" i="2"/>
  <c r="C1280" i="2"/>
  <c r="C1278" i="2"/>
  <c r="J1273" i="2"/>
  <c r="I1273" i="2"/>
  <c r="H1273" i="2"/>
  <c r="C1269" i="2"/>
  <c r="C1267" i="2"/>
  <c r="J1262" i="2"/>
  <c r="I1262" i="2"/>
  <c r="H1262" i="2"/>
  <c r="C1258" i="2"/>
  <c r="C1256" i="2"/>
  <c r="J1251" i="2"/>
  <c r="I1251" i="2"/>
  <c r="H1251" i="2"/>
  <c r="C1247" i="2"/>
  <c r="C1245" i="2"/>
  <c r="J1240" i="2"/>
  <c r="I1240" i="2"/>
  <c r="H1240" i="2"/>
  <c r="C1236" i="2"/>
  <c r="C1234" i="2"/>
  <c r="J1229" i="2"/>
  <c r="I1229" i="2"/>
  <c r="H1229" i="2"/>
  <c r="C1225" i="2"/>
  <c r="C1223" i="2"/>
  <c r="J1218" i="2"/>
  <c r="I1218" i="2"/>
  <c r="H1218" i="2"/>
  <c r="C1214" i="2"/>
  <c r="C1212" i="2"/>
  <c r="J1207" i="2"/>
  <c r="I1207" i="2"/>
  <c r="H1207" i="2"/>
  <c r="C1203" i="2"/>
  <c r="C1201" i="2"/>
  <c r="J1196" i="2"/>
  <c r="I1196" i="2"/>
  <c r="H1196" i="2"/>
  <c r="C1189" i="2"/>
  <c r="C1187" i="2"/>
  <c r="J1182" i="2"/>
  <c r="I1182" i="2"/>
  <c r="H1182" i="2"/>
  <c r="C1175" i="2"/>
  <c r="C1173" i="2"/>
  <c r="J1168" i="2"/>
  <c r="I1168" i="2"/>
  <c r="H1168" i="2"/>
  <c r="C1161" i="2"/>
  <c r="C1159" i="2"/>
  <c r="J1154" i="2"/>
  <c r="I1154" i="2"/>
  <c r="H1154" i="2"/>
  <c r="C1147" i="2"/>
  <c r="C1145" i="2"/>
  <c r="F1272" i="2"/>
  <c r="F1250" i="2"/>
  <c r="B1181" i="2"/>
  <c r="F1181" i="2"/>
  <c r="F1166" i="2"/>
  <c r="B1179" i="2"/>
  <c r="B1193" i="2"/>
  <c r="B1194" i="2"/>
  <c r="F1153" i="2"/>
  <c r="F1294" i="2"/>
  <c r="B1195" i="2"/>
  <c r="B1239" i="2"/>
  <c r="B1166" i="2"/>
  <c r="B1272" i="2"/>
  <c r="B1192" i="2"/>
  <c r="B1139" i="2"/>
  <c r="B1294" i="2"/>
  <c r="F1151" i="2"/>
  <c r="B1180" i="2"/>
  <c r="B1167" i="2"/>
  <c r="F1194" i="2"/>
  <c r="F1179" i="2"/>
  <c r="B1150" i="2"/>
  <c r="B1178" i="2"/>
  <c r="F1178" i="2"/>
  <c r="B1206" i="2"/>
  <c r="F1325" i="2"/>
  <c r="F1150" i="2"/>
  <c r="B1151" i="2"/>
  <c r="B1115" i="2"/>
  <c r="F1180" i="2"/>
  <c r="F1261" i="2"/>
  <c r="B1305" i="2"/>
  <c r="F1239" i="2"/>
  <c r="F1103" i="2"/>
  <c r="B1165" i="2"/>
  <c r="B1217" i="2"/>
  <c r="B1283" i="2"/>
  <c r="B1152" i="2"/>
  <c r="F1192" i="2"/>
  <c r="F1152" i="2"/>
  <c r="F1195" i="2"/>
  <c r="F1283" i="2"/>
  <c r="F1164" i="2"/>
  <c r="F1193" i="2"/>
  <c r="B1127" i="2"/>
  <c r="F1206" i="2"/>
  <c r="F1167" i="2"/>
  <c r="F1228" i="2"/>
  <c r="B1261" i="2"/>
  <c r="B1103" i="2"/>
  <c r="F1127" i="2"/>
  <c r="F1115" i="2"/>
  <c r="F1217" i="2"/>
  <c r="B1164" i="2"/>
  <c r="F1165" i="2"/>
  <c r="F1305" i="2"/>
  <c r="B1325" i="2"/>
  <c r="F1139" i="2"/>
  <c r="B1228" i="2"/>
  <c r="B1250" i="2"/>
  <c r="B1153" i="2"/>
  <c r="F1328" i="2" l="1"/>
  <c r="F1315" i="2"/>
  <c r="F1295" i="2"/>
  <c r="F1284" i="2"/>
  <c r="F1273" i="2"/>
  <c r="F1262" i="2"/>
  <c r="F1251" i="2"/>
  <c r="F1240" i="2"/>
  <c r="F1229" i="2"/>
  <c r="F1218" i="2"/>
  <c r="F1207" i="2"/>
  <c r="F1196" i="2"/>
  <c r="F1182" i="2"/>
  <c r="F1168" i="2"/>
  <c r="F1154" i="2"/>
  <c r="J1140" i="2" l="1"/>
  <c r="I1140" i="2"/>
  <c r="H1140" i="2"/>
  <c r="C1135" i="2"/>
  <c r="C1133" i="2"/>
  <c r="J1128" i="2"/>
  <c r="I1128" i="2"/>
  <c r="H1128" i="2"/>
  <c r="C1123" i="2"/>
  <c r="C1121" i="2"/>
  <c r="J1116" i="2"/>
  <c r="I1116" i="2"/>
  <c r="H1116" i="2"/>
  <c r="C1111" i="2"/>
  <c r="C1109" i="2"/>
  <c r="J1104" i="2"/>
  <c r="I1104" i="2"/>
  <c r="H1104" i="2"/>
  <c r="C1099" i="2"/>
  <c r="C1097" i="2"/>
  <c r="J1092" i="2"/>
  <c r="I1092" i="2"/>
  <c r="H1092" i="2"/>
  <c r="C1086" i="2"/>
  <c r="C1084" i="2"/>
  <c r="J1079" i="2"/>
  <c r="I1079" i="2"/>
  <c r="H1079" i="2"/>
  <c r="C1073" i="2"/>
  <c r="C1071" i="2"/>
  <c r="J1066" i="2"/>
  <c r="I1066" i="2"/>
  <c r="H1066" i="2"/>
  <c r="C1060" i="2"/>
  <c r="C1058" i="2"/>
  <c r="J1053" i="2"/>
  <c r="I1053" i="2"/>
  <c r="H1053" i="2"/>
  <c r="C1047" i="2"/>
  <c r="C1045" i="2"/>
  <c r="J1040" i="2"/>
  <c r="I1040" i="2"/>
  <c r="H1040" i="2"/>
  <c r="C1036" i="2"/>
  <c r="C1034" i="2"/>
  <c r="J1029" i="2"/>
  <c r="I1029" i="2"/>
  <c r="H1029" i="2"/>
  <c r="C1025" i="2"/>
  <c r="C1023" i="2"/>
  <c r="J1018" i="2"/>
  <c r="I1018" i="2"/>
  <c r="H1018" i="2"/>
  <c r="C1013" i="2"/>
  <c r="C1011" i="2"/>
  <c r="J1006" i="2"/>
  <c r="I1006" i="2"/>
  <c r="H1006" i="2"/>
  <c r="C1001" i="2"/>
  <c r="C999" i="2"/>
  <c r="J994" i="2"/>
  <c r="I994" i="2"/>
  <c r="H994" i="2"/>
  <c r="C989" i="2"/>
  <c r="C987" i="2"/>
  <c r="J982" i="2"/>
  <c r="I982" i="2"/>
  <c r="H982" i="2"/>
  <c r="C977" i="2"/>
  <c r="C975" i="2"/>
  <c r="J970" i="2"/>
  <c r="I970" i="2"/>
  <c r="H970" i="2"/>
  <c r="C966" i="2"/>
  <c r="C964" i="2"/>
  <c r="J959" i="2"/>
  <c r="I959" i="2"/>
  <c r="H959" i="2"/>
  <c r="C954" i="2"/>
  <c r="C952" i="2"/>
  <c r="J947" i="2"/>
  <c r="I947" i="2"/>
  <c r="H947" i="2"/>
  <c r="C943" i="2"/>
  <c r="C941" i="2"/>
  <c r="J936" i="2"/>
  <c r="I936" i="2"/>
  <c r="H936" i="2"/>
  <c r="C932" i="2"/>
  <c r="C930" i="2"/>
  <c r="J925" i="2"/>
  <c r="I925" i="2"/>
  <c r="H925" i="2"/>
  <c r="C921" i="2"/>
  <c r="C919" i="2"/>
  <c r="J914" i="2"/>
  <c r="I914" i="2"/>
  <c r="H914" i="2"/>
  <c r="C910" i="2"/>
  <c r="C908" i="2"/>
  <c r="J903" i="2"/>
  <c r="I903" i="2"/>
  <c r="H903" i="2"/>
  <c r="C899" i="2"/>
  <c r="C897" i="2"/>
  <c r="J892" i="2"/>
  <c r="I892" i="2"/>
  <c r="H892" i="2"/>
  <c r="C888" i="2"/>
  <c r="C886" i="2"/>
  <c r="F880" i="2"/>
  <c r="F1005" i="2"/>
  <c r="F969" i="2"/>
  <c r="F1028" i="2"/>
  <c r="B1138" i="2"/>
  <c r="F1090" i="2"/>
  <c r="B946" i="2"/>
  <c r="B1090" i="2"/>
  <c r="B957" i="2"/>
  <c r="F981" i="2"/>
  <c r="F1017" i="2"/>
  <c r="B1089" i="2"/>
  <c r="B1050" i="2"/>
  <c r="F1138" i="2"/>
  <c r="B1051" i="2"/>
  <c r="B1065" i="2"/>
  <c r="F992" i="2"/>
  <c r="F1051" i="2"/>
  <c r="B935" i="2"/>
  <c r="B1102" i="2"/>
  <c r="B880" i="2"/>
  <c r="B891" i="2"/>
  <c r="B1064" i="2"/>
  <c r="B1078" i="2"/>
  <c r="F1076" i="2"/>
  <c r="F1078" i="2"/>
  <c r="B958" i="2"/>
  <c r="B856" i="2"/>
  <c r="B1005" i="2"/>
  <c r="B902" i="2"/>
  <c r="F1016" i="2"/>
  <c r="B992" i="2"/>
  <c r="B969" i="2"/>
  <c r="B1052" i="2"/>
  <c r="B993" i="2"/>
  <c r="B980" i="2"/>
  <c r="B1077" i="2"/>
  <c r="B1114" i="2"/>
  <c r="F856" i="2"/>
  <c r="B1017" i="2"/>
  <c r="F1089" i="2"/>
  <c r="F1126" i="2"/>
  <c r="F1039" i="2"/>
  <c r="B1039" i="2"/>
  <c r="B1016" i="2"/>
  <c r="F935" i="2"/>
  <c r="F957" i="2"/>
  <c r="B1126" i="2"/>
  <c r="F902" i="2"/>
  <c r="B868" i="2"/>
  <c r="B913" i="2"/>
  <c r="B924" i="2"/>
  <c r="F924" i="2"/>
  <c r="F1077" i="2"/>
  <c r="F1004" i="2"/>
  <c r="F1114" i="2"/>
  <c r="F1063" i="2"/>
  <c r="F1050" i="2"/>
  <c r="F1052" i="2"/>
  <c r="F993" i="2"/>
  <c r="F946" i="2"/>
  <c r="F958" i="2"/>
  <c r="B1063" i="2"/>
  <c r="B1076" i="2"/>
  <c r="F1102" i="2"/>
  <c r="F980" i="2"/>
  <c r="F913" i="2"/>
  <c r="F1065" i="2"/>
  <c r="B1028" i="2"/>
  <c r="F1064" i="2"/>
  <c r="B1004" i="2"/>
  <c r="B981" i="2"/>
  <c r="F1091" i="2"/>
  <c r="F868" i="2"/>
  <c r="B1091" i="2"/>
  <c r="F891" i="2"/>
  <c r="F1140" i="2" l="1"/>
  <c r="F1128" i="2"/>
  <c r="F1116" i="2"/>
  <c r="F1104" i="2"/>
  <c r="F1092" i="2"/>
  <c r="F1079" i="2"/>
  <c r="F1066" i="2"/>
  <c r="F1053" i="2"/>
  <c r="F1040" i="2"/>
  <c r="F1029" i="2"/>
  <c r="F1018" i="2"/>
  <c r="F1006" i="2"/>
  <c r="F994" i="2"/>
  <c r="F982" i="2"/>
  <c r="F970" i="2"/>
  <c r="F959" i="2"/>
  <c r="F947" i="2"/>
  <c r="F936" i="2"/>
  <c r="F925" i="2"/>
  <c r="F914" i="2"/>
  <c r="F903" i="2"/>
  <c r="F892" i="2"/>
  <c r="J881" i="2" l="1"/>
  <c r="I881" i="2"/>
  <c r="H881" i="2"/>
  <c r="C876" i="2"/>
  <c r="C874" i="2"/>
  <c r="J869" i="2"/>
  <c r="I869" i="2"/>
  <c r="H869" i="2"/>
  <c r="C864" i="2"/>
  <c r="C862" i="2"/>
  <c r="J857" i="2"/>
  <c r="I857" i="2"/>
  <c r="H857" i="2"/>
  <c r="C852" i="2"/>
  <c r="C850" i="2"/>
  <c r="J845" i="2"/>
  <c r="I845" i="2"/>
  <c r="H845" i="2"/>
  <c r="C840" i="2"/>
  <c r="C838" i="2"/>
  <c r="B827" i="2"/>
  <c r="B832" i="2"/>
  <c r="B813" i="2"/>
  <c r="B810" i="2"/>
  <c r="F814" i="2"/>
  <c r="B879" i="2"/>
  <c r="B714" i="2"/>
  <c r="F867" i="2"/>
  <c r="F810" i="2"/>
  <c r="B794" i="2"/>
  <c r="F813" i="2"/>
  <c r="B829" i="2"/>
  <c r="F798" i="2"/>
  <c r="B795" i="2"/>
  <c r="B814" i="2"/>
  <c r="F855" i="2"/>
  <c r="F843" i="2"/>
  <c r="B867" i="2"/>
  <c r="F702" i="2"/>
  <c r="B702" i="2"/>
  <c r="B843" i="2"/>
  <c r="B844" i="2"/>
  <c r="B796" i="2"/>
  <c r="F794" i="2"/>
  <c r="B812" i="2"/>
  <c r="F827" i="2"/>
  <c r="F815" i="2"/>
  <c r="B815" i="2"/>
  <c r="B830" i="2"/>
  <c r="F812" i="2"/>
  <c r="F831" i="2"/>
  <c r="F829" i="2"/>
  <c r="F811" i="2"/>
  <c r="F879" i="2"/>
  <c r="B855" i="2"/>
  <c r="F830" i="2"/>
  <c r="B811" i="2"/>
  <c r="B797" i="2"/>
  <c r="F832" i="2"/>
  <c r="F844" i="2"/>
  <c r="F797" i="2"/>
  <c r="F795" i="2"/>
  <c r="F828" i="2"/>
  <c r="B828" i="2"/>
  <c r="F796" i="2"/>
  <c r="F714" i="2"/>
  <c r="B798" i="2"/>
  <c r="B831" i="2"/>
  <c r="F881" i="2" l="1"/>
  <c r="F869" i="2"/>
  <c r="F857" i="2"/>
  <c r="F845" i="2"/>
  <c r="F781" i="2"/>
  <c r="B781" i="2"/>
  <c r="B782" i="2"/>
  <c r="F782" i="2"/>
  <c r="J833" i="2" l="1"/>
  <c r="I833" i="2"/>
  <c r="H833" i="2"/>
  <c r="C823" i="2"/>
  <c r="C821" i="2"/>
  <c r="J816" i="2"/>
  <c r="I816" i="2"/>
  <c r="H816" i="2"/>
  <c r="C806" i="2"/>
  <c r="C804" i="2"/>
  <c r="J799" i="2"/>
  <c r="I799" i="2"/>
  <c r="H799" i="2"/>
  <c r="C790" i="2"/>
  <c r="C788" i="2"/>
  <c r="J783" i="2"/>
  <c r="I783" i="2"/>
  <c r="H783" i="2"/>
  <c r="C777" i="2"/>
  <c r="C775" i="2"/>
  <c r="J770" i="2"/>
  <c r="I770" i="2"/>
  <c r="H770" i="2"/>
  <c r="C766" i="2"/>
  <c r="C764" i="2"/>
  <c r="J759" i="2"/>
  <c r="I759" i="2"/>
  <c r="H759" i="2"/>
  <c r="C755" i="2"/>
  <c r="C753" i="2"/>
  <c r="J748" i="2"/>
  <c r="I748" i="2"/>
  <c r="H748" i="2"/>
  <c r="C744" i="2"/>
  <c r="C742" i="2"/>
  <c r="J737" i="2"/>
  <c r="I737" i="2"/>
  <c r="H737" i="2"/>
  <c r="C733" i="2"/>
  <c r="C731" i="2"/>
  <c r="J726" i="2"/>
  <c r="I726" i="2"/>
  <c r="H726" i="2"/>
  <c r="C722" i="2"/>
  <c r="C720" i="2"/>
  <c r="F809" i="2"/>
  <c r="F769" i="2"/>
  <c r="B725" i="2"/>
  <c r="B736" i="2"/>
  <c r="B780" i="2"/>
  <c r="F780" i="2"/>
  <c r="B769" i="2"/>
  <c r="F826" i="2"/>
  <c r="F793" i="2"/>
  <c r="B826" i="2"/>
  <c r="B793" i="2"/>
  <c r="F736" i="2"/>
  <c r="B747" i="2"/>
  <c r="F758" i="2"/>
  <c r="B809" i="2"/>
  <c r="F725" i="2"/>
  <c r="F747" i="2"/>
  <c r="B758" i="2"/>
  <c r="F833" i="2" l="1"/>
  <c r="F816" i="2"/>
  <c r="F799" i="2"/>
  <c r="F783" i="2"/>
  <c r="F770" i="2"/>
  <c r="F759" i="2"/>
  <c r="F748" i="2"/>
  <c r="F737" i="2"/>
  <c r="F726" i="2"/>
  <c r="J715" i="2"/>
  <c r="I715" i="2"/>
  <c r="H715" i="2"/>
  <c r="C710" i="2"/>
  <c r="C708" i="2"/>
  <c r="J703" i="2"/>
  <c r="I703" i="2"/>
  <c r="H703" i="2"/>
  <c r="C698" i="2"/>
  <c r="C696" i="2"/>
  <c r="J691" i="2"/>
  <c r="I691" i="2"/>
  <c r="H691" i="2"/>
  <c r="C685" i="2"/>
  <c r="C683" i="2"/>
  <c r="J678" i="2"/>
  <c r="I678" i="2"/>
  <c r="H678" i="2"/>
  <c r="C673" i="2"/>
  <c r="C671" i="2"/>
  <c r="J666" i="2"/>
  <c r="I666" i="2"/>
  <c r="H666" i="2"/>
  <c r="C662" i="2"/>
  <c r="C660" i="2"/>
  <c r="J655" i="2"/>
  <c r="I655" i="2"/>
  <c r="H655" i="2"/>
  <c r="C651" i="2"/>
  <c r="C649" i="2"/>
  <c r="J644" i="2"/>
  <c r="I644" i="2"/>
  <c r="H644" i="2"/>
  <c r="C640" i="2"/>
  <c r="C638" i="2"/>
  <c r="J633" i="2"/>
  <c r="I633" i="2"/>
  <c r="H633" i="2"/>
  <c r="C629" i="2"/>
  <c r="C627" i="2"/>
  <c r="J622" i="2"/>
  <c r="I622" i="2"/>
  <c r="H622" i="2"/>
  <c r="C617" i="2"/>
  <c r="C615" i="2"/>
  <c r="J610" i="2"/>
  <c r="I610" i="2"/>
  <c r="H610" i="2"/>
  <c r="C605" i="2"/>
  <c r="C603" i="2"/>
  <c r="J598" i="2"/>
  <c r="I598" i="2"/>
  <c r="H598" i="2"/>
  <c r="C593" i="2"/>
  <c r="C591" i="2"/>
  <c r="J586" i="2"/>
  <c r="I586" i="2"/>
  <c r="H586" i="2"/>
  <c r="C581" i="2"/>
  <c r="C579" i="2"/>
  <c r="B689" i="2"/>
  <c r="F562" i="2"/>
  <c r="B519" i="2"/>
  <c r="F584" i="2"/>
  <c r="F547" i="2"/>
  <c r="F677" i="2"/>
  <c r="B523" i="2"/>
  <c r="F512" i="2"/>
  <c r="F609" i="2"/>
  <c r="F585" i="2"/>
  <c r="F528" i="2"/>
  <c r="F689" i="2"/>
  <c r="B562" i="2"/>
  <c r="F596" i="2"/>
  <c r="F543" i="2"/>
  <c r="B544" i="2"/>
  <c r="F521" i="2"/>
  <c r="B543" i="2"/>
  <c r="F713" i="2"/>
  <c r="F690" i="2"/>
  <c r="B522" i="2"/>
  <c r="B531" i="2"/>
  <c r="B677" i="2"/>
  <c r="F544" i="2"/>
  <c r="B549" i="2"/>
  <c r="F530" i="2"/>
  <c r="B545" i="2"/>
  <c r="B516" i="2"/>
  <c r="F701" i="2"/>
  <c r="B676" i="2"/>
  <c r="B514" i="2"/>
  <c r="F608" i="2"/>
  <c r="B518" i="2"/>
  <c r="F525" i="2"/>
  <c r="B529" i="2"/>
  <c r="B547" i="2"/>
  <c r="F621" i="2"/>
  <c r="F546" i="2"/>
  <c r="B620" i="2"/>
  <c r="B524" i="2"/>
  <c r="F550" i="2"/>
  <c r="B701" i="2"/>
  <c r="B521" i="2"/>
  <c r="B584" i="2"/>
  <c r="F526" i="2"/>
  <c r="F519" i="2"/>
  <c r="F545" i="2"/>
  <c r="B512" i="2"/>
  <c r="B632" i="2"/>
  <c r="B517" i="2"/>
  <c r="B520" i="2"/>
  <c r="B596" i="2"/>
  <c r="F524" i="2"/>
  <c r="F643" i="2"/>
  <c r="F620" i="2"/>
  <c r="B526" i="2"/>
  <c r="F517" i="2"/>
  <c r="F665" i="2"/>
  <c r="F654" i="2"/>
  <c r="F688" i="2"/>
  <c r="B665" i="2"/>
  <c r="B597" i="2"/>
  <c r="B525" i="2"/>
  <c r="B513" i="2"/>
  <c r="F522" i="2"/>
  <c r="F514" i="2"/>
  <c r="B688" i="2"/>
  <c r="B713" i="2"/>
  <c r="B528" i="2"/>
  <c r="F527" i="2"/>
  <c r="B546" i="2"/>
  <c r="F529" i="2"/>
  <c r="F531" i="2"/>
  <c r="F632" i="2"/>
  <c r="B527" i="2"/>
  <c r="F597" i="2"/>
  <c r="B585" i="2"/>
  <c r="B690" i="2"/>
  <c r="F676" i="2"/>
  <c r="F523" i="2"/>
  <c r="B548" i="2"/>
  <c r="B530" i="2"/>
  <c r="F520" i="2"/>
  <c r="B621" i="2"/>
  <c r="B515" i="2"/>
  <c r="F518" i="2"/>
  <c r="B550" i="2"/>
  <c r="B654" i="2"/>
  <c r="F548" i="2"/>
  <c r="F515" i="2"/>
  <c r="F513" i="2"/>
  <c r="F516" i="2"/>
  <c r="F549" i="2"/>
  <c r="B609" i="2"/>
  <c r="B643" i="2"/>
  <c r="B608" i="2"/>
  <c r="F715" i="2" l="1"/>
  <c r="F703" i="2"/>
  <c r="F691" i="2"/>
  <c r="F678" i="2"/>
  <c r="F666" i="2"/>
  <c r="F655" i="2"/>
  <c r="F644" i="2"/>
  <c r="F633" i="2"/>
  <c r="F622" i="2"/>
  <c r="F610" i="2"/>
  <c r="F598" i="2"/>
  <c r="F586" i="2"/>
  <c r="J574" i="2" l="1"/>
  <c r="I574" i="2"/>
  <c r="H574" i="2"/>
  <c r="C570" i="2"/>
  <c r="C568" i="2"/>
  <c r="J563" i="2"/>
  <c r="I563" i="2"/>
  <c r="H563" i="2"/>
  <c r="C558" i="2"/>
  <c r="C556" i="2"/>
  <c r="J551" i="2"/>
  <c r="I551" i="2"/>
  <c r="H551" i="2"/>
  <c r="C539" i="2"/>
  <c r="C537" i="2"/>
  <c r="J532" i="2"/>
  <c r="I532" i="2"/>
  <c r="H532" i="2"/>
  <c r="C500" i="2"/>
  <c r="C498" i="2"/>
  <c r="F561" i="2"/>
  <c r="B453" i="2"/>
  <c r="B542" i="2"/>
  <c r="F491" i="2"/>
  <c r="B509" i="2"/>
  <c r="B503" i="2"/>
  <c r="F508" i="2"/>
  <c r="B466" i="2"/>
  <c r="B492" i="2"/>
  <c r="F511" i="2"/>
  <c r="B561" i="2"/>
  <c r="F542" i="2"/>
  <c r="F503" i="2"/>
  <c r="F453" i="2"/>
  <c r="F510" i="2"/>
  <c r="B504" i="2"/>
  <c r="F479" i="2"/>
  <c r="B452" i="2"/>
  <c r="F492" i="2"/>
  <c r="B573" i="2"/>
  <c r="B491" i="2"/>
  <c r="B511" i="2"/>
  <c r="B510" i="2"/>
  <c r="F465" i="2"/>
  <c r="B506" i="2"/>
  <c r="B508" i="2"/>
  <c r="F507" i="2"/>
  <c r="F573" i="2"/>
  <c r="B478" i="2"/>
  <c r="B505" i="2"/>
  <c r="F504" i="2"/>
  <c r="B465" i="2"/>
  <c r="B507" i="2"/>
  <c r="F506" i="2"/>
  <c r="F505" i="2"/>
  <c r="F509" i="2"/>
  <c r="F452" i="2"/>
  <c r="F478" i="2"/>
  <c r="B479" i="2"/>
  <c r="F466" i="2"/>
  <c r="F574" i="2" l="1"/>
  <c r="F563" i="2"/>
  <c r="F551" i="2"/>
  <c r="F532" i="2"/>
  <c r="J493" i="2" l="1"/>
  <c r="I493" i="2"/>
  <c r="H493" i="2"/>
  <c r="C487" i="2"/>
  <c r="C485" i="2"/>
  <c r="J480" i="2"/>
  <c r="I480" i="2"/>
  <c r="H480" i="2"/>
  <c r="C474" i="2"/>
  <c r="C472" i="2"/>
  <c r="J467" i="2"/>
  <c r="I467" i="2"/>
  <c r="H467" i="2"/>
  <c r="C461" i="2"/>
  <c r="C459" i="2"/>
  <c r="J454" i="2"/>
  <c r="I454" i="2"/>
  <c r="H454" i="2"/>
  <c r="C448" i="2"/>
  <c r="C446" i="2"/>
  <c r="F490" i="2"/>
  <c r="B477" i="2"/>
  <c r="F451" i="2"/>
  <c r="B490" i="2"/>
  <c r="F464" i="2"/>
  <c r="B451" i="2"/>
  <c r="B464" i="2"/>
  <c r="F477" i="2"/>
  <c r="F493" i="2" l="1"/>
  <c r="F480" i="2"/>
  <c r="F467" i="2"/>
  <c r="F454" i="2"/>
  <c r="J441" i="2" l="1"/>
  <c r="I441" i="2"/>
  <c r="H441" i="2"/>
  <c r="C437" i="2"/>
  <c r="C435" i="2"/>
  <c r="J430" i="2"/>
  <c r="I430" i="2"/>
  <c r="H430" i="2"/>
  <c r="C426" i="2"/>
  <c r="C424" i="2"/>
  <c r="J419" i="2"/>
  <c r="I419" i="2"/>
  <c r="H419" i="2"/>
  <c r="C415" i="2"/>
  <c r="C413" i="2"/>
  <c r="J408" i="2"/>
  <c r="I408" i="2"/>
  <c r="H408" i="2"/>
  <c r="C404" i="2"/>
  <c r="C402" i="2"/>
  <c r="J397" i="2"/>
  <c r="I397" i="2"/>
  <c r="H397" i="2"/>
  <c r="C390" i="2"/>
  <c r="C388" i="2"/>
  <c r="J383" i="2"/>
  <c r="I383" i="2"/>
  <c r="H383" i="2"/>
  <c r="C376" i="2"/>
  <c r="C374" i="2"/>
  <c r="B394" i="2"/>
  <c r="F380" i="2"/>
  <c r="F429" i="2"/>
  <c r="B418" i="2"/>
  <c r="B440" i="2"/>
  <c r="B381" i="2"/>
  <c r="B380" i="2"/>
  <c r="F440" i="2"/>
  <c r="F395" i="2"/>
  <c r="F379" i="2"/>
  <c r="F418" i="2"/>
  <c r="F407" i="2"/>
  <c r="F396" i="2"/>
  <c r="F393" i="2"/>
  <c r="B395" i="2"/>
  <c r="B379" i="2"/>
  <c r="B393" i="2"/>
  <c r="B407" i="2"/>
  <c r="B429" i="2"/>
  <c r="F381" i="2"/>
  <c r="B396" i="2"/>
  <c r="F382" i="2"/>
  <c r="B382" i="2"/>
  <c r="F394" i="2"/>
  <c r="F441" i="2" l="1"/>
  <c r="F430" i="2"/>
  <c r="F419" i="2"/>
  <c r="F408" i="2"/>
  <c r="F397" i="2"/>
  <c r="F383" i="2"/>
  <c r="J369" i="2"/>
  <c r="I369" i="2"/>
  <c r="H369" i="2"/>
  <c r="C362" i="2"/>
  <c r="C360" i="2"/>
  <c r="J355" i="2"/>
  <c r="I355" i="2"/>
  <c r="H355" i="2"/>
  <c r="C348" i="2"/>
  <c r="C346" i="2"/>
  <c r="F311" i="2"/>
  <c r="B324" i="2"/>
  <c r="F365" i="2"/>
  <c r="B325" i="2"/>
  <c r="F354" i="2"/>
  <c r="B311" i="2"/>
  <c r="F351" i="2"/>
  <c r="F340" i="2"/>
  <c r="B340" i="2"/>
  <c r="B337" i="2"/>
  <c r="F353" i="2"/>
  <c r="F325" i="2"/>
  <c r="B351" i="2"/>
  <c r="B353" i="2"/>
  <c r="B310" i="2"/>
  <c r="F310" i="2"/>
  <c r="F367" i="2"/>
  <c r="F368" i="2"/>
  <c r="B312" i="2"/>
  <c r="B366" i="2"/>
  <c r="B354" i="2"/>
  <c r="F338" i="2"/>
  <c r="F337" i="2"/>
  <c r="B352" i="2"/>
  <c r="F324" i="2"/>
  <c r="B368" i="2"/>
  <c r="B338" i="2"/>
  <c r="F339" i="2"/>
  <c r="F366" i="2"/>
  <c r="B339" i="2"/>
  <c r="B365" i="2"/>
  <c r="F352" i="2"/>
  <c r="F312" i="2"/>
  <c r="B367" i="2"/>
  <c r="F369" i="2" l="1"/>
  <c r="F355" i="2"/>
  <c r="J341" i="2" l="1"/>
  <c r="I341" i="2"/>
  <c r="H341" i="2"/>
  <c r="C333" i="2"/>
  <c r="C331" i="2"/>
  <c r="J326" i="2"/>
  <c r="I326" i="2"/>
  <c r="H326" i="2"/>
  <c r="C320" i="2"/>
  <c r="C318" i="2"/>
  <c r="J313" i="2"/>
  <c r="I313" i="2"/>
  <c r="H313" i="2"/>
  <c r="C306" i="2"/>
  <c r="C304" i="2"/>
  <c r="J299" i="2"/>
  <c r="I299" i="2"/>
  <c r="H299" i="2"/>
  <c r="C288" i="2"/>
  <c r="C286" i="2"/>
  <c r="F323" i="2"/>
  <c r="B323" i="2"/>
  <c r="B293" i="2"/>
  <c r="F293" i="2"/>
  <c r="F336" i="2"/>
  <c r="B294" i="2"/>
  <c r="B295" i="2"/>
  <c r="B297" i="2"/>
  <c r="B298" i="2"/>
  <c r="F295" i="2"/>
  <c r="F294" i="2"/>
  <c r="B291" i="2"/>
  <c r="B296" i="2"/>
  <c r="B309" i="2"/>
  <c r="F292" i="2"/>
  <c r="F297" i="2"/>
  <c r="F291" i="2"/>
  <c r="F296" i="2"/>
  <c r="F309" i="2"/>
  <c r="B292" i="2"/>
  <c r="F298" i="2"/>
  <c r="B336" i="2"/>
  <c r="F341" i="2" l="1"/>
  <c r="F326" i="2"/>
  <c r="F313" i="2"/>
  <c r="F299" i="2"/>
  <c r="J281" i="2" l="1"/>
  <c r="I281" i="2"/>
  <c r="H281" i="2"/>
  <c r="C277" i="2"/>
  <c r="C275" i="2"/>
  <c r="J270" i="2"/>
  <c r="I270" i="2"/>
  <c r="H270" i="2"/>
  <c r="C266" i="2"/>
  <c r="C264" i="2"/>
  <c r="J259" i="2"/>
  <c r="I259" i="2"/>
  <c r="H259" i="2"/>
  <c r="C255" i="2"/>
  <c r="C253" i="2"/>
  <c r="J248" i="2"/>
  <c r="I248" i="2"/>
  <c r="H248" i="2"/>
  <c r="C244" i="2"/>
  <c r="C242" i="2"/>
  <c r="J237" i="2"/>
  <c r="I237" i="2"/>
  <c r="H237" i="2"/>
  <c r="C232" i="2"/>
  <c r="C230" i="2"/>
  <c r="F258" i="2"/>
  <c r="F280" i="2"/>
  <c r="F235" i="2"/>
  <c r="F247" i="2"/>
  <c r="B280" i="2"/>
  <c r="B236" i="2"/>
  <c r="B258" i="2"/>
  <c r="F236" i="2"/>
  <c r="B247" i="2"/>
  <c r="B269" i="2"/>
  <c r="B235" i="2"/>
  <c r="F269" i="2"/>
  <c r="F281" i="2" l="1"/>
  <c r="F270" i="2"/>
  <c r="F259" i="2"/>
  <c r="F248" i="2"/>
  <c r="F237" i="2"/>
  <c r="F224" i="2"/>
  <c r="B224" i="2"/>
  <c r="J225" i="2" l="1"/>
  <c r="I225" i="2"/>
  <c r="H225" i="2"/>
  <c r="C208" i="2"/>
  <c r="C206" i="2"/>
  <c r="J201" i="2"/>
  <c r="I201" i="2"/>
  <c r="H201" i="2"/>
  <c r="C197" i="2"/>
  <c r="C195" i="2"/>
  <c r="J190" i="2"/>
  <c r="I190" i="2"/>
  <c r="H190" i="2"/>
  <c r="C186" i="2"/>
  <c r="C184" i="2"/>
  <c r="J179" i="2"/>
  <c r="I179" i="2"/>
  <c r="H179" i="2"/>
  <c r="C173" i="2"/>
  <c r="C171" i="2"/>
  <c r="J166" i="2"/>
  <c r="I166" i="2"/>
  <c r="H166" i="2"/>
  <c r="C159" i="2"/>
  <c r="C157" i="2"/>
  <c r="J152" i="2"/>
  <c r="I152" i="2"/>
  <c r="H152" i="2"/>
  <c r="C146" i="2"/>
  <c r="C144" i="2"/>
  <c r="J139" i="2"/>
  <c r="I139" i="2"/>
  <c r="H139" i="2"/>
  <c r="C134" i="2"/>
  <c r="C132" i="2"/>
  <c r="J127" i="2"/>
  <c r="I127" i="2"/>
  <c r="H127" i="2"/>
  <c r="C120" i="2"/>
  <c r="C118" i="2"/>
  <c r="J113" i="2"/>
  <c r="I113" i="2"/>
  <c r="H113" i="2"/>
  <c r="C105" i="2"/>
  <c r="C103" i="2"/>
  <c r="J98" i="2"/>
  <c r="I98" i="2"/>
  <c r="H98" i="2"/>
  <c r="C91" i="2"/>
  <c r="C89" i="2"/>
  <c r="B222" i="2"/>
  <c r="F110" i="2"/>
  <c r="F165" i="2"/>
  <c r="F216" i="2"/>
  <c r="F126" i="2"/>
  <c r="B125" i="2"/>
  <c r="F222" i="2"/>
  <c r="F125" i="2"/>
  <c r="B164" i="2"/>
  <c r="F215" i="2"/>
  <c r="B220" i="2"/>
  <c r="B217" i="2"/>
  <c r="B200" i="2"/>
  <c r="B178" i="2"/>
  <c r="F178" i="2"/>
  <c r="F150" i="2"/>
  <c r="F164" i="2"/>
  <c r="F97" i="2"/>
  <c r="B112" i="2"/>
  <c r="B123" i="2"/>
  <c r="F217" i="2"/>
  <c r="F109" i="2"/>
  <c r="F96" i="2"/>
  <c r="F214" i="2"/>
  <c r="F221" i="2"/>
  <c r="F177" i="2"/>
  <c r="F112" i="2"/>
  <c r="B111" i="2"/>
  <c r="F95" i="2"/>
  <c r="B162" i="2"/>
  <c r="B95" i="2"/>
  <c r="B219" i="2"/>
  <c r="B151" i="2"/>
  <c r="B124" i="2"/>
  <c r="B189" i="2"/>
  <c r="B212" i="2"/>
  <c r="F124" i="2"/>
  <c r="B150" i="2"/>
  <c r="B110" i="2"/>
  <c r="B211" i="2"/>
  <c r="F111" i="2"/>
  <c r="B94" i="2"/>
  <c r="B149" i="2"/>
  <c r="F94" i="2"/>
  <c r="F220" i="2"/>
  <c r="B126" i="2"/>
  <c r="F189" i="2"/>
  <c r="B108" i="2"/>
  <c r="F223" i="2"/>
  <c r="B97" i="2"/>
  <c r="B138" i="2"/>
  <c r="B163" i="2"/>
  <c r="F149" i="2"/>
  <c r="F162" i="2"/>
  <c r="B137" i="2"/>
  <c r="F137" i="2"/>
  <c r="B214" i="2"/>
  <c r="B218" i="2"/>
  <c r="B96" i="2"/>
  <c r="F213" i="2"/>
  <c r="F138" i="2"/>
  <c r="B221" i="2"/>
  <c r="B177" i="2"/>
  <c r="F123" i="2"/>
  <c r="F219" i="2"/>
  <c r="F163" i="2"/>
  <c r="F200" i="2"/>
  <c r="B109" i="2"/>
  <c r="F151" i="2"/>
  <c r="B215" i="2"/>
  <c r="F108" i="2"/>
  <c r="B223" i="2"/>
  <c r="F176" i="2"/>
  <c r="B216" i="2"/>
  <c r="F211" i="2"/>
  <c r="B213" i="2"/>
  <c r="B165" i="2"/>
  <c r="F212" i="2"/>
  <c r="F218" i="2"/>
  <c r="B176" i="2"/>
  <c r="F225" i="2" l="1"/>
  <c r="F201" i="2"/>
  <c r="F190" i="2"/>
  <c r="F179" i="2"/>
  <c r="F166" i="2"/>
  <c r="F152" i="2"/>
  <c r="F139" i="2"/>
  <c r="F127" i="2"/>
  <c r="F113" i="2"/>
  <c r="F98" i="2"/>
  <c r="J84" i="2" l="1"/>
  <c r="I84" i="2"/>
  <c r="H84" i="2"/>
  <c r="C75" i="2"/>
  <c r="C73" i="2"/>
  <c r="J68" i="2"/>
  <c r="I68" i="2"/>
  <c r="H68" i="2"/>
  <c r="C64" i="2"/>
  <c r="C62" i="2"/>
  <c r="B81" i="2"/>
  <c r="F67" i="2"/>
  <c r="F83" i="2"/>
  <c r="F82" i="2"/>
  <c r="B80" i="2"/>
  <c r="B67" i="2"/>
  <c r="B78" i="2"/>
  <c r="F81" i="2"/>
  <c r="F79" i="2"/>
  <c r="F78" i="2"/>
  <c r="B82" i="2"/>
  <c r="B79" i="2"/>
  <c r="F80" i="2"/>
  <c r="B83" i="2"/>
  <c r="F84" i="2" l="1"/>
  <c r="F68" i="2"/>
  <c r="J57" i="2" l="1"/>
  <c r="I57" i="2"/>
  <c r="H57" i="2"/>
  <c r="C53" i="2"/>
  <c r="C51" i="2"/>
  <c r="J46" i="2"/>
  <c r="I46" i="2"/>
  <c r="H46" i="2"/>
  <c r="C42" i="2"/>
  <c r="C40" i="2"/>
  <c r="F56" i="2"/>
  <c r="F45" i="2"/>
  <c r="B56" i="2"/>
  <c r="B45" i="2"/>
  <c r="F57" i="2" l="1"/>
  <c r="F46" i="2"/>
  <c r="J35" i="2"/>
  <c r="I35" i="2"/>
  <c r="H35" i="2"/>
  <c r="C31" i="2"/>
  <c r="C29" i="2"/>
  <c r="J24" i="2"/>
  <c r="I24" i="2"/>
  <c r="H24" i="2"/>
  <c r="C20" i="2"/>
  <c r="C18" i="2"/>
  <c r="F23" i="2"/>
  <c r="B23" i="2"/>
  <c r="B34" i="2"/>
  <c r="F34" i="2"/>
  <c r="F35" i="2" l="1"/>
  <c r="F24" i="2"/>
  <c r="J10" i="5" l="1"/>
  <c r="I10" i="5"/>
  <c r="H10" i="5"/>
  <c r="C6" i="5"/>
  <c r="C4" i="5"/>
  <c r="C38" i="1"/>
  <c r="C20" i="1"/>
  <c r="B3" i="2"/>
  <c r="C39" i="1"/>
  <c r="C35" i="1"/>
  <c r="C33" i="1"/>
  <c r="C31" i="1"/>
  <c r="C28" i="1"/>
  <c r="C14" i="1"/>
  <c r="C13" i="1"/>
  <c r="C12" i="1"/>
  <c r="C11" i="1"/>
  <c r="C10" i="1"/>
  <c r="C9" i="1"/>
  <c r="F9" i="5"/>
  <c r="B9" i="5"/>
  <c r="C22" i="1" l="1"/>
  <c r="C29" i="1"/>
  <c r="C36" i="1"/>
  <c r="C27" i="1"/>
  <c r="C32" i="1"/>
  <c r="C37" i="1"/>
  <c r="C30" i="1"/>
  <c r="C34" i="1"/>
  <c r="C16" i="1"/>
  <c r="C23" i="1"/>
  <c r="C17" i="1"/>
  <c r="C19" i="1"/>
  <c r="C24" i="1"/>
  <c r="F10" i="5"/>
  <c r="C18" i="1" l="1"/>
  <c r="C2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A8BAD487-4A3A-47B6-92B3-A65797961241}">
      <text>
        <r>
          <rPr>
            <sz val="11"/>
            <color theme="1"/>
            <rFont val="Calibri"/>
            <family val="2"/>
            <scheme val="minor"/>
          </rPr>
          <t>Introducir un texto con el nombre o referencia de la contratación</t>
        </r>
      </text>
    </comment>
    <comment ref="B16" authorId="1" shapeId="0" xr:uid="{1F40A76E-EBE9-4233-986F-579C7C53B2B3}">
      <text>
        <r>
          <rPr>
            <sz val="11"/>
            <color theme="1"/>
            <rFont val="Calibri"/>
            <family val="2"/>
            <scheme val="minor"/>
          </rPr>
          <t>Introduzca un texto con la finalidad de la contratación</t>
        </r>
      </text>
    </comment>
    <comment ref="C16" authorId="1" shapeId="0" xr:uid="{7D3E87A9-6C7A-49D8-BFF1-A183D841597B}">
      <text>
        <r>
          <rPr>
            <sz val="11"/>
            <color theme="1"/>
            <rFont val="Calibri"/>
            <family val="2"/>
            <scheme val="minor"/>
          </rPr>
          <t>Seleccionar un valor del listado</t>
        </r>
      </text>
    </comment>
    <comment ref="D16" authorId="1" shapeId="0" xr:uid="{46496908-1C38-4AC9-80C6-992A9CB07EEB}">
      <text>
        <r>
          <rPr>
            <sz val="11"/>
            <color theme="1"/>
            <rFont val="Calibri"/>
            <family val="2"/>
            <scheme val="minor"/>
          </rPr>
          <t>Seleccione el tipo de procedimiento</t>
        </r>
      </text>
    </comment>
    <comment ref="E16" authorId="1" shapeId="0" xr:uid="{81962008-F6D1-4655-8B4F-B33D10702244}">
      <text>
        <r>
          <rPr>
            <sz val="11"/>
            <color theme="1"/>
            <rFont val="Calibri"/>
            <family val="2"/>
            <scheme val="minor"/>
          </rPr>
          <t>Seleccione un valor de la lista</t>
        </r>
      </text>
    </comment>
    <comment ref="F16" authorId="1" shapeId="0" xr:uid="{01B470A8-7E30-4BC0-B926-765AC3706579}">
      <text>
        <r>
          <rPr>
            <sz val="11"/>
            <color theme="1"/>
            <rFont val="Calibri"/>
            <family val="2"/>
            <scheme val="minor"/>
          </rPr>
          <t>Introduzca el código SNIP</t>
        </r>
      </text>
    </comment>
    <comment ref="C17" authorId="1" shapeId="0" xr:uid="{4AF73DC4-A38E-47E5-831F-B6F9D6C408B6}">
      <text>
        <r>
          <rPr>
            <sz val="11"/>
            <color theme="1"/>
            <rFont val="Calibri"/>
            <family val="2"/>
            <scheme val="minor"/>
          </rPr>
          <t>Introduzca la fecha de inicio del proceso, en formato dd-mm-aaaa</t>
        </r>
      </text>
    </comment>
    <comment ref="F17" authorId="1" shapeId="0" xr:uid="{4290D329-7877-4737-9B09-6FDDBAFEB2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B964C299-6C7A-471A-9774-0F9972AFD3DD}">
      <text/>
    </comment>
    <comment ref="C19" authorId="1" shapeId="0" xr:uid="{D5D28397-BF81-4CEE-8E76-897CFF9886B9}">
      <text>
        <r>
          <rPr>
            <sz val="11"/>
            <color theme="1"/>
            <rFont val="Calibri"/>
            <family val="2"/>
            <scheme val="minor"/>
          </rPr>
          <t>Introduzca la fecha prevista de adjudicación, en formato dd-mm-aaaa</t>
        </r>
      </text>
    </comment>
    <comment ref="F19" authorId="1" shapeId="0" xr:uid="{EFECEA53-77DD-48F8-9D01-3D658B38526D}">
      <text/>
    </comment>
    <comment ref="F20" authorId="1" shapeId="0" xr:uid="{CB75980A-C5DF-4C8D-803E-1ACA4EDB11A6}">
      <text/>
    </comment>
    <comment ref="A22" authorId="1" shapeId="0" xr:uid="{E27AFB5C-379D-4335-9100-12197154002E}">
      <text>
        <r>
          <rPr>
            <sz val="11"/>
            <color theme="1"/>
            <rFont val="Calibri"/>
            <family val="2"/>
            <scheme val="minor"/>
          </rPr>
          <t>Introduzca un codigo UNSPSC</t>
        </r>
      </text>
    </comment>
    <comment ref="B22" authorId="1" shapeId="0" xr:uid="{BE1684CA-625F-4C42-BA7C-A3E3B9A64FD5}">
      <text>
        <r>
          <rPr>
            <sz val="11"/>
            <color theme="1"/>
            <rFont val="Calibri"/>
            <family val="2"/>
            <scheme val="minor"/>
          </rPr>
          <t>Descripción calculada automáticamente a partir de código del artículo</t>
        </r>
      </text>
    </comment>
    <comment ref="C22" authorId="1" shapeId="0" xr:uid="{183BD66E-E5A6-4C1B-AB70-E674B0A3812D}">
      <text>
        <r>
          <rPr>
            <sz val="11"/>
            <color theme="1"/>
            <rFont val="Calibri"/>
            <family val="2"/>
            <scheme val="minor"/>
          </rPr>
          <t>Seleccione un valor de la lista</t>
        </r>
      </text>
    </comment>
    <comment ref="D22" authorId="1" shapeId="0" xr:uid="{FDF7CB4E-7465-47C4-85CE-5AEB9F152AC7}">
      <text>
        <r>
          <rPr>
            <sz val="11"/>
            <color theme="1"/>
            <rFont val="Calibri"/>
            <family val="2"/>
            <scheme val="minor"/>
          </rPr>
          <t>Introduzca un número con dos decimales como máximo. Debe ser igual o mayor a la "Cantidad Real Consumida"</t>
        </r>
      </text>
    </comment>
    <comment ref="E22" authorId="1" shapeId="0" xr:uid="{68F2C24F-C159-4309-96BA-71162301F2A9}">
      <text>
        <r>
          <rPr>
            <sz val="11"/>
            <color theme="1"/>
            <rFont val="Calibri"/>
            <family val="2"/>
            <scheme val="minor"/>
          </rPr>
          <t>Introduzca un número con dos decimales como máximo</t>
        </r>
      </text>
    </comment>
    <comment ref="F22" authorId="1" shapeId="0" xr:uid="{4CC458BA-8EBB-4CC8-8635-7755A999A0FE}">
      <text>
        <r>
          <rPr>
            <sz val="11"/>
            <color theme="1"/>
            <rFont val="Calibri"/>
            <family val="2"/>
            <scheme val="minor"/>
          </rPr>
          <t>Monto calculado automáticamente por el sistema</t>
        </r>
      </text>
    </comment>
    <comment ref="A27" authorId="1" shapeId="0" xr:uid="{3133C0DE-D833-4AB4-A34F-783D2630F363}">
      <text>
        <r>
          <rPr>
            <sz val="11"/>
            <color theme="1"/>
            <rFont val="Calibri"/>
            <family val="2"/>
            <scheme val="minor"/>
          </rPr>
          <t>Introducir un texto con el nombre o referencia de la contratación</t>
        </r>
      </text>
    </comment>
    <comment ref="B27" authorId="1" shapeId="0" xr:uid="{D44FD537-C556-4680-B808-56410C2CCA0D}">
      <text>
        <r>
          <rPr>
            <sz val="11"/>
            <color theme="1"/>
            <rFont val="Calibri"/>
            <family val="2"/>
            <scheme val="minor"/>
          </rPr>
          <t>Introduzca un texto con la finalidad de la contratación</t>
        </r>
      </text>
    </comment>
    <comment ref="C27" authorId="1" shapeId="0" xr:uid="{55547501-D1CD-4F8F-A1E9-0018E6F1B984}">
      <text>
        <r>
          <rPr>
            <sz val="11"/>
            <color theme="1"/>
            <rFont val="Calibri"/>
            <family val="2"/>
            <scheme val="minor"/>
          </rPr>
          <t>Seleccionar un valor del listado</t>
        </r>
      </text>
    </comment>
    <comment ref="D27" authorId="1" shapeId="0" xr:uid="{4C9661FF-7140-4F58-952B-3F9F3BBAE317}">
      <text>
        <r>
          <rPr>
            <sz val="11"/>
            <color theme="1"/>
            <rFont val="Calibri"/>
            <family val="2"/>
            <scheme val="minor"/>
          </rPr>
          <t>Seleccione el tipo de procedimiento</t>
        </r>
      </text>
    </comment>
    <comment ref="E27" authorId="1" shapeId="0" xr:uid="{020F4D45-E8FE-458B-BB3E-6EB540D3AF99}">
      <text>
        <r>
          <rPr>
            <sz val="11"/>
            <color theme="1"/>
            <rFont val="Calibri"/>
            <family val="2"/>
            <scheme val="minor"/>
          </rPr>
          <t>Seleccione un valor de la lista</t>
        </r>
      </text>
    </comment>
    <comment ref="F27" authorId="1" shapeId="0" xr:uid="{6554CA2D-8D8E-418E-933A-961A90DE282B}">
      <text>
        <r>
          <rPr>
            <sz val="11"/>
            <color theme="1"/>
            <rFont val="Calibri"/>
            <family val="2"/>
            <scheme val="minor"/>
          </rPr>
          <t>Introduzca el código SNIP</t>
        </r>
      </text>
    </comment>
    <comment ref="C28" authorId="1" shapeId="0" xr:uid="{F783E35E-DFC6-48C6-99FD-12EBF1F892A7}">
      <text>
        <r>
          <rPr>
            <sz val="11"/>
            <color theme="1"/>
            <rFont val="Calibri"/>
            <family val="2"/>
            <scheme val="minor"/>
          </rPr>
          <t>Introduzca la fecha de inicio del proceso, en formato dd-mm-aaaa</t>
        </r>
      </text>
    </comment>
    <comment ref="F28" authorId="1" shapeId="0" xr:uid="{E1CD3B4B-8A96-495E-BFCD-9F4E3953FF9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778794A2-368D-4CF3-95FD-0E029AE617E1}">
      <text/>
    </comment>
    <comment ref="C30" authorId="1" shapeId="0" xr:uid="{7A876263-E366-4382-87EF-82554D0EFDA2}">
      <text>
        <r>
          <rPr>
            <sz val="11"/>
            <color theme="1"/>
            <rFont val="Calibri"/>
            <family val="2"/>
            <scheme val="minor"/>
          </rPr>
          <t>Introduzca la fecha prevista de adjudicación, en formato dd-mm-aaaa</t>
        </r>
      </text>
    </comment>
    <comment ref="F30" authorId="1" shapeId="0" xr:uid="{B5EE59B2-628B-4A90-9C87-9340DFCF9EB3}">
      <text/>
    </comment>
    <comment ref="F31" authorId="1" shapeId="0" xr:uid="{47D01C92-BB10-4F6D-B98A-9595933FE638}">
      <text/>
    </comment>
    <comment ref="A33" authorId="1" shapeId="0" xr:uid="{10BB2F5F-5929-44FD-88CE-739816FC30D3}">
      <text>
        <r>
          <rPr>
            <sz val="11"/>
            <color theme="1"/>
            <rFont val="Calibri"/>
            <family val="2"/>
            <scheme val="minor"/>
          </rPr>
          <t>Introduzca un codigo UNSPSC</t>
        </r>
      </text>
    </comment>
    <comment ref="B33" authorId="1" shapeId="0" xr:uid="{8B8EE0A8-562B-4ECA-A374-83883C25C1FB}">
      <text>
        <r>
          <rPr>
            <sz val="11"/>
            <color theme="1"/>
            <rFont val="Calibri"/>
            <family val="2"/>
            <scheme val="minor"/>
          </rPr>
          <t>Descripción calculada automáticamente a partir de código del artículo</t>
        </r>
      </text>
    </comment>
    <comment ref="C33" authorId="1" shapeId="0" xr:uid="{BAAF9344-9036-42B6-98B0-C363344C1BEA}">
      <text>
        <r>
          <rPr>
            <sz val="11"/>
            <color theme="1"/>
            <rFont val="Calibri"/>
            <family val="2"/>
            <scheme val="minor"/>
          </rPr>
          <t>Seleccione un valor de la lista</t>
        </r>
      </text>
    </comment>
    <comment ref="D33" authorId="1" shapeId="0" xr:uid="{B0048C07-C0D8-425E-A3D4-267D7842C8E3}">
      <text>
        <r>
          <rPr>
            <sz val="11"/>
            <color theme="1"/>
            <rFont val="Calibri"/>
            <family val="2"/>
            <scheme val="minor"/>
          </rPr>
          <t>Introduzca un número con dos decimales como máximo. Debe ser igual o mayor a la "Cantidad Real Consumida"</t>
        </r>
      </text>
    </comment>
    <comment ref="E33" authorId="1" shapeId="0" xr:uid="{DEAE67F7-EAC4-43F8-B20C-51450A1B13B9}">
      <text>
        <r>
          <rPr>
            <sz val="11"/>
            <color theme="1"/>
            <rFont val="Calibri"/>
            <family val="2"/>
            <scheme val="minor"/>
          </rPr>
          <t>Introduzca un número con dos decimales como máximo</t>
        </r>
      </text>
    </comment>
    <comment ref="F33" authorId="1" shapeId="0" xr:uid="{1015794B-119C-4B0D-95E4-29F52BC39647}">
      <text>
        <r>
          <rPr>
            <sz val="11"/>
            <color theme="1"/>
            <rFont val="Calibri"/>
            <family val="2"/>
            <scheme val="minor"/>
          </rPr>
          <t>Monto calculado automáticamente por el sistema</t>
        </r>
      </text>
    </comment>
    <comment ref="A38" authorId="1" shapeId="0" xr:uid="{0FD724F1-4878-46FF-8796-B001CCD208D5}">
      <text>
        <r>
          <rPr>
            <sz val="11"/>
            <color theme="1"/>
            <rFont val="Calibri"/>
            <family val="2"/>
            <scheme val="minor"/>
          </rPr>
          <t>Introducir un texto con el nombre o referencia de la contratación</t>
        </r>
      </text>
    </comment>
    <comment ref="B38" authorId="1" shapeId="0" xr:uid="{75CF8FD2-D6A1-4613-B002-71CA432F9426}">
      <text>
        <r>
          <rPr>
            <sz val="11"/>
            <color theme="1"/>
            <rFont val="Calibri"/>
            <family val="2"/>
            <scheme val="minor"/>
          </rPr>
          <t>Introduzca un texto con la finalidad de la contratación</t>
        </r>
      </text>
    </comment>
    <comment ref="C38" authorId="1" shapeId="0" xr:uid="{3F7FB23F-2D08-404E-8DE5-32B79081C8DF}">
      <text>
        <r>
          <rPr>
            <sz val="11"/>
            <color theme="1"/>
            <rFont val="Calibri"/>
            <family val="2"/>
            <scheme val="minor"/>
          </rPr>
          <t>Seleccionar un valor del listado</t>
        </r>
      </text>
    </comment>
    <comment ref="D38" authorId="1" shapeId="0" xr:uid="{92453741-6F8E-4B22-AF0C-BF48B56AC149}">
      <text>
        <r>
          <rPr>
            <sz val="11"/>
            <color theme="1"/>
            <rFont val="Calibri"/>
            <family val="2"/>
            <scheme val="minor"/>
          </rPr>
          <t>Seleccione el tipo de procedimiento</t>
        </r>
      </text>
    </comment>
    <comment ref="E38" authorId="1" shapeId="0" xr:uid="{1EE5B149-2FEB-48C9-94B0-E3BF0E9FBF0D}">
      <text>
        <r>
          <rPr>
            <sz val="11"/>
            <color theme="1"/>
            <rFont val="Calibri"/>
            <family val="2"/>
            <scheme val="minor"/>
          </rPr>
          <t>Seleccione un valor de la lista</t>
        </r>
      </text>
    </comment>
    <comment ref="F38" authorId="1" shapeId="0" xr:uid="{EBF543BB-426C-4724-871B-ADE6A0A7F33F}">
      <text>
        <r>
          <rPr>
            <sz val="11"/>
            <color theme="1"/>
            <rFont val="Calibri"/>
            <family val="2"/>
            <scheme val="minor"/>
          </rPr>
          <t>Introduzca el código SNIP</t>
        </r>
      </text>
    </comment>
    <comment ref="C39" authorId="1" shapeId="0" xr:uid="{9B15216E-955A-4A83-9DE3-779E9553E356}">
      <text>
        <r>
          <rPr>
            <sz val="11"/>
            <color theme="1"/>
            <rFont val="Calibri"/>
            <family val="2"/>
            <scheme val="minor"/>
          </rPr>
          <t>Introduzca la fecha de inicio del proceso, en formato dd-mm-aaaa</t>
        </r>
      </text>
    </comment>
    <comment ref="F39" authorId="1" shapeId="0" xr:uid="{0859B632-15BF-4C87-B736-B567B5257E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96370DEE-7668-4C8B-B3D9-9F67E504338F}">
      <text/>
    </comment>
    <comment ref="C41" authorId="1" shapeId="0" xr:uid="{883C0E2B-83E5-4351-86E5-A7DDFD7F32E3}">
      <text>
        <r>
          <rPr>
            <sz val="11"/>
            <color theme="1"/>
            <rFont val="Calibri"/>
            <family val="2"/>
            <scheme val="minor"/>
          </rPr>
          <t>Introduzca la fecha prevista de adjudicación, en formato dd-mm-aaaa</t>
        </r>
      </text>
    </comment>
    <comment ref="F41" authorId="1" shapeId="0" xr:uid="{DE02E84F-46D0-440A-B000-46F7F3B1C9A4}">
      <text/>
    </comment>
    <comment ref="F42" authorId="1" shapeId="0" xr:uid="{B7DA06B0-0E9D-47EB-987A-F62959FA1E0A}">
      <text/>
    </comment>
    <comment ref="A44" authorId="1" shapeId="0" xr:uid="{D0159901-9824-42AB-9BC1-43D79837E121}">
      <text>
        <r>
          <rPr>
            <sz val="11"/>
            <color theme="1"/>
            <rFont val="Calibri"/>
            <family val="2"/>
            <scheme val="minor"/>
          </rPr>
          <t>Introduzca un codigo UNSPSC</t>
        </r>
      </text>
    </comment>
    <comment ref="B44" authorId="1" shapeId="0" xr:uid="{1A6CA214-6B15-4244-B617-CC1FED99463C}">
      <text>
        <r>
          <rPr>
            <sz val="11"/>
            <color theme="1"/>
            <rFont val="Calibri"/>
            <family val="2"/>
            <scheme val="minor"/>
          </rPr>
          <t>Descripción calculada automáticamente a partir de código del artículo</t>
        </r>
      </text>
    </comment>
    <comment ref="C44" authorId="1" shapeId="0" xr:uid="{C6C8C8D5-FFCE-49A4-94B2-98C8627C4986}">
      <text>
        <r>
          <rPr>
            <sz val="11"/>
            <color theme="1"/>
            <rFont val="Calibri"/>
            <family val="2"/>
            <scheme val="minor"/>
          </rPr>
          <t>Seleccione un valor de la lista</t>
        </r>
      </text>
    </comment>
    <comment ref="D44" authorId="1" shapeId="0" xr:uid="{32E2B539-1E49-4007-8227-2DF81D54D382}">
      <text>
        <r>
          <rPr>
            <sz val="11"/>
            <color theme="1"/>
            <rFont val="Calibri"/>
            <family val="2"/>
            <scheme val="minor"/>
          </rPr>
          <t>Introduzca un número con dos decimales como máximo. Debe ser igual o mayor a la "Cantidad Real Consumida"</t>
        </r>
      </text>
    </comment>
    <comment ref="E44" authorId="1" shapeId="0" xr:uid="{52E1DBEF-FCC5-40F2-AC49-4718AF86712A}">
      <text>
        <r>
          <rPr>
            <sz val="11"/>
            <color theme="1"/>
            <rFont val="Calibri"/>
            <family val="2"/>
            <scheme val="minor"/>
          </rPr>
          <t>Introduzca un número con dos decimales como máximo</t>
        </r>
      </text>
    </comment>
    <comment ref="F44" authorId="1" shapeId="0" xr:uid="{205C5317-B3EC-4598-8C14-8E12BDA003ED}">
      <text>
        <r>
          <rPr>
            <sz val="11"/>
            <color theme="1"/>
            <rFont val="Calibri"/>
            <family val="2"/>
            <scheme val="minor"/>
          </rPr>
          <t>Monto calculado automáticamente por el sistema</t>
        </r>
      </text>
    </comment>
    <comment ref="A49" authorId="1" shapeId="0" xr:uid="{24CFF0ED-B8BC-40AA-89F4-961D954C9E76}">
      <text>
        <r>
          <rPr>
            <sz val="11"/>
            <color theme="1"/>
            <rFont val="Calibri"/>
            <family val="2"/>
            <scheme val="minor"/>
          </rPr>
          <t>Introducir un texto con el nombre o referencia de la contratación</t>
        </r>
      </text>
    </comment>
    <comment ref="B49" authorId="1" shapeId="0" xr:uid="{551F5E57-F118-4A1E-998B-9C80AA0DB739}">
      <text>
        <r>
          <rPr>
            <sz val="11"/>
            <color theme="1"/>
            <rFont val="Calibri"/>
            <family val="2"/>
            <scheme val="minor"/>
          </rPr>
          <t>Introduzca un texto con la finalidad de la contratación</t>
        </r>
      </text>
    </comment>
    <comment ref="C49" authorId="1" shapeId="0" xr:uid="{802F9E43-5526-463A-A6B7-BB0BEBA4E4C8}">
      <text>
        <r>
          <rPr>
            <sz val="11"/>
            <color theme="1"/>
            <rFont val="Calibri"/>
            <family val="2"/>
            <scheme val="minor"/>
          </rPr>
          <t>Seleccionar un valor del listado</t>
        </r>
      </text>
    </comment>
    <comment ref="D49" authorId="1" shapeId="0" xr:uid="{5634A23A-BA83-466D-9E3F-B52A85A8FCE4}">
      <text>
        <r>
          <rPr>
            <sz val="11"/>
            <color theme="1"/>
            <rFont val="Calibri"/>
            <family val="2"/>
            <scheme val="minor"/>
          </rPr>
          <t>Seleccione el tipo de procedimiento</t>
        </r>
      </text>
    </comment>
    <comment ref="E49" authorId="1" shapeId="0" xr:uid="{81241E6B-0031-42E1-BA39-AFCFF792F4BC}">
      <text>
        <r>
          <rPr>
            <sz val="11"/>
            <color theme="1"/>
            <rFont val="Calibri"/>
            <family val="2"/>
            <scheme val="minor"/>
          </rPr>
          <t>Seleccione un valor de la lista</t>
        </r>
      </text>
    </comment>
    <comment ref="F49" authorId="1" shapeId="0" xr:uid="{A4755786-AF85-4032-BADF-0376A7A0D28D}">
      <text>
        <r>
          <rPr>
            <sz val="11"/>
            <color theme="1"/>
            <rFont val="Calibri"/>
            <family val="2"/>
            <scheme val="minor"/>
          </rPr>
          <t>Introduzca el código SNIP</t>
        </r>
      </text>
    </comment>
    <comment ref="C50" authorId="1" shapeId="0" xr:uid="{619FAAAE-F7BC-4908-96C4-1E74CCDF08EF}">
      <text>
        <r>
          <rPr>
            <sz val="11"/>
            <color theme="1"/>
            <rFont val="Calibri"/>
            <family val="2"/>
            <scheme val="minor"/>
          </rPr>
          <t>Introduzca la fecha de inicio del proceso, en formato dd-mm-aaaa</t>
        </r>
      </text>
    </comment>
    <comment ref="F50" authorId="1" shapeId="0" xr:uid="{FA43A8C7-CC05-4F2D-9D3B-5DDDA69556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C8F115CB-6231-4712-964B-DEDAB8B751B7}">
      <text/>
    </comment>
    <comment ref="C52" authorId="1" shapeId="0" xr:uid="{7778F162-0F0B-4B83-A0D1-CD8297A0C8B0}">
      <text>
        <r>
          <rPr>
            <sz val="11"/>
            <color theme="1"/>
            <rFont val="Calibri"/>
            <family val="2"/>
            <scheme val="minor"/>
          </rPr>
          <t>Introduzca la fecha prevista de adjudicación, en formato dd-mm-aaaa</t>
        </r>
      </text>
    </comment>
    <comment ref="F52" authorId="1" shapeId="0" xr:uid="{5C67FE46-CA41-407E-977F-BC918029985A}">
      <text/>
    </comment>
    <comment ref="F53" authorId="1" shapeId="0" xr:uid="{7A0504A0-7095-42C0-B431-6AC23CDEE066}">
      <text/>
    </comment>
    <comment ref="A55" authorId="1" shapeId="0" xr:uid="{1B5A6BB6-2848-4D9D-AE71-7325FF0CCB48}">
      <text>
        <r>
          <rPr>
            <sz val="11"/>
            <color theme="1"/>
            <rFont val="Calibri"/>
            <family val="2"/>
            <scheme val="minor"/>
          </rPr>
          <t>Introduzca un codigo UNSPSC</t>
        </r>
      </text>
    </comment>
    <comment ref="B55" authorId="1" shapeId="0" xr:uid="{3D0F4313-B010-46C5-8BCB-A25DD053F679}">
      <text>
        <r>
          <rPr>
            <sz val="11"/>
            <color theme="1"/>
            <rFont val="Calibri"/>
            <family val="2"/>
            <scheme val="minor"/>
          </rPr>
          <t>Descripción calculada automáticamente a partir de código del artículo</t>
        </r>
      </text>
    </comment>
    <comment ref="C55" authorId="1" shapeId="0" xr:uid="{45A2603E-19B3-4391-8AE1-A267761D8B1E}">
      <text>
        <r>
          <rPr>
            <sz val="11"/>
            <color theme="1"/>
            <rFont val="Calibri"/>
            <family val="2"/>
            <scheme val="minor"/>
          </rPr>
          <t>Seleccione un valor de la lista</t>
        </r>
      </text>
    </comment>
    <comment ref="D55" authorId="1" shapeId="0" xr:uid="{41EE939B-B14A-4D04-896E-0857313975D0}">
      <text>
        <r>
          <rPr>
            <sz val="11"/>
            <color theme="1"/>
            <rFont val="Calibri"/>
            <family val="2"/>
            <scheme val="minor"/>
          </rPr>
          <t>Introduzca un número con dos decimales como máximo. Debe ser igual o mayor a la "Cantidad Real Consumida"</t>
        </r>
      </text>
    </comment>
    <comment ref="E55" authorId="1" shapeId="0" xr:uid="{4F3E657A-C23F-4601-AEA6-521FABD6B6C9}">
      <text>
        <r>
          <rPr>
            <sz val="11"/>
            <color theme="1"/>
            <rFont val="Calibri"/>
            <family val="2"/>
            <scheme val="minor"/>
          </rPr>
          <t>Introduzca un número con dos decimales como máximo</t>
        </r>
      </text>
    </comment>
    <comment ref="F55" authorId="1" shapeId="0" xr:uid="{A9508840-D2B5-4FFB-A9C9-0CA8F4D38218}">
      <text>
        <r>
          <rPr>
            <sz val="11"/>
            <color theme="1"/>
            <rFont val="Calibri"/>
            <family val="2"/>
            <scheme val="minor"/>
          </rPr>
          <t>Monto calculado automáticamente por el sistema</t>
        </r>
      </text>
    </comment>
    <comment ref="A60" authorId="1" shapeId="0" xr:uid="{B27060D2-7297-4A6D-AC4E-E690931F0BC5}">
      <text>
        <r>
          <rPr>
            <sz val="11"/>
            <color theme="1"/>
            <rFont val="Calibri"/>
            <family val="2"/>
            <scheme val="minor"/>
          </rPr>
          <t>Introducir un texto con el nombre o referencia de la contratación</t>
        </r>
      </text>
    </comment>
    <comment ref="B60" authorId="1" shapeId="0" xr:uid="{ABFF4C28-A497-49CC-AB48-57964B011220}">
      <text>
        <r>
          <rPr>
            <sz val="11"/>
            <color theme="1"/>
            <rFont val="Calibri"/>
            <family val="2"/>
            <scheme val="minor"/>
          </rPr>
          <t>Introduzca un texto con la finalidad de la contratación</t>
        </r>
      </text>
    </comment>
    <comment ref="C60" authorId="1" shapeId="0" xr:uid="{7FFD8C6B-4F3F-446E-AA0C-EFA896BE9D6D}">
      <text>
        <r>
          <rPr>
            <sz val="11"/>
            <color theme="1"/>
            <rFont val="Calibri"/>
            <family val="2"/>
            <scheme val="minor"/>
          </rPr>
          <t>Seleccionar un valor del listado</t>
        </r>
      </text>
    </comment>
    <comment ref="D60" authorId="1" shapeId="0" xr:uid="{2DF2C18E-AD7F-4C49-905A-4150968B5421}">
      <text>
        <r>
          <rPr>
            <sz val="11"/>
            <color theme="1"/>
            <rFont val="Calibri"/>
            <family val="2"/>
            <scheme val="minor"/>
          </rPr>
          <t>Seleccione el tipo de procedimiento</t>
        </r>
      </text>
    </comment>
    <comment ref="E60" authorId="1" shapeId="0" xr:uid="{89152C0D-3C4B-43B6-9DB4-9278707A1597}">
      <text>
        <r>
          <rPr>
            <sz val="11"/>
            <color theme="1"/>
            <rFont val="Calibri"/>
            <family val="2"/>
            <scheme val="minor"/>
          </rPr>
          <t>Seleccione un valor de la lista</t>
        </r>
      </text>
    </comment>
    <comment ref="F60" authorId="1" shapeId="0" xr:uid="{A288ED77-A063-4E8A-9262-23A3A7466306}">
      <text>
        <r>
          <rPr>
            <sz val="11"/>
            <color theme="1"/>
            <rFont val="Calibri"/>
            <family val="2"/>
            <scheme val="minor"/>
          </rPr>
          <t>Introduzca el código SNIP</t>
        </r>
      </text>
    </comment>
    <comment ref="C61" authorId="1" shapeId="0" xr:uid="{6E366715-586F-42D9-94A0-ECEA5DB98673}">
      <text>
        <r>
          <rPr>
            <sz val="11"/>
            <color theme="1"/>
            <rFont val="Calibri"/>
            <family val="2"/>
            <scheme val="minor"/>
          </rPr>
          <t>Introduzca la fecha de inicio del proceso, en formato dd-mm-aaaa</t>
        </r>
      </text>
    </comment>
    <comment ref="F61" authorId="1" shapeId="0" xr:uid="{F8E37131-848C-4F9C-A2E8-C11292D104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24C8AC7C-A539-4DAC-B817-859E83A05654}">
      <text/>
    </comment>
    <comment ref="C63" authorId="1" shapeId="0" xr:uid="{953C119D-F3DB-4C1E-B364-82CB157621D0}">
      <text>
        <r>
          <rPr>
            <sz val="11"/>
            <color theme="1"/>
            <rFont val="Calibri"/>
            <family val="2"/>
            <scheme val="minor"/>
          </rPr>
          <t>Introduzca la fecha prevista de adjudicación, en formato dd-mm-aaaa</t>
        </r>
      </text>
    </comment>
    <comment ref="F63" authorId="1" shapeId="0" xr:uid="{66D8869E-FDC7-41C2-90B4-8FA38218A356}">
      <text/>
    </comment>
    <comment ref="F64" authorId="1" shapeId="0" xr:uid="{D1BB136C-B3A0-4F22-A256-FC580BC0BD19}">
      <text/>
    </comment>
    <comment ref="A66" authorId="1" shapeId="0" xr:uid="{154738A4-7C8C-46D5-9F0D-E82EE5B3AC33}">
      <text>
        <r>
          <rPr>
            <sz val="11"/>
            <color theme="1"/>
            <rFont val="Calibri"/>
            <family val="2"/>
            <scheme val="minor"/>
          </rPr>
          <t>Introduzca un codigo UNSPSC</t>
        </r>
      </text>
    </comment>
    <comment ref="B66" authorId="1" shapeId="0" xr:uid="{07B48379-C92F-4DFF-A505-13A8C03A9859}">
      <text>
        <r>
          <rPr>
            <sz val="11"/>
            <color theme="1"/>
            <rFont val="Calibri"/>
            <family val="2"/>
            <scheme val="minor"/>
          </rPr>
          <t>Descripción calculada automáticamente a partir de código del artículo</t>
        </r>
      </text>
    </comment>
    <comment ref="C66" authorId="1" shapeId="0" xr:uid="{DAF41D96-EDB7-4289-9DA9-281D85548824}">
      <text>
        <r>
          <rPr>
            <sz val="11"/>
            <color theme="1"/>
            <rFont val="Calibri"/>
            <family val="2"/>
            <scheme val="minor"/>
          </rPr>
          <t>Seleccione un valor de la lista</t>
        </r>
      </text>
    </comment>
    <comment ref="D66" authorId="1" shapeId="0" xr:uid="{53305CCF-3F3B-47BB-9B56-4980268ED59B}">
      <text>
        <r>
          <rPr>
            <sz val="11"/>
            <color theme="1"/>
            <rFont val="Calibri"/>
            <family val="2"/>
            <scheme val="minor"/>
          </rPr>
          <t>Introduzca un número con dos decimales como máximo. Debe ser igual o mayor a la "Cantidad Real Consumida"</t>
        </r>
      </text>
    </comment>
    <comment ref="E66" authorId="1" shapeId="0" xr:uid="{25D42362-9D26-4CDD-ACFD-871DAC9C4E7D}">
      <text>
        <r>
          <rPr>
            <sz val="11"/>
            <color theme="1"/>
            <rFont val="Calibri"/>
            <family val="2"/>
            <scheme val="minor"/>
          </rPr>
          <t>Introduzca un número con dos decimales como máximo</t>
        </r>
      </text>
    </comment>
    <comment ref="F66" authorId="1" shapeId="0" xr:uid="{5CAF2545-3AEA-4B87-AF6E-8EB86EAFCAB6}">
      <text>
        <r>
          <rPr>
            <sz val="11"/>
            <color theme="1"/>
            <rFont val="Calibri"/>
            <family val="2"/>
            <scheme val="minor"/>
          </rPr>
          <t>Monto calculado automáticamente por el sistema</t>
        </r>
      </text>
    </comment>
    <comment ref="A71" authorId="1" shapeId="0" xr:uid="{43EB8792-4F8E-4E32-9960-384A9EDEBB64}">
      <text>
        <r>
          <rPr>
            <sz val="11"/>
            <color theme="1"/>
            <rFont val="Calibri"/>
            <family val="2"/>
            <scheme val="minor"/>
          </rPr>
          <t>Introducir un texto con el nombre o referencia de la contratación</t>
        </r>
      </text>
    </comment>
    <comment ref="B71" authorId="1" shapeId="0" xr:uid="{AB1BAB8F-70A9-4B9A-963C-691CAC1E62AD}">
      <text>
        <r>
          <rPr>
            <sz val="11"/>
            <color theme="1"/>
            <rFont val="Calibri"/>
            <family val="2"/>
            <scheme val="minor"/>
          </rPr>
          <t>Introduzca un texto con la finalidad de la contratación</t>
        </r>
      </text>
    </comment>
    <comment ref="C71" authorId="1" shapeId="0" xr:uid="{6F9EE284-1D4E-493F-9DA2-B67263CACFB7}">
      <text>
        <r>
          <rPr>
            <sz val="11"/>
            <color theme="1"/>
            <rFont val="Calibri"/>
            <family val="2"/>
            <scheme val="minor"/>
          </rPr>
          <t>Seleccionar un valor del listado</t>
        </r>
      </text>
    </comment>
    <comment ref="D71" authorId="1" shapeId="0" xr:uid="{14534C97-069B-42B0-BF2D-7D95F5E46DAD}">
      <text>
        <r>
          <rPr>
            <sz val="11"/>
            <color theme="1"/>
            <rFont val="Calibri"/>
            <family val="2"/>
            <scheme val="minor"/>
          </rPr>
          <t>Seleccione el tipo de procedimiento</t>
        </r>
      </text>
    </comment>
    <comment ref="E71" authorId="1" shapeId="0" xr:uid="{95B8E3B0-D6DD-4FFC-AF61-BF5B0A865398}">
      <text>
        <r>
          <rPr>
            <sz val="11"/>
            <color theme="1"/>
            <rFont val="Calibri"/>
            <family val="2"/>
            <scheme val="minor"/>
          </rPr>
          <t>Seleccione un valor de la lista</t>
        </r>
      </text>
    </comment>
    <comment ref="F71" authorId="1" shapeId="0" xr:uid="{07114B24-CC26-48A8-B6BA-41C6E89E2CC8}">
      <text>
        <r>
          <rPr>
            <sz val="11"/>
            <color theme="1"/>
            <rFont val="Calibri"/>
            <family val="2"/>
            <scheme val="minor"/>
          </rPr>
          <t>Introduzca el código SNIP</t>
        </r>
      </text>
    </comment>
    <comment ref="C72" authorId="1" shapeId="0" xr:uid="{989392B0-0DF2-4DFC-AD17-8416BA21B4BD}">
      <text>
        <r>
          <rPr>
            <sz val="11"/>
            <color theme="1"/>
            <rFont val="Calibri"/>
            <family val="2"/>
            <scheme val="minor"/>
          </rPr>
          <t>Introduzca la fecha de inicio del proceso, en formato dd-mm-aaaa</t>
        </r>
      </text>
    </comment>
    <comment ref="F72" authorId="1" shapeId="0" xr:uid="{67964DEF-2264-4AA9-B6EA-B6DB3B5285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D6C84081-8E9F-4A53-AC67-11E37E2E3769}">
      <text/>
    </comment>
    <comment ref="C74" authorId="1" shapeId="0" xr:uid="{2AC919CB-F3BA-431D-B1CC-D65BC2C43CEF}">
      <text>
        <r>
          <rPr>
            <sz val="11"/>
            <color theme="1"/>
            <rFont val="Calibri"/>
            <family val="2"/>
            <scheme val="minor"/>
          </rPr>
          <t>Introduzca la fecha prevista de adjudicación, en formato dd-mm-aaaa</t>
        </r>
      </text>
    </comment>
    <comment ref="F74" authorId="1" shapeId="0" xr:uid="{C75C3CA7-8DA6-4FC4-B53B-313B57BC0FED}">
      <text/>
    </comment>
    <comment ref="F75" authorId="1" shapeId="0" xr:uid="{82B8ADB9-F371-48A9-988A-4FC4EA84F6BB}">
      <text/>
    </comment>
    <comment ref="A77" authorId="1" shapeId="0" xr:uid="{56705AD2-7702-4F6B-A967-1E1FDD5EB0B5}">
      <text>
        <r>
          <rPr>
            <sz val="11"/>
            <color theme="1"/>
            <rFont val="Calibri"/>
            <family val="2"/>
            <scheme val="minor"/>
          </rPr>
          <t>Introduzca un codigo UNSPSC</t>
        </r>
      </text>
    </comment>
    <comment ref="B77" authorId="1" shapeId="0" xr:uid="{54341306-494B-4563-9E11-584AB596B3E6}">
      <text>
        <r>
          <rPr>
            <sz val="11"/>
            <color theme="1"/>
            <rFont val="Calibri"/>
            <family val="2"/>
            <scheme val="minor"/>
          </rPr>
          <t>Descripción calculada automáticamente a partir de código del artículo</t>
        </r>
      </text>
    </comment>
    <comment ref="C77" authorId="1" shapeId="0" xr:uid="{5C13B5E4-90B4-4081-9490-4CC9B0BC3E3D}">
      <text>
        <r>
          <rPr>
            <sz val="11"/>
            <color theme="1"/>
            <rFont val="Calibri"/>
            <family val="2"/>
            <scheme val="minor"/>
          </rPr>
          <t>Seleccione un valor de la lista</t>
        </r>
      </text>
    </comment>
    <comment ref="D77" authorId="1" shapeId="0" xr:uid="{890214D5-B5EE-4534-8608-5BC2BFA2F003}">
      <text>
        <r>
          <rPr>
            <sz val="11"/>
            <color theme="1"/>
            <rFont val="Calibri"/>
            <family val="2"/>
            <scheme val="minor"/>
          </rPr>
          <t>Introduzca un número con dos decimales como máximo. Debe ser igual o mayor a la "Cantidad Real Consumida"</t>
        </r>
      </text>
    </comment>
    <comment ref="E77" authorId="1" shapeId="0" xr:uid="{C6A5803D-261A-460A-8BE7-0F1A6BE475D5}">
      <text>
        <r>
          <rPr>
            <sz val="11"/>
            <color theme="1"/>
            <rFont val="Calibri"/>
            <family val="2"/>
            <scheme val="minor"/>
          </rPr>
          <t>Introduzca un número con dos decimales como máximo</t>
        </r>
      </text>
    </comment>
    <comment ref="F77" authorId="1" shapeId="0" xr:uid="{F1DAAE77-7F99-443F-87B8-10717529A478}">
      <text>
        <r>
          <rPr>
            <sz val="11"/>
            <color theme="1"/>
            <rFont val="Calibri"/>
            <family val="2"/>
            <scheme val="minor"/>
          </rPr>
          <t>Monto calculado automáticamente por el sistema</t>
        </r>
      </text>
    </comment>
    <comment ref="A87" authorId="1" shapeId="0" xr:uid="{64A476AA-73D1-44AF-943C-AF0A1F482876}">
      <text>
        <r>
          <rPr>
            <sz val="11"/>
            <color theme="1"/>
            <rFont val="Calibri"/>
            <family val="2"/>
            <scheme val="minor"/>
          </rPr>
          <t>Introducir un texto con el nombre o referencia de la contratación</t>
        </r>
      </text>
    </comment>
    <comment ref="B87" authorId="1" shapeId="0" xr:uid="{988D558F-664E-4011-B3FF-D05D5B7892D6}">
      <text>
        <r>
          <rPr>
            <sz val="11"/>
            <color theme="1"/>
            <rFont val="Calibri"/>
            <family val="2"/>
            <scheme val="minor"/>
          </rPr>
          <t>Introduzca un texto con la finalidad de la contratación</t>
        </r>
      </text>
    </comment>
    <comment ref="C87" authorId="1" shapeId="0" xr:uid="{6E7B132D-59FC-4C3A-A98D-E35F7C724D24}">
      <text>
        <r>
          <rPr>
            <sz val="11"/>
            <color theme="1"/>
            <rFont val="Calibri"/>
            <family val="2"/>
            <scheme val="minor"/>
          </rPr>
          <t>Seleccionar un valor del listado</t>
        </r>
      </text>
    </comment>
    <comment ref="D87" authorId="1" shapeId="0" xr:uid="{B7765D5F-2BCC-449F-8BA2-9A6F9040E4D3}">
      <text>
        <r>
          <rPr>
            <sz val="11"/>
            <color theme="1"/>
            <rFont val="Calibri"/>
            <family val="2"/>
            <scheme val="minor"/>
          </rPr>
          <t>Seleccione el tipo de procedimiento</t>
        </r>
      </text>
    </comment>
    <comment ref="E87" authorId="1" shapeId="0" xr:uid="{4525169D-A082-479C-84AE-4F16457EBF5F}">
      <text>
        <r>
          <rPr>
            <sz val="11"/>
            <color theme="1"/>
            <rFont val="Calibri"/>
            <family val="2"/>
            <scheme val="minor"/>
          </rPr>
          <t>Seleccione un valor de la lista</t>
        </r>
      </text>
    </comment>
    <comment ref="F87" authorId="1" shapeId="0" xr:uid="{3EBE1FD5-7D94-4D57-A895-80F668907A30}">
      <text>
        <r>
          <rPr>
            <sz val="11"/>
            <color theme="1"/>
            <rFont val="Calibri"/>
            <family val="2"/>
            <scheme val="minor"/>
          </rPr>
          <t>Introduzca el código SNIP</t>
        </r>
      </text>
    </comment>
    <comment ref="C88" authorId="1" shapeId="0" xr:uid="{A2BB4860-480E-414C-ACFB-6EC08F88F4BB}">
      <text>
        <r>
          <rPr>
            <sz val="11"/>
            <color theme="1"/>
            <rFont val="Calibri"/>
            <family val="2"/>
            <scheme val="minor"/>
          </rPr>
          <t>Introduzca la fecha de inicio del proceso, en formato dd-mm-aaaa</t>
        </r>
      </text>
    </comment>
    <comment ref="F88" authorId="1" shapeId="0" xr:uid="{D61F3A85-BBC3-484E-9495-B359F6E811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 authorId="1" shapeId="0" xr:uid="{9E61861B-5152-4660-8772-0F85E490B84E}">
      <text/>
    </comment>
    <comment ref="C90" authorId="1" shapeId="0" xr:uid="{BEC458AC-7BEF-4CDB-8674-2A48DFE2AE33}">
      <text>
        <r>
          <rPr>
            <sz val="11"/>
            <color theme="1"/>
            <rFont val="Calibri"/>
            <family val="2"/>
            <scheme val="minor"/>
          </rPr>
          <t>Introduzca la fecha prevista de adjudicación, en formato dd-mm-aaaa</t>
        </r>
      </text>
    </comment>
    <comment ref="F90" authorId="1" shapeId="0" xr:uid="{24F93558-92A2-4416-BD5D-000F87ACBDB8}">
      <text/>
    </comment>
    <comment ref="F91" authorId="1" shapeId="0" xr:uid="{F441E412-EF74-43B5-9411-34DC494BE559}">
      <text/>
    </comment>
    <comment ref="A93" authorId="1" shapeId="0" xr:uid="{8C454701-529C-4B90-906F-171D3B454866}">
      <text>
        <r>
          <rPr>
            <sz val="11"/>
            <color theme="1"/>
            <rFont val="Calibri"/>
            <family val="2"/>
            <scheme val="minor"/>
          </rPr>
          <t>Introduzca un codigo UNSPSC</t>
        </r>
      </text>
    </comment>
    <comment ref="B93" authorId="1" shapeId="0" xr:uid="{5A503FDE-8EF2-45A3-B605-2927B141E62F}">
      <text>
        <r>
          <rPr>
            <sz val="11"/>
            <color theme="1"/>
            <rFont val="Calibri"/>
            <family val="2"/>
            <scheme val="minor"/>
          </rPr>
          <t>Descripción calculada automáticamente a partir de código del artículo</t>
        </r>
      </text>
    </comment>
    <comment ref="C93" authorId="1" shapeId="0" xr:uid="{FA780745-152F-413C-9FAA-342576AE03AB}">
      <text>
        <r>
          <rPr>
            <sz val="11"/>
            <color theme="1"/>
            <rFont val="Calibri"/>
            <family val="2"/>
            <scheme val="minor"/>
          </rPr>
          <t>Seleccione un valor de la lista</t>
        </r>
      </text>
    </comment>
    <comment ref="D93" authorId="1" shapeId="0" xr:uid="{6284274E-0D53-4E5F-A9EB-F2C091C7C0AE}">
      <text>
        <r>
          <rPr>
            <sz val="11"/>
            <color theme="1"/>
            <rFont val="Calibri"/>
            <family val="2"/>
            <scheme val="minor"/>
          </rPr>
          <t>Introduzca un número con dos decimales como máximo. Debe ser igual o mayor a la "Cantidad Real Consumida"</t>
        </r>
      </text>
    </comment>
    <comment ref="E93" authorId="1" shapeId="0" xr:uid="{F9BE4522-6671-40C9-B3D9-7867E8A17999}">
      <text>
        <r>
          <rPr>
            <sz val="11"/>
            <color theme="1"/>
            <rFont val="Calibri"/>
            <family val="2"/>
            <scheme val="minor"/>
          </rPr>
          <t>Introduzca un número con dos decimales como máximo</t>
        </r>
      </text>
    </comment>
    <comment ref="F93" authorId="1" shapeId="0" xr:uid="{9B9D5DD6-8772-4B47-8E65-3A48B7493FE8}">
      <text>
        <r>
          <rPr>
            <sz val="11"/>
            <color theme="1"/>
            <rFont val="Calibri"/>
            <family val="2"/>
            <scheme val="minor"/>
          </rPr>
          <t>Monto calculado automáticamente por el sistema</t>
        </r>
      </text>
    </comment>
    <comment ref="A101" authorId="1" shapeId="0" xr:uid="{1D8D44C9-A5D9-4EC0-90F0-17D082F90676}">
      <text>
        <r>
          <rPr>
            <sz val="11"/>
            <color theme="1"/>
            <rFont val="Calibri"/>
            <family val="2"/>
            <scheme val="minor"/>
          </rPr>
          <t>Introducir un texto con el nombre o referencia de la contratación</t>
        </r>
      </text>
    </comment>
    <comment ref="B101" authorId="1" shapeId="0" xr:uid="{BF208FAA-9C40-48D0-9FEC-C117D5EA394D}">
      <text>
        <r>
          <rPr>
            <sz val="11"/>
            <color theme="1"/>
            <rFont val="Calibri"/>
            <family val="2"/>
            <scheme val="minor"/>
          </rPr>
          <t>Introduzca un texto con la finalidad de la contratación</t>
        </r>
      </text>
    </comment>
    <comment ref="C101" authorId="1" shapeId="0" xr:uid="{AD22E488-AD6B-4992-854E-5DE94D6B47F5}">
      <text>
        <r>
          <rPr>
            <sz val="11"/>
            <color theme="1"/>
            <rFont val="Calibri"/>
            <family val="2"/>
            <scheme val="minor"/>
          </rPr>
          <t>Seleccionar un valor del listado</t>
        </r>
      </text>
    </comment>
    <comment ref="D101" authorId="1" shapeId="0" xr:uid="{CAF0750A-7435-4046-AC84-18720D73D28C}">
      <text>
        <r>
          <rPr>
            <sz val="11"/>
            <color theme="1"/>
            <rFont val="Calibri"/>
            <family val="2"/>
            <scheme val="minor"/>
          </rPr>
          <t>Seleccione el tipo de procedimiento</t>
        </r>
      </text>
    </comment>
    <comment ref="E101" authorId="1" shapeId="0" xr:uid="{1E6B9F6E-30A2-42DE-9DED-7ADAA0F40480}">
      <text>
        <r>
          <rPr>
            <sz val="11"/>
            <color theme="1"/>
            <rFont val="Calibri"/>
            <family val="2"/>
            <scheme val="minor"/>
          </rPr>
          <t>Seleccione un valor de la lista</t>
        </r>
      </text>
    </comment>
    <comment ref="F101" authorId="1" shapeId="0" xr:uid="{790E326D-85C0-4514-A797-8232B3715756}">
      <text>
        <r>
          <rPr>
            <sz val="11"/>
            <color theme="1"/>
            <rFont val="Calibri"/>
            <family val="2"/>
            <scheme val="minor"/>
          </rPr>
          <t>Introduzca el código SNIP</t>
        </r>
      </text>
    </comment>
    <comment ref="C102" authorId="1" shapeId="0" xr:uid="{8A8B4CE2-0520-43BA-B3A8-273D364A7FD5}">
      <text>
        <r>
          <rPr>
            <sz val="11"/>
            <color theme="1"/>
            <rFont val="Calibri"/>
            <family val="2"/>
            <scheme val="minor"/>
          </rPr>
          <t>Introduzca la fecha de inicio del proceso, en formato dd-mm-aaaa</t>
        </r>
      </text>
    </comment>
    <comment ref="F102" authorId="1" shapeId="0" xr:uid="{AD973719-3B57-40C1-AB74-06535B5781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xr:uid="{A888C0B5-2B06-4443-A05A-6467A187B385}">
      <text/>
    </comment>
    <comment ref="C104" authorId="1" shapeId="0" xr:uid="{3C028158-1E42-48BE-8163-753E24296203}">
      <text>
        <r>
          <rPr>
            <sz val="11"/>
            <color theme="1"/>
            <rFont val="Calibri"/>
            <family val="2"/>
            <scheme val="minor"/>
          </rPr>
          <t>Introduzca la fecha prevista de adjudicación, en formato dd-mm-aaaa</t>
        </r>
      </text>
    </comment>
    <comment ref="F104" authorId="1" shapeId="0" xr:uid="{EAE0FF48-F1EE-45AB-802A-27543E74D343}">
      <text/>
    </comment>
    <comment ref="F105" authorId="1" shapeId="0" xr:uid="{E7EE30A6-28E8-4E72-85ED-C0F3CCCC7558}">
      <text/>
    </comment>
    <comment ref="A107" authorId="1" shapeId="0" xr:uid="{14508F8D-BD5E-420E-935E-48339FAF951C}">
      <text>
        <r>
          <rPr>
            <sz val="11"/>
            <color theme="1"/>
            <rFont val="Calibri"/>
            <family val="2"/>
            <scheme val="minor"/>
          </rPr>
          <t>Introduzca un codigo UNSPSC</t>
        </r>
      </text>
    </comment>
    <comment ref="B107" authorId="1" shapeId="0" xr:uid="{C8FB81ED-051E-47B5-BB4C-E4C2A71CBB44}">
      <text>
        <r>
          <rPr>
            <sz val="11"/>
            <color theme="1"/>
            <rFont val="Calibri"/>
            <family val="2"/>
            <scheme val="minor"/>
          </rPr>
          <t>Descripción calculada automáticamente a partir de código del artículo</t>
        </r>
      </text>
    </comment>
    <comment ref="C107" authorId="1" shapeId="0" xr:uid="{08BD1223-357B-467D-9369-AF6474A91D7D}">
      <text>
        <r>
          <rPr>
            <sz val="11"/>
            <color theme="1"/>
            <rFont val="Calibri"/>
            <family val="2"/>
            <scheme val="minor"/>
          </rPr>
          <t>Seleccione un valor de la lista</t>
        </r>
      </text>
    </comment>
    <comment ref="D107" authorId="1" shapeId="0" xr:uid="{1CAC6CDB-08E3-4CB0-AD9E-5FEB6622B2FC}">
      <text>
        <r>
          <rPr>
            <sz val="11"/>
            <color theme="1"/>
            <rFont val="Calibri"/>
            <family val="2"/>
            <scheme val="minor"/>
          </rPr>
          <t>Introduzca un número con dos decimales como máximo. Debe ser igual o mayor a la "Cantidad Real Consumida"</t>
        </r>
      </text>
    </comment>
    <comment ref="E107" authorId="1" shapeId="0" xr:uid="{80E38891-60BC-45E5-AFEE-EC1836B41AAB}">
      <text>
        <r>
          <rPr>
            <sz val="11"/>
            <color theme="1"/>
            <rFont val="Calibri"/>
            <family val="2"/>
            <scheme val="minor"/>
          </rPr>
          <t>Introduzca un número con dos decimales como máximo</t>
        </r>
      </text>
    </comment>
    <comment ref="F107" authorId="1" shapeId="0" xr:uid="{0066A42A-9D6A-4DF5-A476-B90CCC2972C6}">
      <text>
        <r>
          <rPr>
            <sz val="11"/>
            <color theme="1"/>
            <rFont val="Calibri"/>
            <family val="2"/>
            <scheme val="minor"/>
          </rPr>
          <t>Monto calculado automáticamente por el sistema</t>
        </r>
      </text>
    </comment>
    <comment ref="A116" authorId="1" shapeId="0" xr:uid="{A7E5D942-8A65-49B6-8A77-5827552D1D78}">
      <text>
        <r>
          <rPr>
            <sz val="11"/>
            <color theme="1"/>
            <rFont val="Calibri"/>
            <family val="2"/>
            <scheme val="minor"/>
          </rPr>
          <t>Introducir un texto con el nombre o referencia de la contratación</t>
        </r>
      </text>
    </comment>
    <comment ref="B116" authorId="1" shapeId="0" xr:uid="{C5B9E519-0150-4E72-99F7-C8BD7F2B0AD9}">
      <text>
        <r>
          <rPr>
            <sz val="11"/>
            <color theme="1"/>
            <rFont val="Calibri"/>
            <family val="2"/>
            <scheme val="minor"/>
          </rPr>
          <t>Introduzca un texto con la finalidad de la contratación</t>
        </r>
      </text>
    </comment>
    <comment ref="C116" authorId="1" shapeId="0" xr:uid="{C16569DA-5750-4A45-8A13-B327BF2A4FE7}">
      <text>
        <r>
          <rPr>
            <sz val="11"/>
            <color theme="1"/>
            <rFont val="Calibri"/>
            <family val="2"/>
            <scheme val="minor"/>
          </rPr>
          <t>Seleccionar un valor del listado</t>
        </r>
      </text>
    </comment>
    <comment ref="D116" authorId="1" shapeId="0" xr:uid="{61252EB7-55F6-49A8-A70A-679615393AFC}">
      <text>
        <r>
          <rPr>
            <sz val="11"/>
            <color theme="1"/>
            <rFont val="Calibri"/>
            <family val="2"/>
            <scheme val="minor"/>
          </rPr>
          <t>Seleccione el tipo de procedimiento</t>
        </r>
      </text>
    </comment>
    <comment ref="E116" authorId="1" shapeId="0" xr:uid="{1FB467B2-BB53-4012-AC2A-D0E8DE80171B}">
      <text>
        <r>
          <rPr>
            <sz val="11"/>
            <color theme="1"/>
            <rFont val="Calibri"/>
            <family val="2"/>
            <scheme val="minor"/>
          </rPr>
          <t>Seleccione un valor de la lista</t>
        </r>
      </text>
    </comment>
    <comment ref="F116" authorId="1" shapeId="0" xr:uid="{6EC566C1-80C4-4096-B71B-6E9C23DF90D1}">
      <text>
        <r>
          <rPr>
            <sz val="11"/>
            <color theme="1"/>
            <rFont val="Calibri"/>
            <family val="2"/>
            <scheme val="minor"/>
          </rPr>
          <t>Introduzca el código SNIP</t>
        </r>
      </text>
    </comment>
    <comment ref="C117" authorId="1" shapeId="0" xr:uid="{51D4F3D8-EF74-47AC-BD26-3D8E86244C0B}">
      <text>
        <r>
          <rPr>
            <sz val="11"/>
            <color theme="1"/>
            <rFont val="Calibri"/>
            <family val="2"/>
            <scheme val="minor"/>
          </rPr>
          <t>Introduzca la fecha de inicio del proceso, en formato dd-mm-aaaa</t>
        </r>
      </text>
    </comment>
    <comment ref="F117" authorId="1" shapeId="0" xr:uid="{8F4BED0A-5199-4FAE-B3CF-538F15713A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1" shapeId="0" xr:uid="{ECE9699F-702A-460C-B104-9D6E4963DE8F}">
      <text/>
    </comment>
    <comment ref="C119" authorId="1" shapeId="0" xr:uid="{883DDF07-B263-4CCF-9CC6-5A5B6D98B9E4}">
      <text>
        <r>
          <rPr>
            <sz val="11"/>
            <color theme="1"/>
            <rFont val="Calibri"/>
            <family val="2"/>
            <scheme val="minor"/>
          </rPr>
          <t>Introduzca la fecha prevista de adjudicación, en formato dd-mm-aaaa</t>
        </r>
      </text>
    </comment>
    <comment ref="F119" authorId="1" shapeId="0" xr:uid="{A89D22CC-9F64-4CE6-926D-F294A6111043}">
      <text/>
    </comment>
    <comment ref="F120" authorId="1" shapeId="0" xr:uid="{BF7AC25B-1550-43E1-9D4E-BF11BA96DC63}">
      <text/>
    </comment>
    <comment ref="A122" authorId="1" shapeId="0" xr:uid="{2D2EA3DE-1245-4F2F-98A2-346047194ABA}">
      <text>
        <r>
          <rPr>
            <sz val="11"/>
            <color theme="1"/>
            <rFont val="Calibri"/>
            <family val="2"/>
            <scheme val="minor"/>
          </rPr>
          <t>Introduzca un codigo UNSPSC</t>
        </r>
      </text>
    </comment>
    <comment ref="B122" authorId="1" shapeId="0" xr:uid="{4A5910CE-AB5F-4352-8857-FCEC8BAFD236}">
      <text>
        <r>
          <rPr>
            <sz val="11"/>
            <color theme="1"/>
            <rFont val="Calibri"/>
            <family val="2"/>
            <scheme val="minor"/>
          </rPr>
          <t>Descripción calculada automáticamente a partir de código del artículo</t>
        </r>
      </text>
    </comment>
    <comment ref="C122" authorId="1" shapeId="0" xr:uid="{0559962B-A68A-416E-BA8E-6D0C6982515F}">
      <text>
        <r>
          <rPr>
            <sz val="11"/>
            <color theme="1"/>
            <rFont val="Calibri"/>
            <family val="2"/>
            <scheme val="minor"/>
          </rPr>
          <t>Seleccione un valor de la lista</t>
        </r>
      </text>
    </comment>
    <comment ref="D122" authorId="1" shapeId="0" xr:uid="{8896CCE5-83D2-443C-A9FD-28B0E543E5F8}">
      <text>
        <r>
          <rPr>
            <sz val="11"/>
            <color theme="1"/>
            <rFont val="Calibri"/>
            <family val="2"/>
            <scheme val="minor"/>
          </rPr>
          <t>Introduzca un número con dos decimales como máximo. Debe ser igual o mayor a la "Cantidad Real Consumida"</t>
        </r>
      </text>
    </comment>
    <comment ref="E122" authorId="1" shapeId="0" xr:uid="{F687754A-3C31-45CC-B2C6-EA20A0A44191}">
      <text>
        <r>
          <rPr>
            <sz val="11"/>
            <color theme="1"/>
            <rFont val="Calibri"/>
            <family val="2"/>
            <scheme val="minor"/>
          </rPr>
          <t>Introduzca un número con dos decimales como máximo</t>
        </r>
      </text>
    </comment>
    <comment ref="F122" authorId="1" shapeId="0" xr:uid="{B58C8FA8-35A2-49A4-B744-0A1BBB6DD523}">
      <text>
        <r>
          <rPr>
            <sz val="11"/>
            <color theme="1"/>
            <rFont val="Calibri"/>
            <family val="2"/>
            <scheme val="minor"/>
          </rPr>
          <t>Monto calculado automáticamente por el sistema</t>
        </r>
      </text>
    </comment>
    <comment ref="A130" authorId="1" shapeId="0" xr:uid="{A7DF3970-0B6E-4B2B-A1EC-5414E7416501}">
      <text>
        <r>
          <rPr>
            <sz val="11"/>
            <color theme="1"/>
            <rFont val="Calibri"/>
            <family val="2"/>
            <scheme val="minor"/>
          </rPr>
          <t>Introducir un texto con el nombre o referencia de la contratación</t>
        </r>
      </text>
    </comment>
    <comment ref="B130" authorId="1" shapeId="0" xr:uid="{D57F9110-8326-40D2-BD52-CBD7166FC560}">
      <text>
        <r>
          <rPr>
            <sz val="11"/>
            <color theme="1"/>
            <rFont val="Calibri"/>
            <family val="2"/>
            <scheme val="minor"/>
          </rPr>
          <t>Introduzca un texto con la finalidad de la contratación</t>
        </r>
      </text>
    </comment>
    <comment ref="C130" authorId="1" shapeId="0" xr:uid="{C30EF2F3-FE03-446C-9C5D-C2748E06C2AC}">
      <text>
        <r>
          <rPr>
            <sz val="11"/>
            <color theme="1"/>
            <rFont val="Calibri"/>
            <family val="2"/>
            <scheme val="minor"/>
          </rPr>
          <t>Seleccionar un valor del listado</t>
        </r>
      </text>
    </comment>
    <comment ref="D130" authorId="1" shapeId="0" xr:uid="{94B386FA-BAC9-4C96-B6D1-4A45D687E505}">
      <text>
        <r>
          <rPr>
            <sz val="11"/>
            <color theme="1"/>
            <rFont val="Calibri"/>
            <family val="2"/>
            <scheme val="minor"/>
          </rPr>
          <t>Seleccione el tipo de procedimiento</t>
        </r>
      </text>
    </comment>
    <comment ref="E130" authorId="1" shapeId="0" xr:uid="{119BA393-C8E6-4B9D-A4A7-8D853D178981}">
      <text>
        <r>
          <rPr>
            <sz val="11"/>
            <color theme="1"/>
            <rFont val="Calibri"/>
            <family val="2"/>
            <scheme val="minor"/>
          </rPr>
          <t>Seleccione un valor de la lista</t>
        </r>
      </text>
    </comment>
    <comment ref="F130" authorId="1" shapeId="0" xr:uid="{FB5AAD99-803D-4B5B-AC64-F5C285EC8923}">
      <text>
        <r>
          <rPr>
            <sz val="11"/>
            <color theme="1"/>
            <rFont val="Calibri"/>
            <family val="2"/>
            <scheme val="minor"/>
          </rPr>
          <t>Introduzca el código SNIP</t>
        </r>
      </text>
    </comment>
    <comment ref="C131" authorId="1" shapeId="0" xr:uid="{2D049FB7-30DE-4188-A85E-3F6B7CA5F1ED}">
      <text>
        <r>
          <rPr>
            <sz val="11"/>
            <color theme="1"/>
            <rFont val="Calibri"/>
            <family val="2"/>
            <scheme val="minor"/>
          </rPr>
          <t>Introduzca la fecha de inicio del proceso, en formato dd-mm-aaaa</t>
        </r>
      </text>
    </comment>
    <comment ref="F131" authorId="1" shapeId="0" xr:uid="{AEC53290-3E80-4B7E-BA4C-102562158B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1" shapeId="0" xr:uid="{86221B9E-5F1B-49FE-BD2A-8D85FDDF7578}">
      <text/>
    </comment>
    <comment ref="C133" authorId="1" shapeId="0" xr:uid="{5F0F6C3D-4BD5-410C-90E8-DA62F04E3DB4}">
      <text>
        <r>
          <rPr>
            <sz val="11"/>
            <color theme="1"/>
            <rFont val="Calibri"/>
            <family val="2"/>
            <scheme val="minor"/>
          </rPr>
          <t>Introduzca la fecha prevista de adjudicación, en formato dd-mm-aaaa</t>
        </r>
      </text>
    </comment>
    <comment ref="F133" authorId="1" shapeId="0" xr:uid="{8F0CC617-5A45-49A5-9319-4C5B3157E351}">
      <text/>
    </comment>
    <comment ref="F134" authorId="1" shapeId="0" xr:uid="{C7C73D37-3794-47C0-B65E-42A12EC61B7D}">
      <text/>
    </comment>
    <comment ref="A136" authorId="1" shapeId="0" xr:uid="{33C08A36-CF07-493F-AA6A-85D24B345D5E}">
      <text>
        <r>
          <rPr>
            <sz val="11"/>
            <color theme="1"/>
            <rFont val="Calibri"/>
            <family val="2"/>
            <scheme val="minor"/>
          </rPr>
          <t>Introduzca un codigo UNSPSC</t>
        </r>
      </text>
    </comment>
    <comment ref="B136" authorId="1" shapeId="0" xr:uid="{F8F126F5-02D8-469B-BF67-044DFCE4C122}">
      <text>
        <r>
          <rPr>
            <sz val="11"/>
            <color theme="1"/>
            <rFont val="Calibri"/>
            <family val="2"/>
            <scheme val="minor"/>
          </rPr>
          <t>Descripción calculada automáticamente a partir de código del artículo</t>
        </r>
      </text>
    </comment>
    <comment ref="C136" authorId="1" shapeId="0" xr:uid="{B611CB58-00EB-4F1C-884C-77DCBAFD89ED}">
      <text>
        <r>
          <rPr>
            <sz val="11"/>
            <color theme="1"/>
            <rFont val="Calibri"/>
            <family val="2"/>
            <scheme val="minor"/>
          </rPr>
          <t>Seleccione un valor de la lista</t>
        </r>
      </text>
    </comment>
    <comment ref="D136" authorId="1" shapeId="0" xr:uid="{E8F30602-6EF8-43CE-B6B5-2FF8664B9540}">
      <text>
        <r>
          <rPr>
            <sz val="11"/>
            <color theme="1"/>
            <rFont val="Calibri"/>
            <family val="2"/>
            <scheme val="minor"/>
          </rPr>
          <t>Introduzca un número con dos decimales como máximo. Debe ser igual o mayor a la "Cantidad Real Consumida"</t>
        </r>
      </text>
    </comment>
    <comment ref="E136" authorId="1" shapeId="0" xr:uid="{1E5C92CA-B46D-4223-A7A5-418C711B6AEE}">
      <text>
        <r>
          <rPr>
            <sz val="11"/>
            <color theme="1"/>
            <rFont val="Calibri"/>
            <family val="2"/>
            <scheme val="minor"/>
          </rPr>
          <t>Introduzca un número con dos decimales como máximo</t>
        </r>
      </text>
    </comment>
    <comment ref="F136" authorId="1" shapeId="0" xr:uid="{24A158FB-0E48-4062-A2AD-0B9400C541D0}">
      <text>
        <r>
          <rPr>
            <sz val="11"/>
            <color theme="1"/>
            <rFont val="Calibri"/>
            <family val="2"/>
            <scheme val="minor"/>
          </rPr>
          <t>Monto calculado automáticamente por el sistema</t>
        </r>
      </text>
    </comment>
    <comment ref="A142" authorId="1" shapeId="0" xr:uid="{E53E623E-4F73-4E8C-A993-DDBABC4754E3}">
      <text>
        <r>
          <rPr>
            <sz val="11"/>
            <color theme="1"/>
            <rFont val="Calibri"/>
            <family val="2"/>
            <scheme val="minor"/>
          </rPr>
          <t>Introducir un texto con el nombre o referencia de la contratación</t>
        </r>
      </text>
    </comment>
    <comment ref="B142" authorId="1" shapeId="0" xr:uid="{27BD7B5B-FBD7-414E-BCD8-512624D5E8F7}">
      <text>
        <r>
          <rPr>
            <sz val="11"/>
            <color theme="1"/>
            <rFont val="Calibri"/>
            <family val="2"/>
            <scheme val="minor"/>
          </rPr>
          <t>Introduzca un texto con la finalidad de la contratación</t>
        </r>
      </text>
    </comment>
    <comment ref="C142" authorId="1" shapeId="0" xr:uid="{693B0ED6-1E2C-44DC-B349-50934C408B71}">
      <text>
        <r>
          <rPr>
            <sz val="11"/>
            <color theme="1"/>
            <rFont val="Calibri"/>
            <family val="2"/>
            <scheme val="minor"/>
          </rPr>
          <t>Seleccionar un valor del listado</t>
        </r>
      </text>
    </comment>
    <comment ref="D142" authorId="1" shapeId="0" xr:uid="{E3412F62-0CA7-4399-B2F9-B546FBFC1BF8}">
      <text>
        <r>
          <rPr>
            <sz val="11"/>
            <color theme="1"/>
            <rFont val="Calibri"/>
            <family val="2"/>
            <scheme val="minor"/>
          </rPr>
          <t>Seleccione el tipo de procedimiento</t>
        </r>
      </text>
    </comment>
    <comment ref="E142" authorId="1" shapeId="0" xr:uid="{E76DA240-B75E-4A05-B734-2ED349F04D8D}">
      <text>
        <r>
          <rPr>
            <sz val="11"/>
            <color theme="1"/>
            <rFont val="Calibri"/>
            <family val="2"/>
            <scheme val="minor"/>
          </rPr>
          <t>Seleccione un valor de la lista</t>
        </r>
      </text>
    </comment>
    <comment ref="F142" authorId="1" shapeId="0" xr:uid="{36DBCE1B-6141-4079-B528-59265EF39A85}">
      <text>
        <r>
          <rPr>
            <sz val="11"/>
            <color theme="1"/>
            <rFont val="Calibri"/>
            <family val="2"/>
            <scheme val="minor"/>
          </rPr>
          <t>Introduzca el código SNIP</t>
        </r>
      </text>
    </comment>
    <comment ref="C143" authorId="1" shapeId="0" xr:uid="{25215D98-1885-4CE4-B569-BB78AA3E7246}">
      <text>
        <r>
          <rPr>
            <sz val="11"/>
            <color theme="1"/>
            <rFont val="Calibri"/>
            <family val="2"/>
            <scheme val="minor"/>
          </rPr>
          <t>Introduzca la fecha de inicio del proceso, en formato dd-mm-aaaa</t>
        </r>
      </text>
    </comment>
    <comment ref="F143" authorId="1" shapeId="0" xr:uid="{389048AF-A6C0-49BB-B1A5-8083F62DFA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 authorId="1" shapeId="0" xr:uid="{9FE79FB6-135E-4D93-A6DC-975AAE810E46}">
      <text/>
    </comment>
    <comment ref="C145" authorId="1" shapeId="0" xr:uid="{7EB1B011-7650-4091-848A-C8A25546ED0F}">
      <text>
        <r>
          <rPr>
            <sz val="11"/>
            <color theme="1"/>
            <rFont val="Calibri"/>
            <family val="2"/>
            <scheme val="minor"/>
          </rPr>
          <t>Introduzca la fecha prevista de adjudicación, en formato dd-mm-aaaa</t>
        </r>
      </text>
    </comment>
    <comment ref="F145" authorId="1" shapeId="0" xr:uid="{D2A22D29-C286-4A54-AA15-E842F508D4F1}">
      <text/>
    </comment>
    <comment ref="F146" authorId="1" shapeId="0" xr:uid="{F607971F-BC5A-4F25-8A0D-E9CFF7A60E98}">
      <text/>
    </comment>
    <comment ref="A148" authorId="1" shapeId="0" xr:uid="{FB38C386-EF33-4656-BF8E-68FC6575B99B}">
      <text>
        <r>
          <rPr>
            <sz val="11"/>
            <color theme="1"/>
            <rFont val="Calibri"/>
            <family val="2"/>
            <scheme val="minor"/>
          </rPr>
          <t>Introduzca un codigo UNSPSC</t>
        </r>
      </text>
    </comment>
    <comment ref="B148" authorId="1" shapeId="0" xr:uid="{4F42577C-52B3-47AD-AFBE-1099BA339648}">
      <text>
        <r>
          <rPr>
            <sz val="11"/>
            <color theme="1"/>
            <rFont val="Calibri"/>
            <family val="2"/>
            <scheme val="minor"/>
          </rPr>
          <t>Descripción calculada automáticamente a partir de código del artículo</t>
        </r>
      </text>
    </comment>
    <comment ref="C148" authorId="1" shapeId="0" xr:uid="{B1FB8D28-8367-4E2E-9232-D8DF48F656F7}">
      <text>
        <r>
          <rPr>
            <sz val="11"/>
            <color theme="1"/>
            <rFont val="Calibri"/>
            <family val="2"/>
            <scheme val="minor"/>
          </rPr>
          <t>Seleccione un valor de la lista</t>
        </r>
      </text>
    </comment>
    <comment ref="D148" authorId="1" shapeId="0" xr:uid="{7C5DEEC9-2110-4B38-9B2C-78D809716AE2}">
      <text>
        <r>
          <rPr>
            <sz val="11"/>
            <color theme="1"/>
            <rFont val="Calibri"/>
            <family val="2"/>
            <scheme val="minor"/>
          </rPr>
          <t>Introduzca un número con dos decimales como máximo. Debe ser igual o mayor a la "Cantidad Real Consumida"</t>
        </r>
      </text>
    </comment>
    <comment ref="E148" authorId="1" shapeId="0" xr:uid="{B95D6388-FFF1-4E2C-83B7-17B59EBBAF2C}">
      <text>
        <r>
          <rPr>
            <sz val="11"/>
            <color theme="1"/>
            <rFont val="Calibri"/>
            <family val="2"/>
            <scheme val="minor"/>
          </rPr>
          <t>Introduzca un número con dos decimales como máximo</t>
        </r>
      </text>
    </comment>
    <comment ref="F148" authorId="1" shapeId="0" xr:uid="{E05ECA01-12D7-4A9A-9C5C-C82FCD1D819B}">
      <text>
        <r>
          <rPr>
            <sz val="11"/>
            <color theme="1"/>
            <rFont val="Calibri"/>
            <family val="2"/>
            <scheme val="minor"/>
          </rPr>
          <t>Monto calculado automáticamente por el sistema</t>
        </r>
      </text>
    </comment>
    <comment ref="A155" authorId="1" shapeId="0" xr:uid="{70A7BB08-7F24-46D8-9F79-400D113148F9}">
      <text>
        <r>
          <rPr>
            <sz val="11"/>
            <color theme="1"/>
            <rFont val="Calibri"/>
            <family val="2"/>
            <scheme val="minor"/>
          </rPr>
          <t>Introducir un texto con el nombre o referencia de la contratación</t>
        </r>
      </text>
    </comment>
    <comment ref="B155" authorId="1" shapeId="0" xr:uid="{49BBFF6E-D0AD-45AE-B958-878B052EFB28}">
      <text>
        <r>
          <rPr>
            <sz val="11"/>
            <color theme="1"/>
            <rFont val="Calibri"/>
            <family val="2"/>
            <scheme val="minor"/>
          </rPr>
          <t>Introduzca un texto con la finalidad de la contratación</t>
        </r>
      </text>
    </comment>
    <comment ref="C155" authorId="1" shapeId="0" xr:uid="{91635FE2-A924-48D9-82F4-EB66551CC13F}">
      <text>
        <r>
          <rPr>
            <sz val="11"/>
            <color theme="1"/>
            <rFont val="Calibri"/>
            <family val="2"/>
            <scheme val="minor"/>
          </rPr>
          <t>Seleccionar un valor del listado</t>
        </r>
      </text>
    </comment>
    <comment ref="D155" authorId="1" shapeId="0" xr:uid="{38F9BB72-DD3B-4003-A638-DD5363641F02}">
      <text>
        <r>
          <rPr>
            <sz val="11"/>
            <color theme="1"/>
            <rFont val="Calibri"/>
            <family val="2"/>
            <scheme val="minor"/>
          </rPr>
          <t>Seleccione el tipo de procedimiento</t>
        </r>
      </text>
    </comment>
    <comment ref="E155" authorId="1" shapeId="0" xr:uid="{6B30EA2A-4DD5-4586-A916-FE0785C48398}">
      <text>
        <r>
          <rPr>
            <sz val="11"/>
            <color theme="1"/>
            <rFont val="Calibri"/>
            <family val="2"/>
            <scheme val="minor"/>
          </rPr>
          <t>Seleccione un valor de la lista</t>
        </r>
      </text>
    </comment>
    <comment ref="F155" authorId="1" shapeId="0" xr:uid="{2EF9D694-F3D3-4693-A1DE-634DC31CB0B1}">
      <text>
        <r>
          <rPr>
            <sz val="11"/>
            <color theme="1"/>
            <rFont val="Calibri"/>
            <family val="2"/>
            <scheme val="minor"/>
          </rPr>
          <t>Introduzca el código SNIP</t>
        </r>
      </text>
    </comment>
    <comment ref="C156" authorId="1" shapeId="0" xr:uid="{5D0E2AA8-92B2-4E7E-B478-8BEEBACA6694}">
      <text>
        <r>
          <rPr>
            <sz val="11"/>
            <color theme="1"/>
            <rFont val="Calibri"/>
            <family val="2"/>
            <scheme val="minor"/>
          </rPr>
          <t>Introduzca la fecha de inicio del proceso, en formato dd-mm-aaaa</t>
        </r>
      </text>
    </comment>
    <comment ref="F156" authorId="1" shapeId="0" xr:uid="{32F448AB-145D-4B67-8BE6-ADEC5D7E95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 authorId="1" shapeId="0" xr:uid="{0CC6F4B7-FB9C-4EDD-AB8E-0FCBD18BEB56}">
      <text/>
    </comment>
    <comment ref="C158" authorId="1" shapeId="0" xr:uid="{F119CCAC-4509-41A5-B71E-7569B975FE99}">
      <text>
        <r>
          <rPr>
            <sz val="11"/>
            <color theme="1"/>
            <rFont val="Calibri"/>
            <family val="2"/>
            <scheme val="minor"/>
          </rPr>
          <t>Introduzca la fecha prevista de adjudicación, en formato dd-mm-aaaa</t>
        </r>
      </text>
    </comment>
    <comment ref="F158" authorId="1" shapeId="0" xr:uid="{BBB1135C-6BC1-4DDE-A9EE-B95B3740E84D}">
      <text/>
    </comment>
    <comment ref="F159" authorId="1" shapeId="0" xr:uid="{D7AD05B6-2F49-4D3F-87FB-B4CAEC8D27E9}">
      <text/>
    </comment>
    <comment ref="A161" authorId="1" shapeId="0" xr:uid="{3093E719-D017-4544-9025-F70D58AAC2AF}">
      <text>
        <r>
          <rPr>
            <sz val="11"/>
            <color theme="1"/>
            <rFont val="Calibri"/>
            <family val="2"/>
            <scheme val="minor"/>
          </rPr>
          <t>Introduzca un codigo UNSPSC</t>
        </r>
      </text>
    </comment>
    <comment ref="B161" authorId="1" shapeId="0" xr:uid="{B4E92151-61E8-465C-8ADB-F80220E59C14}">
      <text>
        <r>
          <rPr>
            <sz val="11"/>
            <color theme="1"/>
            <rFont val="Calibri"/>
            <family val="2"/>
            <scheme val="minor"/>
          </rPr>
          <t>Descripción calculada automáticamente a partir de código del artículo</t>
        </r>
      </text>
    </comment>
    <comment ref="C161" authorId="1" shapeId="0" xr:uid="{C0DCB5D4-FB4B-496B-841C-EF71D1DEF5A6}">
      <text>
        <r>
          <rPr>
            <sz val="11"/>
            <color theme="1"/>
            <rFont val="Calibri"/>
            <family val="2"/>
            <scheme val="minor"/>
          </rPr>
          <t>Seleccione un valor de la lista</t>
        </r>
      </text>
    </comment>
    <comment ref="D161" authorId="1" shapeId="0" xr:uid="{AED5BCCF-B6EB-4799-9082-CA1B50EC2F84}">
      <text>
        <r>
          <rPr>
            <sz val="11"/>
            <color theme="1"/>
            <rFont val="Calibri"/>
            <family val="2"/>
            <scheme val="minor"/>
          </rPr>
          <t>Introduzca un número con dos decimales como máximo. Debe ser igual o mayor a la "Cantidad Real Consumida"</t>
        </r>
      </text>
    </comment>
    <comment ref="E161" authorId="1" shapeId="0" xr:uid="{387DD2CA-2BB6-494D-B4E9-CEC7EE81E872}">
      <text>
        <r>
          <rPr>
            <sz val="11"/>
            <color theme="1"/>
            <rFont val="Calibri"/>
            <family val="2"/>
            <scheme val="minor"/>
          </rPr>
          <t>Introduzca un número con dos decimales como máximo</t>
        </r>
      </text>
    </comment>
    <comment ref="F161" authorId="1" shapeId="0" xr:uid="{66FECB15-77AB-4BF9-8A55-91D8C73A7256}">
      <text>
        <r>
          <rPr>
            <sz val="11"/>
            <color theme="1"/>
            <rFont val="Calibri"/>
            <family val="2"/>
            <scheme val="minor"/>
          </rPr>
          <t>Monto calculado automáticamente por el sistema</t>
        </r>
      </text>
    </comment>
    <comment ref="A169" authorId="1" shapeId="0" xr:uid="{98D65662-D19B-478A-AB5E-3872E2C34FAA}">
      <text>
        <r>
          <rPr>
            <sz val="11"/>
            <color theme="1"/>
            <rFont val="Calibri"/>
            <family val="2"/>
            <scheme val="minor"/>
          </rPr>
          <t>Introducir un texto con el nombre o referencia de la contratación</t>
        </r>
      </text>
    </comment>
    <comment ref="B169" authorId="1" shapeId="0" xr:uid="{78635461-6F46-4218-81A7-3ED38823401B}">
      <text>
        <r>
          <rPr>
            <sz val="11"/>
            <color theme="1"/>
            <rFont val="Calibri"/>
            <family val="2"/>
            <scheme val="minor"/>
          </rPr>
          <t>Introduzca un texto con la finalidad de la contratación</t>
        </r>
      </text>
    </comment>
    <comment ref="C169" authorId="1" shapeId="0" xr:uid="{037EF21B-31D6-45AE-9BE6-C78734790608}">
      <text>
        <r>
          <rPr>
            <sz val="11"/>
            <color theme="1"/>
            <rFont val="Calibri"/>
            <family val="2"/>
            <scheme val="minor"/>
          </rPr>
          <t>Seleccionar un valor del listado</t>
        </r>
      </text>
    </comment>
    <comment ref="D169" authorId="1" shapeId="0" xr:uid="{D02A758F-94D0-4CDC-A997-E24455A0FF1D}">
      <text>
        <r>
          <rPr>
            <sz val="11"/>
            <color theme="1"/>
            <rFont val="Calibri"/>
            <family val="2"/>
            <scheme val="minor"/>
          </rPr>
          <t>Seleccione el tipo de procedimiento</t>
        </r>
      </text>
    </comment>
    <comment ref="E169" authorId="1" shapeId="0" xr:uid="{B81181C7-03E0-4DA4-9AD2-A87FB9FF7825}">
      <text>
        <r>
          <rPr>
            <sz val="11"/>
            <color theme="1"/>
            <rFont val="Calibri"/>
            <family val="2"/>
            <scheme val="minor"/>
          </rPr>
          <t>Seleccione un valor de la lista</t>
        </r>
      </text>
    </comment>
    <comment ref="F169" authorId="1" shapeId="0" xr:uid="{7C97F9AD-AAE6-4E03-A7C3-0E6A7CAD2BA7}">
      <text>
        <r>
          <rPr>
            <sz val="11"/>
            <color theme="1"/>
            <rFont val="Calibri"/>
            <family val="2"/>
            <scheme val="minor"/>
          </rPr>
          <t>Introduzca el código SNIP</t>
        </r>
      </text>
    </comment>
    <comment ref="C170" authorId="1" shapeId="0" xr:uid="{49831149-3023-4905-A029-81B3687DB269}">
      <text>
        <r>
          <rPr>
            <sz val="11"/>
            <color theme="1"/>
            <rFont val="Calibri"/>
            <family val="2"/>
            <scheme val="minor"/>
          </rPr>
          <t>Introduzca la fecha de inicio del proceso, en formato dd-mm-aaaa</t>
        </r>
      </text>
    </comment>
    <comment ref="F170" authorId="1" shapeId="0" xr:uid="{651577A2-FB3D-4FCE-B58C-AD19124C2A3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 authorId="1" shapeId="0" xr:uid="{D13D9B6D-F6F1-488D-9550-C7375AE9128C}">
      <text/>
    </comment>
    <comment ref="C172" authorId="1" shapeId="0" xr:uid="{BE3CA35F-D751-4CAF-B2B8-4CD22AFF47CF}">
      <text>
        <r>
          <rPr>
            <sz val="11"/>
            <color theme="1"/>
            <rFont val="Calibri"/>
            <family val="2"/>
            <scheme val="minor"/>
          </rPr>
          <t>Introduzca la fecha prevista de adjudicación, en formato dd-mm-aaaa</t>
        </r>
      </text>
    </comment>
    <comment ref="F172" authorId="1" shapeId="0" xr:uid="{851445BB-589F-42B8-97F5-E4A7D481F920}">
      <text/>
    </comment>
    <comment ref="F173" authorId="1" shapeId="0" xr:uid="{C20DA7E9-FDDC-4532-A121-776636457BFF}">
      <text/>
    </comment>
    <comment ref="A175" authorId="1" shapeId="0" xr:uid="{A34A8EEB-D517-4022-959A-164D09E9FA5C}">
      <text>
        <r>
          <rPr>
            <sz val="11"/>
            <color theme="1"/>
            <rFont val="Calibri"/>
            <family val="2"/>
            <scheme val="minor"/>
          </rPr>
          <t>Introduzca un codigo UNSPSC</t>
        </r>
      </text>
    </comment>
    <comment ref="B175" authorId="1" shapeId="0" xr:uid="{0BBDA6F3-AA34-4C1E-B79B-6A5A5481A9E7}">
      <text>
        <r>
          <rPr>
            <sz val="11"/>
            <color theme="1"/>
            <rFont val="Calibri"/>
            <family val="2"/>
            <scheme val="minor"/>
          </rPr>
          <t>Descripción calculada automáticamente a partir de código del artículo</t>
        </r>
      </text>
    </comment>
    <comment ref="C175" authorId="1" shapeId="0" xr:uid="{3ACD616D-E406-43EC-98AA-E1765A6DB872}">
      <text>
        <r>
          <rPr>
            <sz val="11"/>
            <color theme="1"/>
            <rFont val="Calibri"/>
            <family val="2"/>
            <scheme val="minor"/>
          </rPr>
          <t>Seleccione un valor de la lista</t>
        </r>
      </text>
    </comment>
    <comment ref="D175" authorId="1" shapeId="0" xr:uid="{0EE62724-3C32-4DB7-A91F-8A798952501A}">
      <text>
        <r>
          <rPr>
            <sz val="11"/>
            <color theme="1"/>
            <rFont val="Calibri"/>
            <family val="2"/>
            <scheme val="minor"/>
          </rPr>
          <t>Introduzca un número con dos decimales como máximo. Debe ser igual o mayor a la "Cantidad Real Consumida"</t>
        </r>
      </text>
    </comment>
    <comment ref="E175" authorId="1" shapeId="0" xr:uid="{23113125-CB19-4B90-8F19-21AA6552FDFE}">
      <text>
        <r>
          <rPr>
            <sz val="11"/>
            <color theme="1"/>
            <rFont val="Calibri"/>
            <family val="2"/>
            <scheme val="minor"/>
          </rPr>
          <t>Introduzca un número con dos decimales como máximo</t>
        </r>
      </text>
    </comment>
    <comment ref="F175" authorId="1" shapeId="0" xr:uid="{402E0968-7E56-4426-98D2-07E6AEC31E6B}">
      <text>
        <r>
          <rPr>
            <sz val="11"/>
            <color theme="1"/>
            <rFont val="Calibri"/>
            <family val="2"/>
            <scheme val="minor"/>
          </rPr>
          <t>Monto calculado automáticamente por el sistema</t>
        </r>
      </text>
    </comment>
    <comment ref="A182" authorId="1" shapeId="0" xr:uid="{980F0C1D-2CC5-4F56-B9CD-055310BBAC59}">
      <text>
        <r>
          <rPr>
            <sz val="11"/>
            <color theme="1"/>
            <rFont val="Calibri"/>
            <family val="2"/>
            <scheme val="minor"/>
          </rPr>
          <t>Introducir un texto con el nombre o referencia de la contratación</t>
        </r>
      </text>
    </comment>
    <comment ref="B182" authorId="1" shapeId="0" xr:uid="{ACA88176-29D3-4FC6-B9F7-BCC897507BF3}">
      <text>
        <r>
          <rPr>
            <sz val="11"/>
            <color theme="1"/>
            <rFont val="Calibri"/>
            <family val="2"/>
            <scheme val="minor"/>
          </rPr>
          <t>Introduzca un texto con la finalidad de la contratación</t>
        </r>
      </text>
    </comment>
    <comment ref="C182" authorId="1" shapeId="0" xr:uid="{CB84CC6A-F02A-47F4-9176-ED5AD08E4345}">
      <text>
        <r>
          <rPr>
            <sz val="11"/>
            <color theme="1"/>
            <rFont val="Calibri"/>
            <family val="2"/>
            <scheme val="minor"/>
          </rPr>
          <t>Seleccionar un valor del listado</t>
        </r>
      </text>
    </comment>
    <comment ref="D182" authorId="1" shapeId="0" xr:uid="{B6E8E5BA-20C8-4E09-8F2B-73EEF106FE8E}">
      <text>
        <r>
          <rPr>
            <sz val="11"/>
            <color theme="1"/>
            <rFont val="Calibri"/>
            <family val="2"/>
            <scheme val="minor"/>
          </rPr>
          <t>Seleccione el tipo de procedimiento</t>
        </r>
      </text>
    </comment>
    <comment ref="E182" authorId="1" shapeId="0" xr:uid="{67C9174E-6FF5-443C-9975-8941BE815F87}">
      <text>
        <r>
          <rPr>
            <sz val="11"/>
            <color theme="1"/>
            <rFont val="Calibri"/>
            <family val="2"/>
            <scheme val="minor"/>
          </rPr>
          <t>Seleccione un valor de la lista</t>
        </r>
      </text>
    </comment>
    <comment ref="F182" authorId="1" shapeId="0" xr:uid="{4F7463B2-214D-44A0-9649-853BEC16A871}">
      <text>
        <r>
          <rPr>
            <sz val="11"/>
            <color theme="1"/>
            <rFont val="Calibri"/>
            <family val="2"/>
            <scheme val="minor"/>
          </rPr>
          <t>Introduzca el código SNIP</t>
        </r>
      </text>
    </comment>
    <comment ref="C183" authorId="1" shapeId="0" xr:uid="{F7B16932-374D-404A-9B5C-227F25F814E5}">
      <text>
        <r>
          <rPr>
            <sz val="11"/>
            <color theme="1"/>
            <rFont val="Calibri"/>
            <family val="2"/>
            <scheme val="minor"/>
          </rPr>
          <t>Introduzca la fecha de inicio del proceso, en formato dd-mm-aaaa</t>
        </r>
      </text>
    </comment>
    <comment ref="F183" authorId="1" shapeId="0" xr:uid="{9B95BC42-1E81-4FEB-9E28-E16C6C93B4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5A968B23-A580-4AAF-8745-9A214611B582}">
      <text/>
    </comment>
    <comment ref="C185" authorId="1" shapeId="0" xr:uid="{890BE52F-A6F8-40C7-99E4-C65705470FFF}">
      <text>
        <r>
          <rPr>
            <sz val="11"/>
            <color theme="1"/>
            <rFont val="Calibri"/>
            <family val="2"/>
            <scheme val="minor"/>
          </rPr>
          <t>Introduzca la fecha prevista de adjudicación, en formato dd-mm-aaaa</t>
        </r>
      </text>
    </comment>
    <comment ref="F185" authorId="1" shapeId="0" xr:uid="{8C3AE209-A582-4333-9810-B222CB02C6DF}">
      <text/>
    </comment>
    <comment ref="F186" authorId="1" shapeId="0" xr:uid="{EFAD285E-8D0F-425A-9011-67193B74EC00}">
      <text/>
    </comment>
    <comment ref="A188" authorId="1" shapeId="0" xr:uid="{B0C7E9C0-10C2-4A74-8B47-56BE83106BD4}">
      <text>
        <r>
          <rPr>
            <sz val="11"/>
            <color theme="1"/>
            <rFont val="Calibri"/>
            <family val="2"/>
            <scheme val="minor"/>
          </rPr>
          <t>Introduzca un codigo UNSPSC</t>
        </r>
      </text>
    </comment>
    <comment ref="B188" authorId="1" shapeId="0" xr:uid="{67745E7D-FBFE-4CC8-A115-BB421EBB3D65}">
      <text>
        <r>
          <rPr>
            <sz val="11"/>
            <color theme="1"/>
            <rFont val="Calibri"/>
            <family val="2"/>
            <scheme val="minor"/>
          </rPr>
          <t>Descripción calculada automáticamente a partir de código del artículo</t>
        </r>
      </text>
    </comment>
    <comment ref="C188" authorId="1" shapeId="0" xr:uid="{17848BF2-B7A7-4188-966E-3386DC1389CF}">
      <text>
        <r>
          <rPr>
            <sz val="11"/>
            <color theme="1"/>
            <rFont val="Calibri"/>
            <family val="2"/>
            <scheme val="minor"/>
          </rPr>
          <t>Seleccione un valor de la lista</t>
        </r>
      </text>
    </comment>
    <comment ref="D188" authorId="1" shapeId="0" xr:uid="{52F8D2E2-6B29-4716-B263-0DF9E60FBE44}">
      <text>
        <r>
          <rPr>
            <sz val="11"/>
            <color theme="1"/>
            <rFont val="Calibri"/>
            <family val="2"/>
            <scheme val="minor"/>
          </rPr>
          <t>Introduzca un número con dos decimales como máximo. Debe ser igual o mayor a la "Cantidad Real Consumida"</t>
        </r>
      </text>
    </comment>
    <comment ref="E188" authorId="1" shapeId="0" xr:uid="{860F29C9-1EB5-47CF-AC3C-882FD472FF8C}">
      <text>
        <r>
          <rPr>
            <sz val="11"/>
            <color theme="1"/>
            <rFont val="Calibri"/>
            <family val="2"/>
            <scheme val="minor"/>
          </rPr>
          <t>Introduzca un número con dos decimales como máximo</t>
        </r>
      </text>
    </comment>
    <comment ref="F188" authorId="1" shapeId="0" xr:uid="{141BB21B-4094-4DDF-B238-F69400873F71}">
      <text>
        <r>
          <rPr>
            <sz val="11"/>
            <color theme="1"/>
            <rFont val="Calibri"/>
            <family val="2"/>
            <scheme val="minor"/>
          </rPr>
          <t>Monto calculado automáticamente por el sistema</t>
        </r>
      </text>
    </comment>
    <comment ref="A193" authorId="1" shapeId="0" xr:uid="{0C96D280-DA29-42B6-B694-0D04AF39F9AB}">
      <text>
        <r>
          <rPr>
            <sz val="11"/>
            <color theme="1"/>
            <rFont val="Calibri"/>
            <family val="2"/>
            <scheme val="minor"/>
          </rPr>
          <t>Introducir un texto con el nombre o referencia de la contratación</t>
        </r>
      </text>
    </comment>
    <comment ref="B193" authorId="1" shapeId="0" xr:uid="{A9418131-AC39-4CC4-AA80-CECC94289DEB}">
      <text>
        <r>
          <rPr>
            <sz val="11"/>
            <color theme="1"/>
            <rFont val="Calibri"/>
            <family val="2"/>
            <scheme val="minor"/>
          </rPr>
          <t>Introduzca un texto con la finalidad de la contratación</t>
        </r>
      </text>
    </comment>
    <comment ref="C193" authorId="1" shapeId="0" xr:uid="{B50A6442-021F-4BD4-B4BC-33E517395B9D}">
      <text>
        <r>
          <rPr>
            <sz val="11"/>
            <color theme="1"/>
            <rFont val="Calibri"/>
            <family val="2"/>
            <scheme val="minor"/>
          </rPr>
          <t>Seleccionar un valor del listado</t>
        </r>
      </text>
    </comment>
    <comment ref="D193" authorId="1" shapeId="0" xr:uid="{CE0CA1AE-42A8-4669-907B-572436700897}">
      <text>
        <r>
          <rPr>
            <sz val="11"/>
            <color theme="1"/>
            <rFont val="Calibri"/>
            <family val="2"/>
            <scheme val="minor"/>
          </rPr>
          <t>Seleccione el tipo de procedimiento</t>
        </r>
      </text>
    </comment>
    <comment ref="E193" authorId="1" shapeId="0" xr:uid="{B8DA3A8D-E06C-406B-9CB4-85D3272CA2D2}">
      <text>
        <r>
          <rPr>
            <sz val="11"/>
            <color theme="1"/>
            <rFont val="Calibri"/>
            <family val="2"/>
            <scheme val="minor"/>
          </rPr>
          <t>Seleccione un valor de la lista</t>
        </r>
      </text>
    </comment>
    <comment ref="F193" authorId="1" shapeId="0" xr:uid="{E0FFAAA4-D8C5-4BDB-BE6E-6BE1D71CA400}">
      <text>
        <r>
          <rPr>
            <sz val="11"/>
            <color theme="1"/>
            <rFont val="Calibri"/>
            <family val="2"/>
            <scheme val="minor"/>
          </rPr>
          <t>Introduzca el código SNIP</t>
        </r>
      </text>
    </comment>
    <comment ref="C194" authorId="1" shapeId="0" xr:uid="{6B43D013-79B0-48BD-BFFC-10A92D7DB795}">
      <text>
        <r>
          <rPr>
            <sz val="11"/>
            <color theme="1"/>
            <rFont val="Calibri"/>
            <family val="2"/>
            <scheme val="minor"/>
          </rPr>
          <t>Introduzca la fecha de inicio del proceso, en formato dd-mm-aaaa</t>
        </r>
      </text>
    </comment>
    <comment ref="F194" authorId="1" shapeId="0" xr:uid="{91B734FD-531A-4798-B997-378E3113F1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3B2FB23E-F24A-44E5-A502-858E3E8CF858}">
      <text/>
    </comment>
    <comment ref="C196" authorId="1" shapeId="0" xr:uid="{02BFA04F-9C15-41DD-B49A-4D57F93FFEA7}">
      <text>
        <r>
          <rPr>
            <sz val="11"/>
            <color theme="1"/>
            <rFont val="Calibri"/>
            <family val="2"/>
            <scheme val="minor"/>
          </rPr>
          <t>Introduzca la fecha prevista de adjudicación, en formato dd-mm-aaaa</t>
        </r>
      </text>
    </comment>
    <comment ref="F196" authorId="1" shapeId="0" xr:uid="{60266413-2728-4825-95DF-AC748A79B3C2}">
      <text/>
    </comment>
    <comment ref="F197" authorId="1" shapeId="0" xr:uid="{89D0D671-2948-42CB-ACDB-13C9C14171AF}">
      <text/>
    </comment>
    <comment ref="A199" authorId="1" shapeId="0" xr:uid="{6C75CE1F-15A6-43BC-986F-4D66F107F4E1}">
      <text>
        <r>
          <rPr>
            <sz val="11"/>
            <color theme="1"/>
            <rFont val="Calibri"/>
            <family val="2"/>
            <scheme val="minor"/>
          </rPr>
          <t>Introduzca un codigo UNSPSC</t>
        </r>
      </text>
    </comment>
    <comment ref="B199" authorId="1" shapeId="0" xr:uid="{10BC2B57-3DB8-4C72-B5A9-9C8017BA92C7}">
      <text>
        <r>
          <rPr>
            <sz val="11"/>
            <color theme="1"/>
            <rFont val="Calibri"/>
            <family val="2"/>
            <scheme val="minor"/>
          </rPr>
          <t>Descripción calculada automáticamente a partir de código del artículo</t>
        </r>
      </text>
    </comment>
    <comment ref="C199" authorId="1" shapeId="0" xr:uid="{5F22A917-D178-413A-9621-CFA75E3EBA2F}">
      <text>
        <r>
          <rPr>
            <sz val="11"/>
            <color theme="1"/>
            <rFont val="Calibri"/>
            <family val="2"/>
            <scheme val="minor"/>
          </rPr>
          <t>Seleccione un valor de la lista</t>
        </r>
      </text>
    </comment>
    <comment ref="D199" authorId="1" shapeId="0" xr:uid="{3A28EC30-4737-4E18-9B91-6C7C3CEC9D42}">
      <text>
        <r>
          <rPr>
            <sz val="11"/>
            <color theme="1"/>
            <rFont val="Calibri"/>
            <family val="2"/>
            <scheme val="minor"/>
          </rPr>
          <t>Introduzca un número con dos decimales como máximo. Debe ser igual o mayor a la "Cantidad Real Consumida"</t>
        </r>
      </text>
    </comment>
    <comment ref="E199" authorId="1" shapeId="0" xr:uid="{8AF32E01-88C6-4BA7-A870-412E3B7AC2C9}">
      <text>
        <r>
          <rPr>
            <sz val="11"/>
            <color theme="1"/>
            <rFont val="Calibri"/>
            <family val="2"/>
            <scheme val="minor"/>
          </rPr>
          <t>Introduzca un número con dos decimales como máximo</t>
        </r>
      </text>
    </comment>
    <comment ref="F199" authorId="1" shapeId="0" xr:uid="{A1C07A61-69B2-4397-8B0E-2CFAA6CCA9F3}">
      <text>
        <r>
          <rPr>
            <sz val="11"/>
            <color theme="1"/>
            <rFont val="Calibri"/>
            <family val="2"/>
            <scheme val="minor"/>
          </rPr>
          <t>Monto calculado automáticamente por el sistema</t>
        </r>
      </text>
    </comment>
    <comment ref="A204" authorId="1" shapeId="0" xr:uid="{616ECF94-E3B2-406B-B319-C11629E305D3}">
      <text>
        <r>
          <rPr>
            <sz val="11"/>
            <color theme="1"/>
            <rFont val="Calibri"/>
            <family val="2"/>
            <scheme val="minor"/>
          </rPr>
          <t>Introducir un texto con el nombre o referencia de la contratación</t>
        </r>
      </text>
    </comment>
    <comment ref="B204" authorId="1" shapeId="0" xr:uid="{0EB09EFE-DE85-433A-B879-0F70D3D9C3DA}">
      <text>
        <r>
          <rPr>
            <sz val="11"/>
            <color theme="1"/>
            <rFont val="Calibri"/>
            <family val="2"/>
            <scheme val="minor"/>
          </rPr>
          <t>Introduzca un texto con la finalidad de la contratación</t>
        </r>
      </text>
    </comment>
    <comment ref="C204" authorId="1" shapeId="0" xr:uid="{C911C02B-BF12-44FD-AC75-622A61832D58}">
      <text>
        <r>
          <rPr>
            <sz val="11"/>
            <color theme="1"/>
            <rFont val="Calibri"/>
            <family val="2"/>
            <scheme val="minor"/>
          </rPr>
          <t>Seleccionar un valor del listado</t>
        </r>
      </text>
    </comment>
    <comment ref="D204" authorId="1" shapeId="0" xr:uid="{E88D25CE-B4F0-460F-9AD5-A04FCD183AAD}">
      <text>
        <r>
          <rPr>
            <sz val="11"/>
            <color theme="1"/>
            <rFont val="Calibri"/>
            <family val="2"/>
            <scheme val="minor"/>
          </rPr>
          <t>Seleccione el tipo de procedimiento</t>
        </r>
      </text>
    </comment>
    <comment ref="E204" authorId="1" shapeId="0" xr:uid="{C0E27F6E-AB7B-4FE0-AD35-258E7EE17B5E}">
      <text>
        <r>
          <rPr>
            <sz val="11"/>
            <color theme="1"/>
            <rFont val="Calibri"/>
            <family val="2"/>
            <scheme val="minor"/>
          </rPr>
          <t>Seleccione un valor de la lista</t>
        </r>
      </text>
    </comment>
    <comment ref="F204" authorId="1" shapeId="0" xr:uid="{BEDAF689-187C-48F8-89DE-543FFB02CA13}">
      <text>
        <r>
          <rPr>
            <sz val="11"/>
            <color theme="1"/>
            <rFont val="Calibri"/>
            <family val="2"/>
            <scheme val="minor"/>
          </rPr>
          <t>Introduzca el código SNIP</t>
        </r>
      </text>
    </comment>
    <comment ref="C205" authorId="1" shapeId="0" xr:uid="{BC25EE56-F704-4B60-B102-581EB5B1D289}">
      <text>
        <r>
          <rPr>
            <sz val="11"/>
            <color theme="1"/>
            <rFont val="Calibri"/>
            <family val="2"/>
            <scheme val="minor"/>
          </rPr>
          <t>Introduzca la fecha de inicio del proceso, en formato dd-mm-aaaa</t>
        </r>
      </text>
    </comment>
    <comment ref="F205" authorId="1" shapeId="0" xr:uid="{D033B03C-5C50-47F2-BC9F-BC61314513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1" shapeId="0" xr:uid="{2C6BE0AE-9F42-4044-92AB-3CC066813B03}">
      <text/>
    </comment>
    <comment ref="C207" authorId="1" shapeId="0" xr:uid="{E6F1BAA2-DC1A-4772-BF4B-42CE54F1CB5C}">
      <text>
        <r>
          <rPr>
            <sz val="11"/>
            <color theme="1"/>
            <rFont val="Calibri"/>
            <family val="2"/>
            <scheme val="minor"/>
          </rPr>
          <t>Introduzca la fecha prevista de adjudicación, en formato dd-mm-aaaa</t>
        </r>
      </text>
    </comment>
    <comment ref="F207" authorId="1" shapeId="0" xr:uid="{6C8CF607-F163-4810-B74D-D46BC9613D76}">
      <text/>
    </comment>
    <comment ref="F208" authorId="1" shapeId="0" xr:uid="{C064C10E-18C5-4AD4-A78D-2896FAF7DE8F}">
      <text/>
    </comment>
    <comment ref="A210" authorId="1" shapeId="0" xr:uid="{185D7585-4606-4A95-8973-ADDF645BBF6F}">
      <text>
        <r>
          <rPr>
            <sz val="11"/>
            <color theme="1"/>
            <rFont val="Calibri"/>
            <family val="2"/>
            <scheme val="minor"/>
          </rPr>
          <t>Introduzca un codigo UNSPSC</t>
        </r>
      </text>
    </comment>
    <comment ref="B210" authorId="1" shapeId="0" xr:uid="{B65699D7-5F41-4A61-ABF0-22AE29684155}">
      <text>
        <r>
          <rPr>
            <sz val="11"/>
            <color theme="1"/>
            <rFont val="Calibri"/>
            <family val="2"/>
            <scheme val="minor"/>
          </rPr>
          <t>Descripción calculada automáticamente a partir de código del artículo</t>
        </r>
      </text>
    </comment>
    <comment ref="C210" authorId="1" shapeId="0" xr:uid="{D0F32C11-9E73-46EB-AD83-A3A75A6A5583}">
      <text>
        <r>
          <rPr>
            <sz val="11"/>
            <color theme="1"/>
            <rFont val="Calibri"/>
            <family val="2"/>
            <scheme val="minor"/>
          </rPr>
          <t>Seleccione un valor de la lista</t>
        </r>
      </text>
    </comment>
    <comment ref="D210" authorId="1" shapeId="0" xr:uid="{764F37D6-EFBE-4CB6-9DF1-C3889BF34300}">
      <text>
        <r>
          <rPr>
            <sz val="11"/>
            <color theme="1"/>
            <rFont val="Calibri"/>
            <family val="2"/>
            <scheme val="minor"/>
          </rPr>
          <t>Introduzca un número con dos decimales como máximo. Debe ser igual o mayor a la "Cantidad Real Consumida"</t>
        </r>
      </text>
    </comment>
    <comment ref="E210" authorId="1" shapeId="0" xr:uid="{A67BF383-84AA-40BD-B463-0A463738F8F4}">
      <text>
        <r>
          <rPr>
            <sz val="11"/>
            <color theme="1"/>
            <rFont val="Calibri"/>
            <family val="2"/>
            <scheme val="minor"/>
          </rPr>
          <t>Introduzca un número con dos decimales como máximo</t>
        </r>
      </text>
    </comment>
    <comment ref="F210" authorId="1" shapeId="0" xr:uid="{08FC72AE-A6CF-4A9F-AE27-8FF9D70D4CA1}">
      <text>
        <r>
          <rPr>
            <sz val="11"/>
            <color theme="1"/>
            <rFont val="Calibri"/>
            <family val="2"/>
            <scheme val="minor"/>
          </rPr>
          <t>Monto calculado automáticamente por el sistema</t>
        </r>
      </text>
    </comment>
    <comment ref="A228" authorId="1" shapeId="0" xr:uid="{3BA32092-F755-4A2F-A89C-8736A21B2C3F}">
      <text>
        <r>
          <rPr>
            <sz val="11"/>
            <color theme="1"/>
            <rFont val="Calibri"/>
            <family val="2"/>
            <scheme val="minor"/>
          </rPr>
          <t>Introducir un texto con el nombre o referencia de la contratación</t>
        </r>
      </text>
    </comment>
    <comment ref="B228" authorId="1" shapeId="0" xr:uid="{38908F3D-E69C-44C5-8919-03A24ACCEDCA}">
      <text>
        <r>
          <rPr>
            <sz val="11"/>
            <color theme="1"/>
            <rFont val="Calibri"/>
            <family val="2"/>
            <scheme val="minor"/>
          </rPr>
          <t>Introduzca un texto con la finalidad de la contratación</t>
        </r>
      </text>
    </comment>
    <comment ref="C228" authorId="1" shapeId="0" xr:uid="{EC1C76FD-6CF1-45B3-B8BB-33D32456DBBD}">
      <text>
        <r>
          <rPr>
            <sz val="11"/>
            <color theme="1"/>
            <rFont val="Calibri"/>
            <family val="2"/>
            <scheme val="minor"/>
          </rPr>
          <t>Seleccionar un valor del listado</t>
        </r>
      </text>
    </comment>
    <comment ref="D228" authorId="1" shapeId="0" xr:uid="{5B3CC173-E0CC-44B4-833D-5E59C677C3F2}">
      <text>
        <r>
          <rPr>
            <sz val="11"/>
            <color theme="1"/>
            <rFont val="Calibri"/>
            <family val="2"/>
            <scheme val="minor"/>
          </rPr>
          <t>Seleccione el tipo de procedimiento</t>
        </r>
      </text>
    </comment>
    <comment ref="E228" authorId="1" shapeId="0" xr:uid="{E1557D25-90D0-45D1-B409-1C9634B3FA74}">
      <text>
        <r>
          <rPr>
            <sz val="11"/>
            <color theme="1"/>
            <rFont val="Calibri"/>
            <family val="2"/>
            <scheme val="minor"/>
          </rPr>
          <t>Seleccione un valor de la lista</t>
        </r>
      </text>
    </comment>
    <comment ref="F228" authorId="1" shapeId="0" xr:uid="{ED64DB97-BFCF-433A-A36B-1D37320E2A86}">
      <text>
        <r>
          <rPr>
            <sz val="11"/>
            <color theme="1"/>
            <rFont val="Calibri"/>
            <family val="2"/>
            <scheme val="minor"/>
          </rPr>
          <t>Introduzca el código SNIP</t>
        </r>
      </text>
    </comment>
    <comment ref="C229" authorId="1" shapeId="0" xr:uid="{122D3E73-9C28-4DAC-B12D-70D89246158F}">
      <text>
        <r>
          <rPr>
            <sz val="11"/>
            <color theme="1"/>
            <rFont val="Calibri"/>
            <family val="2"/>
            <scheme val="minor"/>
          </rPr>
          <t>Introduzca la fecha de inicio del proceso, en formato dd-mm-aaaa</t>
        </r>
      </text>
    </comment>
    <comment ref="F229" authorId="1" shapeId="0" xr:uid="{3322151F-DFE8-4B9C-93B5-7C9766C2DE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xr:uid="{22350BE7-3207-42B2-ADDC-889B7AC21BA3}">
      <text/>
    </comment>
    <comment ref="C231" authorId="1" shapeId="0" xr:uid="{5BDB4F81-D00C-46AF-A175-605E034AB89B}">
      <text>
        <r>
          <rPr>
            <sz val="11"/>
            <color theme="1"/>
            <rFont val="Calibri"/>
            <family val="2"/>
            <scheme val="minor"/>
          </rPr>
          <t>Introduzca la fecha prevista de adjudicación, en formato dd-mm-aaaa</t>
        </r>
      </text>
    </comment>
    <comment ref="F231" authorId="1" shapeId="0" xr:uid="{4E13CA2D-AE2E-4195-9649-1D87FE5D570D}">
      <text/>
    </comment>
    <comment ref="F232" authorId="1" shapeId="0" xr:uid="{DFE8AB49-04F4-4E34-9F6E-B52C59D872CA}">
      <text/>
    </comment>
    <comment ref="A234" authorId="1" shapeId="0" xr:uid="{413255FA-D7DB-4FE7-8DB5-E20B4DB73420}">
      <text>
        <r>
          <rPr>
            <sz val="11"/>
            <color theme="1"/>
            <rFont val="Calibri"/>
            <family val="2"/>
            <scheme val="minor"/>
          </rPr>
          <t>Introduzca un codigo UNSPSC</t>
        </r>
      </text>
    </comment>
    <comment ref="B234" authorId="1" shapeId="0" xr:uid="{461F90F3-85CD-45E7-85EB-B4FF9C824405}">
      <text>
        <r>
          <rPr>
            <sz val="11"/>
            <color theme="1"/>
            <rFont val="Calibri"/>
            <family val="2"/>
            <scheme val="minor"/>
          </rPr>
          <t>Descripción calculada automáticamente a partir de código del artículo</t>
        </r>
      </text>
    </comment>
    <comment ref="C234" authorId="1" shapeId="0" xr:uid="{AF768597-25D5-4BF1-91E3-C7A02FF71E31}">
      <text>
        <r>
          <rPr>
            <sz val="11"/>
            <color theme="1"/>
            <rFont val="Calibri"/>
            <family val="2"/>
            <scheme val="minor"/>
          </rPr>
          <t>Seleccione un valor de la lista</t>
        </r>
      </text>
    </comment>
    <comment ref="D234" authorId="1" shapeId="0" xr:uid="{B79C7957-8C38-48F7-BBE7-70520BD5A169}">
      <text>
        <r>
          <rPr>
            <sz val="11"/>
            <color theme="1"/>
            <rFont val="Calibri"/>
            <family val="2"/>
            <scheme val="minor"/>
          </rPr>
          <t>Introduzca un número con dos decimales como máximo. Debe ser igual o mayor a la "Cantidad Real Consumida"</t>
        </r>
      </text>
    </comment>
    <comment ref="E234" authorId="1" shapeId="0" xr:uid="{1AAF4010-DD8F-4278-A568-D82662074F1B}">
      <text>
        <r>
          <rPr>
            <sz val="11"/>
            <color theme="1"/>
            <rFont val="Calibri"/>
            <family val="2"/>
            <scheme val="minor"/>
          </rPr>
          <t>Introduzca un número con dos decimales como máximo</t>
        </r>
      </text>
    </comment>
    <comment ref="F234" authorId="1" shapeId="0" xr:uid="{93E1AF7D-D2D7-4566-9389-FE1404DBCEF4}">
      <text>
        <r>
          <rPr>
            <sz val="11"/>
            <color theme="1"/>
            <rFont val="Calibri"/>
            <family val="2"/>
            <scheme val="minor"/>
          </rPr>
          <t>Monto calculado automáticamente por el sistema</t>
        </r>
      </text>
    </comment>
    <comment ref="A240" authorId="1" shapeId="0" xr:uid="{60DEDDFB-2C80-48FA-9D9E-31F34A30867B}">
      <text>
        <r>
          <rPr>
            <sz val="11"/>
            <color theme="1"/>
            <rFont val="Calibri"/>
            <family val="2"/>
            <scheme val="minor"/>
          </rPr>
          <t>Introducir un texto con el nombre o referencia de la contratación</t>
        </r>
      </text>
    </comment>
    <comment ref="B240" authorId="1" shapeId="0" xr:uid="{1932AAF1-4F87-4CA8-8A9D-3292221B7343}">
      <text>
        <r>
          <rPr>
            <sz val="11"/>
            <color theme="1"/>
            <rFont val="Calibri"/>
            <family val="2"/>
            <scheme val="minor"/>
          </rPr>
          <t>Introduzca un texto con la finalidad de la contratación</t>
        </r>
      </text>
    </comment>
    <comment ref="C240" authorId="1" shapeId="0" xr:uid="{5D65D5D9-61C5-48F2-95B4-03F2708C9E5B}">
      <text>
        <r>
          <rPr>
            <sz val="11"/>
            <color theme="1"/>
            <rFont val="Calibri"/>
            <family val="2"/>
            <scheme val="minor"/>
          </rPr>
          <t>Seleccionar un valor del listado</t>
        </r>
      </text>
    </comment>
    <comment ref="D240" authorId="1" shapeId="0" xr:uid="{12792CC3-1640-4DA5-B1D8-D11536B783F6}">
      <text>
        <r>
          <rPr>
            <sz val="11"/>
            <color theme="1"/>
            <rFont val="Calibri"/>
            <family val="2"/>
            <scheme val="minor"/>
          </rPr>
          <t>Seleccione el tipo de procedimiento</t>
        </r>
      </text>
    </comment>
    <comment ref="E240" authorId="1" shapeId="0" xr:uid="{8A74B215-B3C0-47A4-AD20-CE03C1F1F345}">
      <text>
        <r>
          <rPr>
            <sz val="11"/>
            <color theme="1"/>
            <rFont val="Calibri"/>
            <family val="2"/>
            <scheme val="minor"/>
          </rPr>
          <t>Seleccione un valor de la lista</t>
        </r>
      </text>
    </comment>
    <comment ref="F240" authorId="1" shapeId="0" xr:uid="{0E63401E-8D57-48E4-85A0-A4C4F1C0A6BA}">
      <text>
        <r>
          <rPr>
            <sz val="11"/>
            <color theme="1"/>
            <rFont val="Calibri"/>
            <family val="2"/>
            <scheme val="minor"/>
          </rPr>
          <t>Introduzca el código SNIP</t>
        </r>
      </text>
    </comment>
    <comment ref="C241" authorId="1" shapeId="0" xr:uid="{78B2814A-728B-4357-973E-0AD71AFF31A0}">
      <text>
        <r>
          <rPr>
            <sz val="11"/>
            <color theme="1"/>
            <rFont val="Calibri"/>
            <family val="2"/>
            <scheme val="minor"/>
          </rPr>
          <t>Introduzca la fecha de inicio del proceso, en formato dd-mm-aaaa</t>
        </r>
      </text>
    </comment>
    <comment ref="F241" authorId="1" shapeId="0" xr:uid="{58246616-1533-4839-8BC9-F514D9F8EC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1" shapeId="0" xr:uid="{C6862FC8-0BAF-4E9E-AA9A-7B8F2986ED35}">
      <text/>
    </comment>
    <comment ref="C243" authorId="1" shapeId="0" xr:uid="{7109CE3A-9F73-42E7-BC59-6121C42C60F4}">
      <text>
        <r>
          <rPr>
            <sz val="11"/>
            <color theme="1"/>
            <rFont val="Calibri"/>
            <family val="2"/>
            <scheme val="minor"/>
          </rPr>
          <t>Introduzca la fecha prevista de adjudicación, en formato dd-mm-aaaa</t>
        </r>
      </text>
    </comment>
    <comment ref="F243" authorId="1" shapeId="0" xr:uid="{4E67A553-25C3-48CA-9F08-82240964F551}">
      <text/>
    </comment>
    <comment ref="F244" authorId="1" shapeId="0" xr:uid="{5518A5A6-26EB-4D51-B002-97FC6B8C558C}">
      <text/>
    </comment>
    <comment ref="A246" authorId="1" shapeId="0" xr:uid="{93346A6F-6623-41C9-9CC8-186D3F5181C8}">
      <text>
        <r>
          <rPr>
            <sz val="11"/>
            <color theme="1"/>
            <rFont val="Calibri"/>
            <family val="2"/>
            <scheme val="minor"/>
          </rPr>
          <t>Introduzca un codigo UNSPSC</t>
        </r>
      </text>
    </comment>
    <comment ref="B246" authorId="1" shapeId="0" xr:uid="{CA6C1738-9DD5-4ABC-9846-B4AEE7DBDA23}">
      <text>
        <r>
          <rPr>
            <sz val="11"/>
            <color theme="1"/>
            <rFont val="Calibri"/>
            <family val="2"/>
            <scheme val="minor"/>
          </rPr>
          <t>Descripción calculada automáticamente a partir de código del artículo</t>
        </r>
      </text>
    </comment>
    <comment ref="C246" authorId="1" shapeId="0" xr:uid="{F29CECC0-3AB6-4D6B-BBB2-C1359784D2D8}">
      <text>
        <r>
          <rPr>
            <sz val="11"/>
            <color theme="1"/>
            <rFont val="Calibri"/>
            <family val="2"/>
            <scheme val="minor"/>
          </rPr>
          <t>Seleccione un valor de la lista</t>
        </r>
      </text>
    </comment>
    <comment ref="D246" authorId="1" shapeId="0" xr:uid="{882A7E71-AA76-4629-A0A1-78A70C01E3B6}">
      <text>
        <r>
          <rPr>
            <sz val="11"/>
            <color theme="1"/>
            <rFont val="Calibri"/>
            <family val="2"/>
            <scheme val="minor"/>
          </rPr>
          <t>Introduzca un número con dos decimales como máximo. Debe ser igual o mayor a la "Cantidad Real Consumida"</t>
        </r>
      </text>
    </comment>
    <comment ref="E246" authorId="1" shapeId="0" xr:uid="{DB9D305E-8CF7-4C75-8356-6140A4CCE3AB}">
      <text>
        <r>
          <rPr>
            <sz val="11"/>
            <color theme="1"/>
            <rFont val="Calibri"/>
            <family val="2"/>
            <scheme val="minor"/>
          </rPr>
          <t>Introduzca un número con dos decimales como máximo</t>
        </r>
      </text>
    </comment>
    <comment ref="F246" authorId="1" shapeId="0" xr:uid="{B0F41E90-7BEC-4054-A9CB-252B828AE4E8}">
      <text>
        <r>
          <rPr>
            <sz val="11"/>
            <color theme="1"/>
            <rFont val="Calibri"/>
            <family val="2"/>
            <scheme val="minor"/>
          </rPr>
          <t>Monto calculado automáticamente por el sistema</t>
        </r>
      </text>
    </comment>
    <comment ref="A251" authorId="1" shapeId="0" xr:uid="{0D89A5BC-D0EF-4C18-9FF8-3AAFDF282BAA}">
      <text>
        <r>
          <rPr>
            <sz val="11"/>
            <color theme="1"/>
            <rFont val="Calibri"/>
            <family val="2"/>
            <scheme val="minor"/>
          </rPr>
          <t>Introducir un texto con el nombre o referencia de la contratación</t>
        </r>
      </text>
    </comment>
    <comment ref="B251" authorId="1" shapeId="0" xr:uid="{C4A45948-373A-4639-9823-D6D585B19410}">
      <text>
        <r>
          <rPr>
            <sz val="11"/>
            <color theme="1"/>
            <rFont val="Calibri"/>
            <family val="2"/>
            <scheme val="minor"/>
          </rPr>
          <t>Introduzca un texto con la finalidad de la contratación</t>
        </r>
      </text>
    </comment>
    <comment ref="C251" authorId="1" shapeId="0" xr:uid="{09E3E01B-A556-4672-8C29-146439E8F0D4}">
      <text>
        <r>
          <rPr>
            <sz val="11"/>
            <color theme="1"/>
            <rFont val="Calibri"/>
            <family val="2"/>
            <scheme val="minor"/>
          </rPr>
          <t>Seleccionar un valor del listado</t>
        </r>
      </text>
    </comment>
    <comment ref="D251" authorId="1" shapeId="0" xr:uid="{A4172EC8-7291-46EE-8294-DD8B6D0C0911}">
      <text>
        <r>
          <rPr>
            <sz val="11"/>
            <color theme="1"/>
            <rFont val="Calibri"/>
            <family val="2"/>
            <scheme val="minor"/>
          </rPr>
          <t>Seleccione el tipo de procedimiento</t>
        </r>
      </text>
    </comment>
    <comment ref="E251" authorId="1" shapeId="0" xr:uid="{9A3D0EE8-1CF9-4B5D-B7CB-D20E64016542}">
      <text>
        <r>
          <rPr>
            <sz val="11"/>
            <color theme="1"/>
            <rFont val="Calibri"/>
            <family val="2"/>
            <scheme val="minor"/>
          </rPr>
          <t>Seleccione un valor de la lista</t>
        </r>
      </text>
    </comment>
    <comment ref="F251" authorId="1" shapeId="0" xr:uid="{50902C4B-7CBB-4418-9F47-21CB91F71D37}">
      <text>
        <r>
          <rPr>
            <sz val="11"/>
            <color theme="1"/>
            <rFont val="Calibri"/>
            <family val="2"/>
            <scheme val="minor"/>
          </rPr>
          <t>Introduzca el código SNIP</t>
        </r>
      </text>
    </comment>
    <comment ref="C252" authorId="1" shapeId="0" xr:uid="{0721175D-797A-4D6D-A7D5-3373420073BD}">
      <text>
        <r>
          <rPr>
            <sz val="11"/>
            <color theme="1"/>
            <rFont val="Calibri"/>
            <family val="2"/>
            <scheme val="minor"/>
          </rPr>
          <t>Introduzca la fecha de inicio del proceso, en formato dd-mm-aaaa</t>
        </r>
      </text>
    </comment>
    <comment ref="F252" authorId="1" shapeId="0" xr:uid="{2F1ECEF7-D906-43FE-90A5-B4B0CDAE6D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shapeId="0" xr:uid="{07856673-2BC3-4663-8B9F-7A2B142EE832}">
      <text/>
    </comment>
    <comment ref="C254" authorId="1" shapeId="0" xr:uid="{B65C26F0-F14A-4945-8C9B-14541D776582}">
      <text>
        <r>
          <rPr>
            <sz val="11"/>
            <color theme="1"/>
            <rFont val="Calibri"/>
            <family val="2"/>
            <scheme val="minor"/>
          </rPr>
          <t>Introduzca la fecha prevista de adjudicación, en formato dd-mm-aaaa</t>
        </r>
      </text>
    </comment>
    <comment ref="F254" authorId="1" shapeId="0" xr:uid="{E0772876-0459-4E46-93D2-2841C7774BEC}">
      <text/>
    </comment>
    <comment ref="F255" authorId="1" shapeId="0" xr:uid="{7D45DFE5-AB91-47E4-AB0C-B2BEF3D6FDA3}">
      <text/>
    </comment>
    <comment ref="A257" authorId="1" shapeId="0" xr:uid="{E2E5DC9B-BE10-42A3-AFA0-48EC603A3782}">
      <text>
        <r>
          <rPr>
            <sz val="11"/>
            <color theme="1"/>
            <rFont val="Calibri"/>
            <family val="2"/>
            <scheme val="minor"/>
          </rPr>
          <t>Introduzca un codigo UNSPSC</t>
        </r>
      </text>
    </comment>
    <comment ref="B257" authorId="1" shapeId="0" xr:uid="{747D91A5-A549-448E-B75D-10075E2BDCFB}">
      <text>
        <r>
          <rPr>
            <sz val="11"/>
            <color theme="1"/>
            <rFont val="Calibri"/>
            <family val="2"/>
            <scheme val="minor"/>
          </rPr>
          <t>Descripción calculada automáticamente a partir de código del artículo</t>
        </r>
      </text>
    </comment>
    <comment ref="C257" authorId="1" shapeId="0" xr:uid="{33F09FF6-55CD-48C1-9CE3-0DEE85123ED2}">
      <text>
        <r>
          <rPr>
            <sz val="11"/>
            <color theme="1"/>
            <rFont val="Calibri"/>
            <family val="2"/>
            <scheme val="minor"/>
          </rPr>
          <t>Seleccione un valor de la lista</t>
        </r>
      </text>
    </comment>
    <comment ref="D257" authorId="1" shapeId="0" xr:uid="{925D3C5A-F5B4-4E9E-B2D4-166B9D778F78}">
      <text>
        <r>
          <rPr>
            <sz val="11"/>
            <color theme="1"/>
            <rFont val="Calibri"/>
            <family val="2"/>
            <scheme val="minor"/>
          </rPr>
          <t>Introduzca un número con dos decimales como máximo. Debe ser igual o mayor a la "Cantidad Real Consumida"</t>
        </r>
      </text>
    </comment>
    <comment ref="E257" authorId="1" shapeId="0" xr:uid="{31440EBF-83D9-46A0-A8F4-939AEFEDF5A6}">
      <text>
        <r>
          <rPr>
            <sz val="11"/>
            <color theme="1"/>
            <rFont val="Calibri"/>
            <family val="2"/>
            <scheme val="minor"/>
          </rPr>
          <t>Introduzca un número con dos decimales como máximo</t>
        </r>
      </text>
    </comment>
    <comment ref="F257" authorId="1" shapeId="0" xr:uid="{519FD4E1-C434-42A8-AC16-CF33938DA414}">
      <text>
        <r>
          <rPr>
            <sz val="11"/>
            <color theme="1"/>
            <rFont val="Calibri"/>
            <family val="2"/>
            <scheme val="minor"/>
          </rPr>
          <t>Monto calculado automáticamente por el sistema</t>
        </r>
      </text>
    </comment>
    <comment ref="A262" authorId="1" shapeId="0" xr:uid="{9CAA433C-C237-46F1-8855-14590E0D6668}">
      <text>
        <r>
          <rPr>
            <sz val="11"/>
            <color theme="1"/>
            <rFont val="Calibri"/>
            <family val="2"/>
            <scheme val="minor"/>
          </rPr>
          <t>Introducir un texto con el nombre o referencia de la contratación</t>
        </r>
      </text>
    </comment>
    <comment ref="B262" authorId="1" shapeId="0" xr:uid="{AD1C3187-CD19-4B1B-A48A-0FD3F7CD777B}">
      <text>
        <r>
          <rPr>
            <sz val="11"/>
            <color theme="1"/>
            <rFont val="Calibri"/>
            <family val="2"/>
            <scheme val="minor"/>
          </rPr>
          <t>Introduzca un texto con la finalidad de la contratación</t>
        </r>
      </text>
    </comment>
    <comment ref="C262" authorId="1" shapeId="0" xr:uid="{20AEDBC6-3C5A-4F4C-9AE3-EA73B1862299}">
      <text>
        <r>
          <rPr>
            <sz val="11"/>
            <color theme="1"/>
            <rFont val="Calibri"/>
            <family val="2"/>
            <scheme val="minor"/>
          </rPr>
          <t>Seleccionar un valor del listado</t>
        </r>
      </text>
    </comment>
    <comment ref="D262" authorId="1" shapeId="0" xr:uid="{368A373E-5E0C-4C07-96EE-AB8ED96CFF2C}">
      <text>
        <r>
          <rPr>
            <sz val="11"/>
            <color theme="1"/>
            <rFont val="Calibri"/>
            <family val="2"/>
            <scheme val="minor"/>
          </rPr>
          <t>Seleccione el tipo de procedimiento</t>
        </r>
      </text>
    </comment>
    <comment ref="E262" authorId="1" shapeId="0" xr:uid="{F54C60CC-FF0F-4401-ADC0-D280F1CFCEC8}">
      <text>
        <r>
          <rPr>
            <sz val="11"/>
            <color theme="1"/>
            <rFont val="Calibri"/>
            <family val="2"/>
            <scheme val="minor"/>
          </rPr>
          <t>Seleccione un valor de la lista</t>
        </r>
      </text>
    </comment>
    <comment ref="F262" authorId="1" shapeId="0" xr:uid="{C82F5A8D-4EFA-4DE7-A061-97EC5286C74B}">
      <text>
        <r>
          <rPr>
            <sz val="11"/>
            <color theme="1"/>
            <rFont val="Calibri"/>
            <family val="2"/>
            <scheme val="minor"/>
          </rPr>
          <t>Introduzca el código SNIP</t>
        </r>
      </text>
    </comment>
    <comment ref="C263" authorId="1" shapeId="0" xr:uid="{6B9991F8-E3A7-419A-B21F-B89078D09B33}">
      <text>
        <r>
          <rPr>
            <sz val="11"/>
            <color theme="1"/>
            <rFont val="Calibri"/>
            <family val="2"/>
            <scheme val="minor"/>
          </rPr>
          <t>Introduzca la fecha de inicio del proceso, en formato dd-mm-aaaa</t>
        </r>
      </text>
    </comment>
    <comment ref="F263" authorId="1" shapeId="0" xr:uid="{804C037D-3D12-43CE-9768-72A9A3825F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xr:uid="{1628B59B-B696-42B3-AD86-C39E7DDCD2D1}">
      <text/>
    </comment>
    <comment ref="C265" authorId="1" shapeId="0" xr:uid="{AE6F0EAB-947F-478C-89E4-CE0D85B0A555}">
      <text>
        <r>
          <rPr>
            <sz val="11"/>
            <color theme="1"/>
            <rFont val="Calibri"/>
            <family val="2"/>
            <scheme val="minor"/>
          </rPr>
          <t>Introduzca la fecha prevista de adjudicación, en formato dd-mm-aaaa</t>
        </r>
      </text>
    </comment>
    <comment ref="F265" authorId="1" shapeId="0" xr:uid="{8532EC51-5880-4285-A018-795D16220579}">
      <text/>
    </comment>
    <comment ref="F266" authorId="1" shapeId="0" xr:uid="{57A9E5A5-B56B-4237-BF08-53FACC061A2C}">
      <text/>
    </comment>
    <comment ref="A268" authorId="1" shapeId="0" xr:uid="{426FF988-AAF2-4FE9-95D9-A1C32DAD2A20}">
      <text>
        <r>
          <rPr>
            <sz val="11"/>
            <color theme="1"/>
            <rFont val="Calibri"/>
            <family val="2"/>
            <scheme val="minor"/>
          </rPr>
          <t>Introduzca un codigo UNSPSC</t>
        </r>
      </text>
    </comment>
    <comment ref="B268" authorId="1" shapeId="0" xr:uid="{156BCAF6-1756-46E4-8ED9-0CB423A74F30}">
      <text>
        <r>
          <rPr>
            <sz val="11"/>
            <color theme="1"/>
            <rFont val="Calibri"/>
            <family val="2"/>
            <scheme val="minor"/>
          </rPr>
          <t>Descripción calculada automáticamente a partir de código del artículo</t>
        </r>
      </text>
    </comment>
    <comment ref="C268" authorId="1" shapeId="0" xr:uid="{576C0DAF-ABF4-4747-9ED8-AFC29E894D47}">
      <text>
        <r>
          <rPr>
            <sz val="11"/>
            <color theme="1"/>
            <rFont val="Calibri"/>
            <family val="2"/>
            <scheme val="minor"/>
          </rPr>
          <t>Seleccione un valor de la lista</t>
        </r>
      </text>
    </comment>
    <comment ref="D268" authorId="1" shapeId="0" xr:uid="{1CA2650E-FC66-43EF-AF58-26AFD8D76B79}">
      <text>
        <r>
          <rPr>
            <sz val="11"/>
            <color theme="1"/>
            <rFont val="Calibri"/>
            <family val="2"/>
            <scheme val="minor"/>
          </rPr>
          <t>Introduzca un número con dos decimales como máximo. Debe ser igual o mayor a la "Cantidad Real Consumida"</t>
        </r>
      </text>
    </comment>
    <comment ref="E268" authorId="1" shapeId="0" xr:uid="{3243E230-F6F2-4C3E-9A6F-AD802DA0818A}">
      <text>
        <r>
          <rPr>
            <sz val="11"/>
            <color theme="1"/>
            <rFont val="Calibri"/>
            <family val="2"/>
            <scheme val="minor"/>
          </rPr>
          <t>Introduzca un número con dos decimales como máximo</t>
        </r>
      </text>
    </comment>
    <comment ref="F268" authorId="1" shapeId="0" xr:uid="{AFF0DCC5-90DD-491F-91ED-5EA93D78256C}">
      <text>
        <r>
          <rPr>
            <sz val="11"/>
            <color theme="1"/>
            <rFont val="Calibri"/>
            <family val="2"/>
            <scheme val="minor"/>
          </rPr>
          <t>Monto calculado automáticamente por el sistema</t>
        </r>
      </text>
    </comment>
    <comment ref="A273" authorId="1" shapeId="0" xr:uid="{205FF8E0-5A5D-47DA-A491-CA9AC4A9786D}">
      <text>
        <r>
          <rPr>
            <sz val="11"/>
            <color theme="1"/>
            <rFont val="Calibri"/>
            <family val="2"/>
            <scheme val="minor"/>
          </rPr>
          <t>Introducir un texto con el nombre o referencia de la contratación</t>
        </r>
      </text>
    </comment>
    <comment ref="B273" authorId="1" shapeId="0" xr:uid="{C540E10F-EDA6-4D94-9B4B-4B6BE2EFFEDD}">
      <text>
        <r>
          <rPr>
            <sz val="11"/>
            <color theme="1"/>
            <rFont val="Calibri"/>
            <family val="2"/>
            <scheme val="minor"/>
          </rPr>
          <t>Introduzca un texto con la finalidad de la contratación</t>
        </r>
      </text>
    </comment>
    <comment ref="C273" authorId="1" shapeId="0" xr:uid="{CE11FBB6-A77E-45E0-8995-70CE9A0649FB}">
      <text>
        <r>
          <rPr>
            <sz val="11"/>
            <color theme="1"/>
            <rFont val="Calibri"/>
            <family val="2"/>
            <scheme val="minor"/>
          </rPr>
          <t>Seleccionar un valor del listado</t>
        </r>
      </text>
    </comment>
    <comment ref="D273" authorId="1" shapeId="0" xr:uid="{9658366D-B184-483B-B4BB-7F1E4B1B445D}">
      <text>
        <r>
          <rPr>
            <sz val="11"/>
            <color theme="1"/>
            <rFont val="Calibri"/>
            <family val="2"/>
            <scheme val="minor"/>
          </rPr>
          <t>Seleccione el tipo de procedimiento</t>
        </r>
      </text>
    </comment>
    <comment ref="E273" authorId="1" shapeId="0" xr:uid="{85B638A6-646A-46E1-933A-8C8B4FABFED9}">
      <text>
        <r>
          <rPr>
            <sz val="11"/>
            <color theme="1"/>
            <rFont val="Calibri"/>
            <family val="2"/>
            <scheme val="minor"/>
          </rPr>
          <t>Seleccione un valor de la lista</t>
        </r>
      </text>
    </comment>
    <comment ref="F273" authorId="1" shapeId="0" xr:uid="{4024FAEF-1683-4427-BB66-6DB62844BB5E}">
      <text>
        <r>
          <rPr>
            <sz val="11"/>
            <color theme="1"/>
            <rFont val="Calibri"/>
            <family val="2"/>
            <scheme val="minor"/>
          </rPr>
          <t>Introduzca el código SNIP</t>
        </r>
      </text>
    </comment>
    <comment ref="C274" authorId="1" shapeId="0" xr:uid="{8E30B265-CFB8-4543-9539-1CA7A2EFAF00}">
      <text>
        <r>
          <rPr>
            <sz val="11"/>
            <color theme="1"/>
            <rFont val="Calibri"/>
            <family val="2"/>
            <scheme val="minor"/>
          </rPr>
          <t>Introduzca la fecha de inicio del proceso, en formato dd-mm-aaaa</t>
        </r>
      </text>
    </comment>
    <comment ref="F274" authorId="1" shapeId="0" xr:uid="{BC930109-8E4E-4580-A868-3AECB8EC7A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shapeId="0" xr:uid="{F7E84102-F99A-4242-B9F2-7E5C911BD6D1}">
      <text/>
    </comment>
    <comment ref="C276" authorId="1" shapeId="0" xr:uid="{37C2C1D5-39F8-443D-AD4D-A5204C580F47}">
      <text>
        <r>
          <rPr>
            <sz val="11"/>
            <color theme="1"/>
            <rFont val="Calibri"/>
            <family val="2"/>
            <scheme val="minor"/>
          </rPr>
          <t>Introduzca la fecha prevista de adjudicación, en formato dd-mm-aaaa</t>
        </r>
      </text>
    </comment>
    <comment ref="F276" authorId="1" shapeId="0" xr:uid="{A75B6E0A-1E44-407D-8CCD-0569FBB82535}">
      <text/>
    </comment>
    <comment ref="F277" authorId="1" shapeId="0" xr:uid="{CAA8343E-2C59-414D-8634-8CDF986BD00F}">
      <text/>
    </comment>
    <comment ref="A279" authorId="1" shapeId="0" xr:uid="{A50BA531-6A17-4D99-93B9-02D6115EEB3C}">
      <text>
        <r>
          <rPr>
            <sz val="11"/>
            <color theme="1"/>
            <rFont val="Calibri"/>
            <family val="2"/>
            <scheme val="minor"/>
          </rPr>
          <t>Introduzca un codigo UNSPSC</t>
        </r>
      </text>
    </comment>
    <comment ref="B279" authorId="1" shapeId="0" xr:uid="{52BAAF5C-8D88-474E-8AE0-6706D3CAEAA2}">
      <text>
        <r>
          <rPr>
            <sz val="11"/>
            <color theme="1"/>
            <rFont val="Calibri"/>
            <family val="2"/>
            <scheme val="minor"/>
          </rPr>
          <t>Descripción calculada automáticamente a partir de código del artículo</t>
        </r>
      </text>
    </comment>
    <comment ref="C279" authorId="1" shapeId="0" xr:uid="{2198E02D-1997-4813-B90F-5C4F277B1E9A}">
      <text>
        <r>
          <rPr>
            <sz val="11"/>
            <color theme="1"/>
            <rFont val="Calibri"/>
            <family val="2"/>
            <scheme val="minor"/>
          </rPr>
          <t>Seleccione un valor de la lista</t>
        </r>
      </text>
    </comment>
    <comment ref="D279" authorId="1" shapeId="0" xr:uid="{0753E986-7E61-44B9-86DF-7AC759DBCDE5}">
      <text>
        <r>
          <rPr>
            <sz val="11"/>
            <color theme="1"/>
            <rFont val="Calibri"/>
            <family val="2"/>
            <scheme val="minor"/>
          </rPr>
          <t>Introduzca un número con dos decimales como máximo. Debe ser igual o mayor a la "Cantidad Real Consumida"</t>
        </r>
      </text>
    </comment>
    <comment ref="E279" authorId="1" shapeId="0" xr:uid="{0DA4DFBA-2FAC-49B5-85FC-F3527BDC7212}">
      <text>
        <r>
          <rPr>
            <sz val="11"/>
            <color theme="1"/>
            <rFont val="Calibri"/>
            <family val="2"/>
            <scheme val="minor"/>
          </rPr>
          <t>Introduzca un número con dos decimales como máximo</t>
        </r>
      </text>
    </comment>
    <comment ref="F279" authorId="1" shapeId="0" xr:uid="{F3CB5CD6-18FB-403E-AC0B-913D75E6CAD6}">
      <text>
        <r>
          <rPr>
            <sz val="11"/>
            <color theme="1"/>
            <rFont val="Calibri"/>
            <family val="2"/>
            <scheme val="minor"/>
          </rPr>
          <t>Monto calculado automáticamente por el sistema</t>
        </r>
      </text>
    </comment>
    <comment ref="A284" authorId="1" shapeId="0" xr:uid="{DC33F5B1-F9AD-46F2-8E32-380150D60D99}">
      <text>
        <r>
          <rPr>
            <sz val="11"/>
            <color theme="1"/>
            <rFont val="Calibri"/>
            <family val="2"/>
            <scheme val="minor"/>
          </rPr>
          <t>Introducir un texto con el nombre o referencia de la contratación</t>
        </r>
      </text>
    </comment>
    <comment ref="B284" authorId="1" shapeId="0" xr:uid="{04772FE4-8B05-453C-B589-000A42D96051}">
      <text>
        <r>
          <rPr>
            <sz val="11"/>
            <color theme="1"/>
            <rFont val="Calibri"/>
            <family val="2"/>
            <scheme val="minor"/>
          </rPr>
          <t>Introduzca un texto con la finalidad de la contratación</t>
        </r>
      </text>
    </comment>
    <comment ref="C284" authorId="1" shapeId="0" xr:uid="{A8C44385-1AFD-4D74-A166-CB56A5507056}">
      <text>
        <r>
          <rPr>
            <sz val="11"/>
            <color theme="1"/>
            <rFont val="Calibri"/>
            <family val="2"/>
            <scheme val="minor"/>
          </rPr>
          <t>Seleccionar un valor del listado</t>
        </r>
      </text>
    </comment>
    <comment ref="D284" authorId="1" shapeId="0" xr:uid="{7A4E1C68-78E3-4753-A441-8CD21FADDCE2}">
      <text>
        <r>
          <rPr>
            <sz val="11"/>
            <color theme="1"/>
            <rFont val="Calibri"/>
            <family val="2"/>
            <scheme val="minor"/>
          </rPr>
          <t>Seleccione el tipo de procedimiento</t>
        </r>
      </text>
    </comment>
    <comment ref="E284" authorId="1" shapeId="0" xr:uid="{D8A3A173-F278-4168-827C-D473294432C6}">
      <text>
        <r>
          <rPr>
            <sz val="11"/>
            <color theme="1"/>
            <rFont val="Calibri"/>
            <family val="2"/>
            <scheme val="minor"/>
          </rPr>
          <t>Seleccione un valor de la lista</t>
        </r>
      </text>
    </comment>
    <comment ref="F284" authorId="1" shapeId="0" xr:uid="{F01EFAD1-08AE-44B2-BBE6-81B985C8200C}">
      <text>
        <r>
          <rPr>
            <sz val="11"/>
            <color theme="1"/>
            <rFont val="Calibri"/>
            <family val="2"/>
            <scheme val="minor"/>
          </rPr>
          <t>Introduzca el código SNIP</t>
        </r>
      </text>
    </comment>
    <comment ref="C285" authorId="1" shapeId="0" xr:uid="{272F685A-06F6-44E4-A7AB-975A07C414B2}">
      <text>
        <r>
          <rPr>
            <sz val="11"/>
            <color theme="1"/>
            <rFont val="Calibri"/>
            <family val="2"/>
            <scheme val="minor"/>
          </rPr>
          <t>Introduzca la fecha de inicio del proceso, en formato dd-mm-aaaa</t>
        </r>
      </text>
    </comment>
    <comment ref="F285" authorId="1" shapeId="0" xr:uid="{2301C77A-CCBD-4227-9F58-8242ED9DDC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xr:uid="{1F76F9DB-C3AE-4985-8308-C1B302801F8A}">
      <text/>
    </comment>
    <comment ref="C287" authorId="1" shapeId="0" xr:uid="{0B4D2694-5D04-4B00-B544-D5104383A832}">
      <text>
        <r>
          <rPr>
            <sz val="11"/>
            <color theme="1"/>
            <rFont val="Calibri"/>
            <family val="2"/>
            <scheme val="minor"/>
          </rPr>
          <t>Introduzca la fecha prevista de adjudicación, en formato dd-mm-aaaa</t>
        </r>
      </text>
    </comment>
    <comment ref="F287" authorId="1" shapeId="0" xr:uid="{63F1155E-CF8F-4AE5-963E-E5DCFC475559}">
      <text/>
    </comment>
    <comment ref="F288" authorId="1" shapeId="0" xr:uid="{4B6859A3-DC7A-4B99-9B61-C0F86E5B3ECF}">
      <text/>
    </comment>
    <comment ref="A290" authorId="1" shapeId="0" xr:uid="{E4F30252-FBA0-462C-AA23-182122CEC4E3}">
      <text>
        <r>
          <rPr>
            <sz val="11"/>
            <color theme="1"/>
            <rFont val="Calibri"/>
            <family val="2"/>
            <scheme val="minor"/>
          </rPr>
          <t>Introduzca un codigo UNSPSC</t>
        </r>
      </text>
    </comment>
    <comment ref="B290" authorId="1" shapeId="0" xr:uid="{C41DAFCD-A312-40F0-BEEF-C7AC00B2D931}">
      <text>
        <r>
          <rPr>
            <sz val="11"/>
            <color theme="1"/>
            <rFont val="Calibri"/>
            <family val="2"/>
            <scheme val="minor"/>
          </rPr>
          <t>Descripción calculada automáticamente a partir de código del artículo</t>
        </r>
      </text>
    </comment>
    <comment ref="C290" authorId="1" shapeId="0" xr:uid="{E6C52C26-921B-44AA-BCC4-F69DF0010855}">
      <text>
        <r>
          <rPr>
            <sz val="11"/>
            <color theme="1"/>
            <rFont val="Calibri"/>
            <family val="2"/>
            <scheme val="minor"/>
          </rPr>
          <t>Seleccione un valor de la lista</t>
        </r>
      </text>
    </comment>
    <comment ref="D290" authorId="1" shapeId="0" xr:uid="{F5CB891B-DBFF-4456-A92F-8EE346A50036}">
      <text>
        <r>
          <rPr>
            <sz val="11"/>
            <color theme="1"/>
            <rFont val="Calibri"/>
            <family val="2"/>
            <scheme val="minor"/>
          </rPr>
          <t>Introduzca un número con dos decimales como máximo. Debe ser igual o mayor a la "Cantidad Real Consumida"</t>
        </r>
      </text>
    </comment>
    <comment ref="E290" authorId="1" shapeId="0" xr:uid="{90ED2E12-E07B-475A-A396-9D29D2DDBBB7}">
      <text>
        <r>
          <rPr>
            <sz val="11"/>
            <color theme="1"/>
            <rFont val="Calibri"/>
            <family val="2"/>
            <scheme val="minor"/>
          </rPr>
          <t>Introduzca un número con dos decimales como máximo</t>
        </r>
      </text>
    </comment>
    <comment ref="F290" authorId="1" shapeId="0" xr:uid="{B760D3C3-2C5E-42CA-AA18-3189B4B177B4}">
      <text>
        <r>
          <rPr>
            <sz val="11"/>
            <color theme="1"/>
            <rFont val="Calibri"/>
            <family val="2"/>
            <scheme val="minor"/>
          </rPr>
          <t>Monto calculado automáticamente por el sistema</t>
        </r>
      </text>
    </comment>
    <comment ref="A302" authorId="1" shapeId="0" xr:uid="{18573458-5353-41D9-A411-916271D09667}">
      <text>
        <r>
          <rPr>
            <sz val="11"/>
            <color theme="1"/>
            <rFont val="Calibri"/>
            <family val="2"/>
            <scheme val="minor"/>
          </rPr>
          <t>Introducir un texto con el nombre o referencia de la contratación</t>
        </r>
      </text>
    </comment>
    <comment ref="B302" authorId="1" shapeId="0" xr:uid="{D7132FE3-3758-4625-8404-21CC161A312D}">
      <text>
        <r>
          <rPr>
            <sz val="11"/>
            <color theme="1"/>
            <rFont val="Calibri"/>
            <family val="2"/>
            <scheme val="minor"/>
          </rPr>
          <t>Introduzca un texto con la finalidad de la contratación</t>
        </r>
      </text>
    </comment>
    <comment ref="C302" authorId="1" shapeId="0" xr:uid="{BAA25193-6DA8-4AD9-8AC5-4A6148DC0F96}">
      <text>
        <r>
          <rPr>
            <sz val="11"/>
            <color theme="1"/>
            <rFont val="Calibri"/>
            <family val="2"/>
            <scheme val="minor"/>
          </rPr>
          <t>Seleccionar un valor del listado</t>
        </r>
      </text>
    </comment>
    <comment ref="D302" authorId="1" shapeId="0" xr:uid="{6272102E-95CF-40B1-A7CA-1343F0078B45}">
      <text>
        <r>
          <rPr>
            <sz val="11"/>
            <color theme="1"/>
            <rFont val="Calibri"/>
            <family val="2"/>
            <scheme val="minor"/>
          </rPr>
          <t>Seleccione el tipo de procedimiento</t>
        </r>
      </text>
    </comment>
    <comment ref="E302" authorId="1" shapeId="0" xr:uid="{29545E97-51FC-4FD3-A76C-9A8CA84895BE}">
      <text>
        <r>
          <rPr>
            <sz val="11"/>
            <color theme="1"/>
            <rFont val="Calibri"/>
            <family val="2"/>
            <scheme val="minor"/>
          </rPr>
          <t>Seleccione un valor de la lista</t>
        </r>
      </text>
    </comment>
    <comment ref="F302" authorId="1" shapeId="0" xr:uid="{66C8FA85-B1FE-4732-8507-E156E1AA6278}">
      <text>
        <r>
          <rPr>
            <sz val="11"/>
            <color theme="1"/>
            <rFont val="Calibri"/>
            <family val="2"/>
            <scheme val="minor"/>
          </rPr>
          <t>Introduzca el código SNIP</t>
        </r>
      </text>
    </comment>
    <comment ref="C303" authorId="1" shapeId="0" xr:uid="{C7345352-7801-4E3C-B90A-01FB93FCDF98}">
      <text>
        <r>
          <rPr>
            <sz val="11"/>
            <color theme="1"/>
            <rFont val="Calibri"/>
            <family val="2"/>
            <scheme val="minor"/>
          </rPr>
          <t>Introduzca la fecha de inicio del proceso, en formato dd-mm-aaaa</t>
        </r>
      </text>
    </comment>
    <comment ref="F303" authorId="1" shapeId="0" xr:uid="{EAD076E8-415B-4EC0-90C3-6F9D69EC3E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E4DDE282-9EA2-4A43-8117-8E7BE7898E77}">
      <text/>
    </comment>
    <comment ref="C305" authorId="1" shapeId="0" xr:uid="{2EE23831-23B7-489F-9C0E-0739813ECC03}">
      <text>
        <r>
          <rPr>
            <sz val="11"/>
            <color theme="1"/>
            <rFont val="Calibri"/>
            <family val="2"/>
            <scheme val="minor"/>
          </rPr>
          <t>Introduzca la fecha prevista de adjudicación, en formato dd-mm-aaaa</t>
        </r>
      </text>
    </comment>
    <comment ref="F305" authorId="1" shapeId="0" xr:uid="{D6F1D581-5867-42DC-BFE8-E125BD87630F}">
      <text/>
    </comment>
    <comment ref="F306" authorId="1" shapeId="0" xr:uid="{97CC5371-1BFC-4F64-8AEF-C7188D94AC06}">
      <text/>
    </comment>
    <comment ref="A308" authorId="1" shapeId="0" xr:uid="{37C34E5E-A231-4BF6-AAB2-34DCB31CFE4C}">
      <text>
        <r>
          <rPr>
            <sz val="11"/>
            <color theme="1"/>
            <rFont val="Calibri"/>
            <family val="2"/>
            <scheme val="minor"/>
          </rPr>
          <t>Introduzca un codigo UNSPSC</t>
        </r>
      </text>
    </comment>
    <comment ref="B308" authorId="1" shapeId="0" xr:uid="{C14F30EB-74FE-45DE-B1F8-30B8FBD9C793}">
      <text>
        <r>
          <rPr>
            <sz val="11"/>
            <color theme="1"/>
            <rFont val="Calibri"/>
            <family val="2"/>
            <scheme val="minor"/>
          </rPr>
          <t>Descripción calculada automáticamente a partir de código del artículo</t>
        </r>
      </text>
    </comment>
    <comment ref="C308" authorId="1" shapeId="0" xr:uid="{69561B68-E6C5-4339-83F6-0D13204E5347}">
      <text>
        <r>
          <rPr>
            <sz val="11"/>
            <color theme="1"/>
            <rFont val="Calibri"/>
            <family val="2"/>
            <scheme val="minor"/>
          </rPr>
          <t>Seleccione un valor de la lista</t>
        </r>
      </text>
    </comment>
    <comment ref="D308" authorId="1" shapeId="0" xr:uid="{8719E4A7-680C-44AB-BC40-053D0C317A21}">
      <text>
        <r>
          <rPr>
            <sz val="11"/>
            <color theme="1"/>
            <rFont val="Calibri"/>
            <family val="2"/>
            <scheme val="minor"/>
          </rPr>
          <t>Introduzca un número con dos decimales como máximo. Debe ser igual o mayor a la "Cantidad Real Consumida"</t>
        </r>
      </text>
    </comment>
    <comment ref="E308" authorId="1" shapeId="0" xr:uid="{0335C0F3-EFF3-4308-9626-0E4B890342F8}">
      <text>
        <r>
          <rPr>
            <sz val="11"/>
            <color theme="1"/>
            <rFont val="Calibri"/>
            <family val="2"/>
            <scheme val="minor"/>
          </rPr>
          <t>Introduzca un número con dos decimales como máximo</t>
        </r>
      </text>
    </comment>
    <comment ref="F308" authorId="1" shapeId="0" xr:uid="{0E96412B-06D1-49B1-8986-8D4EA72180DB}">
      <text>
        <r>
          <rPr>
            <sz val="11"/>
            <color theme="1"/>
            <rFont val="Calibri"/>
            <family val="2"/>
            <scheme val="minor"/>
          </rPr>
          <t>Monto calculado automáticamente por el sistema</t>
        </r>
      </text>
    </comment>
    <comment ref="A316" authorId="1" shapeId="0" xr:uid="{2C7AB9B3-6CD3-4CC4-92F7-ADA189EDFEEA}">
      <text>
        <r>
          <rPr>
            <sz val="11"/>
            <color theme="1"/>
            <rFont val="Calibri"/>
            <family val="2"/>
            <scheme val="minor"/>
          </rPr>
          <t>Introducir un texto con el nombre o referencia de la contratación</t>
        </r>
      </text>
    </comment>
    <comment ref="B316" authorId="1" shapeId="0" xr:uid="{1D3E9847-9AA6-4715-B75A-428FAA621B9B}">
      <text>
        <r>
          <rPr>
            <sz val="11"/>
            <color theme="1"/>
            <rFont val="Calibri"/>
            <family val="2"/>
            <scheme val="minor"/>
          </rPr>
          <t>Introduzca un texto con la finalidad de la contratación</t>
        </r>
      </text>
    </comment>
    <comment ref="C316" authorId="1" shapeId="0" xr:uid="{ECD0A073-D479-486E-B4B4-3C14E52A54C7}">
      <text>
        <r>
          <rPr>
            <sz val="11"/>
            <color theme="1"/>
            <rFont val="Calibri"/>
            <family val="2"/>
            <scheme val="minor"/>
          </rPr>
          <t>Seleccionar un valor del listado</t>
        </r>
      </text>
    </comment>
    <comment ref="D316" authorId="1" shapeId="0" xr:uid="{DD51FF82-2052-436E-A7A7-2B8DFE703105}">
      <text>
        <r>
          <rPr>
            <sz val="11"/>
            <color theme="1"/>
            <rFont val="Calibri"/>
            <family val="2"/>
            <scheme val="minor"/>
          </rPr>
          <t>Seleccione el tipo de procedimiento</t>
        </r>
      </text>
    </comment>
    <comment ref="E316" authorId="1" shapeId="0" xr:uid="{E4215A55-27F2-433C-BA63-4CCB8A739D5A}">
      <text>
        <r>
          <rPr>
            <sz val="11"/>
            <color theme="1"/>
            <rFont val="Calibri"/>
            <family val="2"/>
            <scheme val="minor"/>
          </rPr>
          <t>Seleccione un valor de la lista</t>
        </r>
      </text>
    </comment>
    <comment ref="F316" authorId="1" shapeId="0" xr:uid="{07A90553-F62B-450B-8A6C-6C1A921E4893}">
      <text>
        <r>
          <rPr>
            <sz val="11"/>
            <color theme="1"/>
            <rFont val="Calibri"/>
            <family val="2"/>
            <scheme val="minor"/>
          </rPr>
          <t>Introduzca el código SNIP</t>
        </r>
      </text>
    </comment>
    <comment ref="C317" authorId="1" shapeId="0" xr:uid="{68A0A45E-F375-4FF4-BBB5-A7CC1E030583}">
      <text>
        <r>
          <rPr>
            <sz val="11"/>
            <color theme="1"/>
            <rFont val="Calibri"/>
            <family val="2"/>
            <scheme val="minor"/>
          </rPr>
          <t>Introduzca la fecha de inicio del proceso, en formato dd-mm-aaaa</t>
        </r>
      </text>
    </comment>
    <comment ref="F317" authorId="1" shapeId="0" xr:uid="{001E14C1-4156-42E5-B9E9-9E841C030E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B8DC18B2-8E8E-464D-89FC-77B23C28E4CE}">
      <text/>
    </comment>
    <comment ref="C319" authorId="1" shapeId="0" xr:uid="{E55F3201-46D8-4848-B7A8-88CBC362B515}">
      <text>
        <r>
          <rPr>
            <sz val="11"/>
            <color theme="1"/>
            <rFont val="Calibri"/>
            <family val="2"/>
            <scheme val="minor"/>
          </rPr>
          <t>Introduzca la fecha prevista de adjudicación, en formato dd-mm-aaaa</t>
        </r>
      </text>
    </comment>
    <comment ref="F319" authorId="1" shapeId="0" xr:uid="{306CB52B-0C9E-4D0B-BB7E-BB01A7DC8F4C}">
      <text/>
    </comment>
    <comment ref="F320" authorId="1" shapeId="0" xr:uid="{C5F5DA89-F7C9-4ABC-B398-66688998689D}">
      <text/>
    </comment>
    <comment ref="A322" authorId="1" shapeId="0" xr:uid="{0DE03771-2525-4D13-B594-3400931BAC96}">
      <text>
        <r>
          <rPr>
            <sz val="11"/>
            <color theme="1"/>
            <rFont val="Calibri"/>
            <family val="2"/>
            <scheme val="minor"/>
          </rPr>
          <t>Introduzca un codigo UNSPSC</t>
        </r>
      </text>
    </comment>
    <comment ref="B322" authorId="1" shapeId="0" xr:uid="{EBF47438-D895-4A84-9D40-C4CC999D5998}">
      <text>
        <r>
          <rPr>
            <sz val="11"/>
            <color theme="1"/>
            <rFont val="Calibri"/>
            <family val="2"/>
            <scheme val="minor"/>
          </rPr>
          <t>Descripción calculada automáticamente a partir de código del artículo</t>
        </r>
      </text>
    </comment>
    <comment ref="C322" authorId="1" shapeId="0" xr:uid="{F917A75B-C95D-4A9B-82F0-DA0106A8C2C2}">
      <text>
        <r>
          <rPr>
            <sz val="11"/>
            <color theme="1"/>
            <rFont val="Calibri"/>
            <family val="2"/>
            <scheme val="minor"/>
          </rPr>
          <t>Seleccione un valor de la lista</t>
        </r>
      </text>
    </comment>
    <comment ref="D322" authorId="1" shapeId="0" xr:uid="{220DCFE3-6490-459A-A60A-6769F8EF4878}">
      <text>
        <r>
          <rPr>
            <sz val="11"/>
            <color theme="1"/>
            <rFont val="Calibri"/>
            <family val="2"/>
            <scheme val="minor"/>
          </rPr>
          <t>Introduzca un número con dos decimales como máximo. Debe ser igual o mayor a la "Cantidad Real Consumida"</t>
        </r>
      </text>
    </comment>
    <comment ref="E322" authorId="1" shapeId="0" xr:uid="{E3652298-560C-40BC-BF4F-16AB4091DA3A}">
      <text>
        <r>
          <rPr>
            <sz val="11"/>
            <color theme="1"/>
            <rFont val="Calibri"/>
            <family val="2"/>
            <scheme val="minor"/>
          </rPr>
          <t>Introduzca un número con dos decimales como máximo</t>
        </r>
      </text>
    </comment>
    <comment ref="F322" authorId="1" shapeId="0" xr:uid="{F9EE8405-CF23-40D8-87B5-BE88D3809948}">
      <text>
        <r>
          <rPr>
            <sz val="11"/>
            <color theme="1"/>
            <rFont val="Calibri"/>
            <family val="2"/>
            <scheme val="minor"/>
          </rPr>
          <t>Monto calculado automáticamente por el sistema</t>
        </r>
      </text>
    </comment>
    <comment ref="A329" authorId="1" shapeId="0" xr:uid="{2C46B245-8BFB-49E1-9AAD-427FD63226CB}">
      <text>
        <r>
          <rPr>
            <sz val="11"/>
            <color theme="1"/>
            <rFont val="Calibri"/>
            <family val="2"/>
            <scheme val="minor"/>
          </rPr>
          <t>Introducir un texto con el nombre o referencia de la contratación</t>
        </r>
      </text>
    </comment>
    <comment ref="B329" authorId="1" shapeId="0" xr:uid="{EA5C032E-BCAE-4373-9021-EAF7C8978062}">
      <text>
        <r>
          <rPr>
            <sz val="11"/>
            <color theme="1"/>
            <rFont val="Calibri"/>
            <family val="2"/>
            <scheme val="minor"/>
          </rPr>
          <t>Introduzca un texto con la finalidad de la contratación</t>
        </r>
      </text>
    </comment>
    <comment ref="C329" authorId="1" shapeId="0" xr:uid="{9E16BBB4-5711-411F-9BF0-67704B5134DC}">
      <text>
        <r>
          <rPr>
            <sz val="11"/>
            <color theme="1"/>
            <rFont val="Calibri"/>
            <family val="2"/>
            <scheme val="minor"/>
          </rPr>
          <t>Seleccionar un valor del listado</t>
        </r>
      </text>
    </comment>
    <comment ref="D329" authorId="1" shapeId="0" xr:uid="{61B978F0-3C17-4C8D-BC8C-D30A295A2171}">
      <text>
        <r>
          <rPr>
            <sz val="11"/>
            <color theme="1"/>
            <rFont val="Calibri"/>
            <family val="2"/>
            <scheme val="minor"/>
          </rPr>
          <t>Seleccione el tipo de procedimiento</t>
        </r>
      </text>
    </comment>
    <comment ref="E329" authorId="1" shapeId="0" xr:uid="{B4289190-BF50-4A5E-96C1-A651A5F1EC62}">
      <text>
        <r>
          <rPr>
            <sz val="11"/>
            <color theme="1"/>
            <rFont val="Calibri"/>
            <family val="2"/>
            <scheme val="minor"/>
          </rPr>
          <t>Seleccione un valor de la lista</t>
        </r>
      </text>
    </comment>
    <comment ref="F329" authorId="1" shapeId="0" xr:uid="{2ECD6820-D675-459E-BDB9-6D6491D63A6B}">
      <text>
        <r>
          <rPr>
            <sz val="11"/>
            <color theme="1"/>
            <rFont val="Calibri"/>
            <family val="2"/>
            <scheme val="minor"/>
          </rPr>
          <t>Introduzca el código SNIP</t>
        </r>
      </text>
    </comment>
    <comment ref="C330" authorId="1" shapeId="0" xr:uid="{26D06AAE-1DD9-4AF0-99E0-625FCCB6D3A8}">
      <text>
        <r>
          <rPr>
            <sz val="11"/>
            <color theme="1"/>
            <rFont val="Calibri"/>
            <family val="2"/>
            <scheme val="minor"/>
          </rPr>
          <t>Introduzca la fecha de inicio del proceso, en formato dd-mm-aaaa</t>
        </r>
      </text>
    </comment>
    <comment ref="F330" authorId="1" shapeId="0" xr:uid="{646C997A-9C5D-4CCD-914B-2F4B333008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xr:uid="{DFEBB142-4D31-4993-891F-958C8EAC66BC}">
      <text/>
    </comment>
    <comment ref="C332" authorId="1" shapeId="0" xr:uid="{D5DD5CB0-79F6-406C-B91D-BDCEC3CB7E09}">
      <text>
        <r>
          <rPr>
            <sz val="11"/>
            <color theme="1"/>
            <rFont val="Calibri"/>
            <family val="2"/>
            <scheme val="minor"/>
          </rPr>
          <t>Introduzca la fecha prevista de adjudicación, en formato dd-mm-aaaa</t>
        </r>
      </text>
    </comment>
    <comment ref="F332" authorId="1" shapeId="0" xr:uid="{CF4C16A1-5F01-4558-96E0-92F2BD05F70B}">
      <text/>
    </comment>
    <comment ref="F333" authorId="1" shapeId="0" xr:uid="{9093DF0B-2845-40F6-B2B5-E705518FAB87}">
      <text/>
    </comment>
    <comment ref="A335" authorId="1" shapeId="0" xr:uid="{3519ADD3-4A44-4A94-B700-29E35B550D54}">
      <text>
        <r>
          <rPr>
            <sz val="11"/>
            <color theme="1"/>
            <rFont val="Calibri"/>
            <family val="2"/>
            <scheme val="minor"/>
          </rPr>
          <t>Introduzca un codigo UNSPSC</t>
        </r>
      </text>
    </comment>
    <comment ref="B335" authorId="1" shapeId="0" xr:uid="{4ACB8C78-4689-4FBE-B170-2A3C72F128CD}">
      <text>
        <r>
          <rPr>
            <sz val="11"/>
            <color theme="1"/>
            <rFont val="Calibri"/>
            <family val="2"/>
            <scheme val="minor"/>
          </rPr>
          <t>Descripción calculada automáticamente a partir de código del artículo</t>
        </r>
      </text>
    </comment>
    <comment ref="C335" authorId="1" shapeId="0" xr:uid="{54450662-9FE9-4AAE-BFE5-8F7146F9736B}">
      <text>
        <r>
          <rPr>
            <sz val="11"/>
            <color theme="1"/>
            <rFont val="Calibri"/>
            <family val="2"/>
            <scheme val="minor"/>
          </rPr>
          <t>Seleccione un valor de la lista</t>
        </r>
      </text>
    </comment>
    <comment ref="D335" authorId="1" shapeId="0" xr:uid="{A0669F96-CC66-4CEB-83E3-B669C8A72101}">
      <text>
        <r>
          <rPr>
            <sz val="11"/>
            <color theme="1"/>
            <rFont val="Calibri"/>
            <family val="2"/>
            <scheme val="minor"/>
          </rPr>
          <t>Introduzca un número con dos decimales como máximo. Debe ser igual o mayor a la "Cantidad Real Consumida"</t>
        </r>
      </text>
    </comment>
    <comment ref="E335" authorId="1" shapeId="0" xr:uid="{F3FAC022-5FBD-42FF-BC57-45ACE482F54D}">
      <text>
        <r>
          <rPr>
            <sz val="11"/>
            <color theme="1"/>
            <rFont val="Calibri"/>
            <family val="2"/>
            <scheme val="minor"/>
          </rPr>
          <t>Introduzca un número con dos decimales como máximo</t>
        </r>
      </text>
    </comment>
    <comment ref="F335" authorId="1" shapeId="0" xr:uid="{F4C8ED75-104A-4150-AB54-B76077F6B25E}">
      <text>
        <r>
          <rPr>
            <sz val="11"/>
            <color theme="1"/>
            <rFont val="Calibri"/>
            <family val="2"/>
            <scheme val="minor"/>
          </rPr>
          <t>Monto calculado automáticamente por el sistema</t>
        </r>
      </text>
    </comment>
    <comment ref="A344" authorId="1" shapeId="0" xr:uid="{C90A4208-9501-4A2E-B53A-B8A6A3A2FE2B}">
      <text>
        <r>
          <rPr>
            <sz val="11"/>
            <color theme="1"/>
            <rFont val="Calibri"/>
            <family val="2"/>
            <scheme val="minor"/>
          </rPr>
          <t>Introducir un texto con el nombre o referencia de la contratación</t>
        </r>
      </text>
    </comment>
    <comment ref="B344" authorId="1" shapeId="0" xr:uid="{909CF4B6-EC08-4D74-9041-7630C7447ECE}">
      <text>
        <r>
          <rPr>
            <sz val="11"/>
            <color theme="1"/>
            <rFont val="Calibri"/>
            <family val="2"/>
            <scheme val="minor"/>
          </rPr>
          <t>Introduzca un texto con la finalidad de la contratación</t>
        </r>
      </text>
    </comment>
    <comment ref="C344" authorId="1" shapeId="0" xr:uid="{1EAEF365-35AA-4A04-9083-DF29D727D031}">
      <text>
        <r>
          <rPr>
            <sz val="11"/>
            <color theme="1"/>
            <rFont val="Calibri"/>
            <family val="2"/>
            <scheme val="minor"/>
          </rPr>
          <t>Seleccionar un valor del listado</t>
        </r>
      </text>
    </comment>
    <comment ref="D344" authorId="1" shapeId="0" xr:uid="{6D4DED04-3101-4E5D-948E-B6E7D4B05FD6}">
      <text>
        <r>
          <rPr>
            <sz val="11"/>
            <color theme="1"/>
            <rFont val="Calibri"/>
            <family val="2"/>
            <scheme val="minor"/>
          </rPr>
          <t>Seleccione el tipo de procedimiento</t>
        </r>
      </text>
    </comment>
    <comment ref="E344" authorId="1" shapeId="0" xr:uid="{AECCC96F-1449-4C9F-8A72-DA51234E452F}">
      <text>
        <r>
          <rPr>
            <sz val="11"/>
            <color theme="1"/>
            <rFont val="Calibri"/>
            <family val="2"/>
            <scheme val="minor"/>
          </rPr>
          <t>Seleccione un valor de la lista</t>
        </r>
      </text>
    </comment>
    <comment ref="F344" authorId="1" shapeId="0" xr:uid="{6DF54ED5-4470-4044-ACAB-BB4D1C2EA117}">
      <text>
        <r>
          <rPr>
            <sz val="11"/>
            <color theme="1"/>
            <rFont val="Calibri"/>
            <family val="2"/>
            <scheme val="minor"/>
          </rPr>
          <t>Introduzca el código SNIP</t>
        </r>
      </text>
    </comment>
    <comment ref="C345" authorId="1" shapeId="0" xr:uid="{7323F04A-9EF1-4132-982D-2DF519EE89E2}">
      <text>
        <r>
          <rPr>
            <sz val="11"/>
            <color theme="1"/>
            <rFont val="Calibri"/>
            <family val="2"/>
            <scheme val="minor"/>
          </rPr>
          <t>Introduzca la fecha de inicio del proceso, en formato dd-mm-aaaa</t>
        </r>
      </text>
    </comment>
    <comment ref="F345" authorId="1" shapeId="0" xr:uid="{A6926923-7113-4D1C-8DA6-B3287A1F62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6" authorId="1" shapeId="0" xr:uid="{B594BA3C-055B-4543-8475-6E1606843039}">
      <text/>
    </comment>
    <comment ref="C347" authorId="1" shapeId="0" xr:uid="{43CAEF4E-BA9F-4AAC-BDEA-52857691ED24}">
      <text>
        <r>
          <rPr>
            <sz val="11"/>
            <color theme="1"/>
            <rFont val="Calibri"/>
            <family val="2"/>
            <scheme val="minor"/>
          </rPr>
          <t>Introduzca la fecha prevista de adjudicación, en formato dd-mm-aaaa</t>
        </r>
      </text>
    </comment>
    <comment ref="F347" authorId="1" shapeId="0" xr:uid="{8861F4D2-76CA-418F-8745-01D69F0EC036}">
      <text/>
    </comment>
    <comment ref="F348" authorId="1" shapeId="0" xr:uid="{12C33D58-A56A-49D4-BACE-D1041B0E052C}">
      <text/>
    </comment>
    <comment ref="A350" authorId="1" shapeId="0" xr:uid="{E22EABCD-C212-4236-BFB8-7DDC2A4436E7}">
      <text>
        <r>
          <rPr>
            <sz val="11"/>
            <color theme="1"/>
            <rFont val="Calibri"/>
            <family val="2"/>
            <scheme val="minor"/>
          </rPr>
          <t>Introduzca un codigo UNSPSC</t>
        </r>
      </text>
    </comment>
    <comment ref="B350" authorId="1" shapeId="0" xr:uid="{1F1459FD-C191-4ED8-87DD-A6F9084A9D9B}">
      <text>
        <r>
          <rPr>
            <sz val="11"/>
            <color theme="1"/>
            <rFont val="Calibri"/>
            <family val="2"/>
            <scheme val="minor"/>
          </rPr>
          <t>Descripción calculada automáticamente a partir de código del artículo</t>
        </r>
      </text>
    </comment>
    <comment ref="C350" authorId="1" shapeId="0" xr:uid="{5F4FD443-FD08-48EA-9478-35CE22562CB5}">
      <text>
        <r>
          <rPr>
            <sz val="11"/>
            <color theme="1"/>
            <rFont val="Calibri"/>
            <family val="2"/>
            <scheme val="minor"/>
          </rPr>
          <t>Seleccione un valor de la lista</t>
        </r>
      </text>
    </comment>
    <comment ref="D350" authorId="1" shapeId="0" xr:uid="{BC2EE74B-C6F7-4DE9-B0ED-87091A64FCFA}">
      <text>
        <r>
          <rPr>
            <sz val="11"/>
            <color theme="1"/>
            <rFont val="Calibri"/>
            <family val="2"/>
            <scheme val="minor"/>
          </rPr>
          <t>Introduzca un número con dos decimales como máximo. Debe ser igual o mayor a la "Cantidad Real Consumida"</t>
        </r>
      </text>
    </comment>
    <comment ref="E350" authorId="1" shapeId="0" xr:uid="{B6D42D39-6FAF-44A0-A497-37E52A4D664B}">
      <text>
        <r>
          <rPr>
            <sz val="11"/>
            <color theme="1"/>
            <rFont val="Calibri"/>
            <family val="2"/>
            <scheme val="minor"/>
          </rPr>
          <t>Introduzca un número con dos decimales como máximo</t>
        </r>
      </text>
    </comment>
    <comment ref="F350" authorId="1" shapeId="0" xr:uid="{36C60462-7F44-4F3E-A9FC-AE4CE1D73C31}">
      <text>
        <r>
          <rPr>
            <sz val="11"/>
            <color theme="1"/>
            <rFont val="Calibri"/>
            <family val="2"/>
            <scheme val="minor"/>
          </rPr>
          <t>Monto calculado automáticamente por el sistema</t>
        </r>
      </text>
    </comment>
    <comment ref="A358" authorId="1" shapeId="0" xr:uid="{3E6CDCEA-A426-4E3F-A674-D5D499BCCDE2}">
      <text>
        <r>
          <rPr>
            <sz val="11"/>
            <color theme="1"/>
            <rFont val="Calibri"/>
            <family val="2"/>
            <scheme val="minor"/>
          </rPr>
          <t>Introducir un texto con el nombre o referencia de la contratación</t>
        </r>
      </text>
    </comment>
    <comment ref="B358" authorId="1" shapeId="0" xr:uid="{B5751913-6E36-4B0C-9B89-66F20B84A8EC}">
      <text>
        <r>
          <rPr>
            <sz val="11"/>
            <color theme="1"/>
            <rFont val="Calibri"/>
            <family val="2"/>
            <scheme val="minor"/>
          </rPr>
          <t>Introduzca un texto con la finalidad de la contratación</t>
        </r>
      </text>
    </comment>
    <comment ref="C358" authorId="1" shapeId="0" xr:uid="{4E2C9F40-2FF0-44C0-931A-92B7DF0A1F2A}">
      <text>
        <r>
          <rPr>
            <sz val="11"/>
            <color theme="1"/>
            <rFont val="Calibri"/>
            <family val="2"/>
            <scheme val="minor"/>
          </rPr>
          <t>Seleccionar un valor del listado</t>
        </r>
      </text>
    </comment>
    <comment ref="D358" authorId="1" shapeId="0" xr:uid="{0D387780-48C2-43DF-85E2-070727E38059}">
      <text>
        <r>
          <rPr>
            <sz val="11"/>
            <color theme="1"/>
            <rFont val="Calibri"/>
            <family val="2"/>
            <scheme val="minor"/>
          </rPr>
          <t>Seleccione el tipo de procedimiento</t>
        </r>
      </text>
    </comment>
    <comment ref="E358" authorId="1" shapeId="0" xr:uid="{602356BB-AD81-4994-8DEC-DB59E858876E}">
      <text>
        <r>
          <rPr>
            <sz val="11"/>
            <color theme="1"/>
            <rFont val="Calibri"/>
            <family val="2"/>
            <scheme val="minor"/>
          </rPr>
          <t>Seleccione un valor de la lista</t>
        </r>
      </text>
    </comment>
    <comment ref="F358" authorId="1" shapeId="0" xr:uid="{D8F68219-F2A5-4D6E-8220-F0697D77B92D}">
      <text>
        <r>
          <rPr>
            <sz val="11"/>
            <color theme="1"/>
            <rFont val="Calibri"/>
            <family val="2"/>
            <scheme val="minor"/>
          </rPr>
          <t>Introduzca el código SNIP</t>
        </r>
      </text>
    </comment>
    <comment ref="C359" authorId="1" shapeId="0" xr:uid="{72A92D74-BC6D-42A5-88D1-BF294BFE00C7}">
      <text>
        <r>
          <rPr>
            <sz val="11"/>
            <color theme="1"/>
            <rFont val="Calibri"/>
            <family val="2"/>
            <scheme val="minor"/>
          </rPr>
          <t>Introduzca la fecha de inicio del proceso, en formato dd-mm-aaaa</t>
        </r>
      </text>
    </comment>
    <comment ref="F359" authorId="1" shapeId="0" xr:uid="{6576AC57-7CBC-4A12-BBA1-9CF2C32A8F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xr:uid="{5F72BD22-B554-4657-BC68-1FAA38961579}">
      <text/>
    </comment>
    <comment ref="C361" authorId="1" shapeId="0" xr:uid="{981583D0-1676-4F88-A0E7-858A06561534}">
      <text>
        <r>
          <rPr>
            <sz val="11"/>
            <color theme="1"/>
            <rFont val="Calibri"/>
            <family val="2"/>
            <scheme val="minor"/>
          </rPr>
          <t>Introduzca la fecha prevista de adjudicación, en formato dd-mm-aaaa</t>
        </r>
      </text>
    </comment>
    <comment ref="F361" authorId="1" shapeId="0" xr:uid="{55D78BC5-2922-4C70-8117-B1499D969D02}">
      <text/>
    </comment>
    <comment ref="F362" authorId="1" shapeId="0" xr:uid="{FEEEC3ED-AA9C-49B5-9632-ED14610E239C}">
      <text/>
    </comment>
    <comment ref="A364" authorId="1" shapeId="0" xr:uid="{36694567-6BF1-45B7-A70E-3ACDAB98D866}">
      <text>
        <r>
          <rPr>
            <sz val="11"/>
            <color theme="1"/>
            <rFont val="Calibri"/>
            <family val="2"/>
            <scheme val="minor"/>
          </rPr>
          <t>Introduzca un codigo UNSPSC</t>
        </r>
      </text>
    </comment>
    <comment ref="B364" authorId="1" shapeId="0" xr:uid="{C2E49D0E-558A-44DE-A1F1-B751247882AD}">
      <text>
        <r>
          <rPr>
            <sz val="11"/>
            <color theme="1"/>
            <rFont val="Calibri"/>
            <family val="2"/>
            <scheme val="minor"/>
          </rPr>
          <t>Descripción calculada automáticamente a partir de código del artículo</t>
        </r>
      </text>
    </comment>
    <comment ref="C364" authorId="1" shapeId="0" xr:uid="{6AAAF19F-85BC-4AAC-81B2-9EB72FCD34D7}">
      <text>
        <r>
          <rPr>
            <sz val="11"/>
            <color theme="1"/>
            <rFont val="Calibri"/>
            <family val="2"/>
            <scheme val="minor"/>
          </rPr>
          <t>Seleccione un valor de la lista</t>
        </r>
      </text>
    </comment>
    <comment ref="D364" authorId="1" shapeId="0" xr:uid="{2115DD1A-7CA0-4614-BB6E-FEF669DAA9E6}">
      <text>
        <r>
          <rPr>
            <sz val="11"/>
            <color theme="1"/>
            <rFont val="Calibri"/>
            <family val="2"/>
            <scheme val="minor"/>
          </rPr>
          <t>Introduzca un número con dos decimales como máximo. Debe ser igual o mayor a la "Cantidad Real Consumida"</t>
        </r>
      </text>
    </comment>
    <comment ref="E364" authorId="1" shapeId="0" xr:uid="{3FBC169B-1E55-48C7-AFBA-AB7DD730ECCA}">
      <text>
        <r>
          <rPr>
            <sz val="11"/>
            <color theme="1"/>
            <rFont val="Calibri"/>
            <family val="2"/>
            <scheme val="minor"/>
          </rPr>
          <t>Introduzca un número con dos decimales como máximo</t>
        </r>
      </text>
    </comment>
    <comment ref="F364" authorId="1" shapeId="0" xr:uid="{DA3B748E-3FCC-4033-BDBC-58BB581A3BE1}">
      <text>
        <r>
          <rPr>
            <sz val="11"/>
            <color theme="1"/>
            <rFont val="Calibri"/>
            <family val="2"/>
            <scheme val="minor"/>
          </rPr>
          <t>Monto calculado automáticamente por el sistema</t>
        </r>
      </text>
    </comment>
    <comment ref="A372" authorId="1" shapeId="0" xr:uid="{C21CF4E7-2D1D-4EA9-B2CD-C2E9A5E3E7F1}">
      <text>
        <r>
          <rPr>
            <sz val="11"/>
            <color theme="1"/>
            <rFont val="Calibri"/>
            <family val="2"/>
            <scheme val="minor"/>
          </rPr>
          <t>Introducir un texto con el nombre o referencia de la contratación</t>
        </r>
      </text>
    </comment>
    <comment ref="B372" authorId="1" shapeId="0" xr:uid="{EFAA8C4A-6C1B-4999-9DAE-12F97A375583}">
      <text>
        <r>
          <rPr>
            <sz val="11"/>
            <color theme="1"/>
            <rFont val="Calibri"/>
            <family val="2"/>
            <scheme val="minor"/>
          </rPr>
          <t>Introduzca un texto con la finalidad de la contratación</t>
        </r>
      </text>
    </comment>
    <comment ref="C372" authorId="1" shapeId="0" xr:uid="{04C3BC50-B738-4551-BE2E-89CFFD1BE32B}">
      <text>
        <r>
          <rPr>
            <sz val="11"/>
            <color theme="1"/>
            <rFont val="Calibri"/>
            <family val="2"/>
            <scheme val="minor"/>
          </rPr>
          <t>Seleccionar un valor del listado</t>
        </r>
      </text>
    </comment>
    <comment ref="D372" authorId="1" shapeId="0" xr:uid="{BC906037-2D55-4EF4-9360-91193BADE1D6}">
      <text>
        <r>
          <rPr>
            <sz val="11"/>
            <color theme="1"/>
            <rFont val="Calibri"/>
            <family val="2"/>
            <scheme val="minor"/>
          </rPr>
          <t>Seleccione el tipo de procedimiento</t>
        </r>
      </text>
    </comment>
    <comment ref="E372" authorId="1" shapeId="0" xr:uid="{D14B7EC4-FDE5-44E2-BC11-38F6F9780940}">
      <text>
        <r>
          <rPr>
            <sz val="11"/>
            <color theme="1"/>
            <rFont val="Calibri"/>
            <family val="2"/>
            <scheme val="minor"/>
          </rPr>
          <t>Seleccione un valor de la lista</t>
        </r>
      </text>
    </comment>
    <comment ref="F372" authorId="1" shapeId="0" xr:uid="{C81B325B-4D72-4478-B125-39172FFB7B15}">
      <text>
        <r>
          <rPr>
            <sz val="11"/>
            <color theme="1"/>
            <rFont val="Calibri"/>
            <family val="2"/>
            <scheme val="minor"/>
          </rPr>
          <t>Introduzca el código SNIP</t>
        </r>
      </text>
    </comment>
    <comment ref="C373" authorId="1" shapeId="0" xr:uid="{95A2046A-4581-48D7-B969-077AA431FF82}">
      <text>
        <r>
          <rPr>
            <sz val="11"/>
            <color theme="1"/>
            <rFont val="Calibri"/>
            <family val="2"/>
            <scheme val="minor"/>
          </rPr>
          <t>Introduzca la fecha de inicio del proceso, en formato dd-mm-aaaa</t>
        </r>
      </text>
    </comment>
    <comment ref="F373" authorId="1" shapeId="0" xr:uid="{E96232ED-F329-4A57-8A5C-3BDDC78249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shapeId="0" xr:uid="{DA98154F-3B47-48A0-BE81-77DC0D5723E7}">
      <text/>
    </comment>
    <comment ref="C375" authorId="1" shapeId="0" xr:uid="{C38F6E38-4D3F-4ABD-9533-4D8D6AEA89FD}">
      <text>
        <r>
          <rPr>
            <sz val="11"/>
            <color theme="1"/>
            <rFont val="Calibri"/>
            <family val="2"/>
            <scheme val="minor"/>
          </rPr>
          <t>Introduzca la fecha prevista de adjudicación, en formato dd-mm-aaaa</t>
        </r>
      </text>
    </comment>
    <comment ref="F375" authorId="1" shapeId="0" xr:uid="{F1573411-608D-4422-8EDD-DF673D3ABFDA}">
      <text/>
    </comment>
    <comment ref="F376" authorId="1" shapeId="0" xr:uid="{1BF5984D-45C7-471D-AB6F-544DD65EE1C1}">
      <text/>
    </comment>
    <comment ref="A378" authorId="1" shapeId="0" xr:uid="{5137D4D3-ACEC-409C-B7D7-435754B97124}">
      <text>
        <r>
          <rPr>
            <sz val="11"/>
            <color theme="1"/>
            <rFont val="Calibri"/>
            <family val="2"/>
            <scheme val="minor"/>
          </rPr>
          <t>Introduzca un codigo UNSPSC</t>
        </r>
      </text>
    </comment>
    <comment ref="B378" authorId="1" shapeId="0" xr:uid="{3AD1C6B9-3A65-420D-A660-6BA337CCB7AC}">
      <text>
        <r>
          <rPr>
            <sz val="11"/>
            <color theme="1"/>
            <rFont val="Calibri"/>
            <family val="2"/>
            <scheme val="minor"/>
          </rPr>
          <t>Descripción calculada automáticamente a partir de código del artículo</t>
        </r>
      </text>
    </comment>
    <comment ref="C378" authorId="1" shapeId="0" xr:uid="{01635926-095F-4573-A7C6-73683314774F}">
      <text>
        <r>
          <rPr>
            <sz val="11"/>
            <color theme="1"/>
            <rFont val="Calibri"/>
            <family val="2"/>
            <scheme val="minor"/>
          </rPr>
          <t>Seleccione un valor de la lista</t>
        </r>
      </text>
    </comment>
    <comment ref="D378" authorId="1" shapeId="0" xr:uid="{C9729C91-E054-4EDA-8B85-F29B533D7006}">
      <text>
        <r>
          <rPr>
            <sz val="11"/>
            <color theme="1"/>
            <rFont val="Calibri"/>
            <family val="2"/>
            <scheme val="minor"/>
          </rPr>
          <t>Introduzca un número con dos decimales como máximo. Debe ser igual o mayor a la "Cantidad Real Consumida"</t>
        </r>
      </text>
    </comment>
    <comment ref="E378" authorId="1" shapeId="0" xr:uid="{78728D99-0CA6-47AE-9244-0B6CD534D65F}">
      <text>
        <r>
          <rPr>
            <sz val="11"/>
            <color theme="1"/>
            <rFont val="Calibri"/>
            <family val="2"/>
            <scheme val="minor"/>
          </rPr>
          <t>Introduzca un número con dos decimales como máximo</t>
        </r>
      </text>
    </comment>
    <comment ref="F378" authorId="1" shapeId="0" xr:uid="{360BA960-33A9-4452-8A16-D3B15E6AD04A}">
      <text>
        <r>
          <rPr>
            <sz val="11"/>
            <color theme="1"/>
            <rFont val="Calibri"/>
            <family val="2"/>
            <scheme val="minor"/>
          </rPr>
          <t>Monto calculado automáticamente por el sistema</t>
        </r>
      </text>
    </comment>
    <comment ref="A386" authorId="1" shapeId="0" xr:uid="{D45589BB-9F42-47E0-8CF5-89EE34A01124}">
      <text>
        <r>
          <rPr>
            <sz val="11"/>
            <color theme="1"/>
            <rFont val="Calibri"/>
            <family val="2"/>
            <scheme val="minor"/>
          </rPr>
          <t>Introducir un texto con el nombre o referencia de la contratación</t>
        </r>
      </text>
    </comment>
    <comment ref="B386" authorId="1" shapeId="0" xr:uid="{8ACAA287-5F35-49E1-B84A-30040788DE76}">
      <text>
        <r>
          <rPr>
            <sz val="11"/>
            <color theme="1"/>
            <rFont val="Calibri"/>
            <family val="2"/>
            <scheme val="minor"/>
          </rPr>
          <t>Introduzca un texto con la finalidad de la contratación</t>
        </r>
      </text>
    </comment>
    <comment ref="C386" authorId="1" shapeId="0" xr:uid="{5A549265-82EC-4B0D-BF38-CDB0F3CD310A}">
      <text>
        <r>
          <rPr>
            <sz val="11"/>
            <color theme="1"/>
            <rFont val="Calibri"/>
            <family val="2"/>
            <scheme val="minor"/>
          </rPr>
          <t>Seleccionar un valor del listado</t>
        </r>
      </text>
    </comment>
    <comment ref="D386" authorId="1" shapeId="0" xr:uid="{AF73BB8C-76AA-4395-88D2-1A9DD812FAC6}">
      <text>
        <r>
          <rPr>
            <sz val="11"/>
            <color theme="1"/>
            <rFont val="Calibri"/>
            <family val="2"/>
            <scheme val="minor"/>
          </rPr>
          <t>Seleccione el tipo de procedimiento</t>
        </r>
      </text>
    </comment>
    <comment ref="E386" authorId="1" shapeId="0" xr:uid="{B8367A1C-A935-4F12-A3F0-3D12AB671FBD}">
      <text>
        <r>
          <rPr>
            <sz val="11"/>
            <color theme="1"/>
            <rFont val="Calibri"/>
            <family val="2"/>
            <scheme val="minor"/>
          </rPr>
          <t>Seleccione un valor de la lista</t>
        </r>
      </text>
    </comment>
    <comment ref="F386" authorId="1" shapeId="0" xr:uid="{59A59DA3-E4DF-4909-B5E3-4FFA4284B8C7}">
      <text>
        <r>
          <rPr>
            <sz val="11"/>
            <color theme="1"/>
            <rFont val="Calibri"/>
            <family val="2"/>
            <scheme val="minor"/>
          </rPr>
          <t>Introduzca el código SNIP</t>
        </r>
      </text>
    </comment>
    <comment ref="C387" authorId="1" shapeId="0" xr:uid="{8838AC3E-3DDC-4949-9192-07A2BFD490D7}">
      <text>
        <r>
          <rPr>
            <sz val="11"/>
            <color theme="1"/>
            <rFont val="Calibri"/>
            <family val="2"/>
            <scheme val="minor"/>
          </rPr>
          <t>Introduzca la fecha de inicio del proceso, en formato dd-mm-aaaa</t>
        </r>
      </text>
    </comment>
    <comment ref="F387" authorId="1" shapeId="0" xr:uid="{27E26C6D-9273-4645-BD9C-9763673AC7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A8090FEF-EDE6-4889-A341-8DADD79C8C61}">
      <text/>
    </comment>
    <comment ref="C389" authorId="1" shapeId="0" xr:uid="{0DCAB92B-2C6F-432E-9AA2-E8DDE42F1B24}">
      <text>
        <r>
          <rPr>
            <sz val="11"/>
            <color theme="1"/>
            <rFont val="Calibri"/>
            <family val="2"/>
            <scheme val="minor"/>
          </rPr>
          <t>Introduzca la fecha prevista de adjudicación, en formato dd-mm-aaaa</t>
        </r>
      </text>
    </comment>
    <comment ref="F389" authorId="1" shapeId="0" xr:uid="{E3A4953F-BD8D-495A-A4F8-6C7D64883B04}">
      <text/>
    </comment>
    <comment ref="F390" authorId="1" shapeId="0" xr:uid="{5CAD3BC8-398A-42EE-9CDF-8B4E3520CA32}">
      <text/>
    </comment>
    <comment ref="A392" authorId="1" shapeId="0" xr:uid="{58F4E917-A9C3-4F26-BBE7-57BCC2CC5E40}">
      <text>
        <r>
          <rPr>
            <sz val="11"/>
            <color theme="1"/>
            <rFont val="Calibri"/>
            <family val="2"/>
            <scheme val="minor"/>
          </rPr>
          <t>Introduzca un codigo UNSPSC</t>
        </r>
      </text>
    </comment>
    <comment ref="B392" authorId="1" shapeId="0" xr:uid="{A1366E42-6037-4A6E-8C01-9A92CEDB8145}">
      <text>
        <r>
          <rPr>
            <sz val="11"/>
            <color theme="1"/>
            <rFont val="Calibri"/>
            <family val="2"/>
            <scheme val="minor"/>
          </rPr>
          <t>Descripción calculada automáticamente a partir de código del artículo</t>
        </r>
      </text>
    </comment>
    <comment ref="C392" authorId="1" shapeId="0" xr:uid="{5B0063B2-F311-43E4-A6D1-1321BC733737}">
      <text>
        <r>
          <rPr>
            <sz val="11"/>
            <color theme="1"/>
            <rFont val="Calibri"/>
            <family val="2"/>
            <scheme val="minor"/>
          </rPr>
          <t>Seleccione un valor de la lista</t>
        </r>
      </text>
    </comment>
    <comment ref="D392" authorId="1" shapeId="0" xr:uid="{4B7806B2-CD56-443C-9EDF-E996320304CC}">
      <text>
        <r>
          <rPr>
            <sz val="11"/>
            <color theme="1"/>
            <rFont val="Calibri"/>
            <family val="2"/>
            <scheme val="minor"/>
          </rPr>
          <t>Introduzca un número con dos decimales como máximo. Debe ser igual o mayor a la "Cantidad Real Consumida"</t>
        </r>
      </text>
    </comment>
    <comment ref="E392" authorId="1" shapeId="0" xr:uid="{9C9FA61C-1C92-4AAA-822C-BAB735D46A89}">
      <text>
        <r>
          <rPr>
            <sz val="11"/>
            <color theme="1"/>
            <rFont val="Calibri"/>
            <family val="2"/>
            <scheme val="minor"/>
          </rPr>
          <t>Introduzca un número con dos decimales como máximo</t>
        </r>
      </text>
    </comment>
    <comment ref="F392" authorId="1" shapeId="0" xr:uid="{8EBB0E29-8930-4F6F-B294-F88204428C27}">
      <text>
        <r>
          <rPr>
            <sz val="11"/>
            <color theme="1"/>
            <rFont val="Calibri"/>
            <family val="2"/>
            <scheme val="minor"/>
          </rPr>
          <t>Monto calculado automáticamente por el sistema</t>
        </r>
      </text>
    </comment>
    <comment ref="A400" authorId="1" shapeId="0" xr:uid="{6657F153-C947-4D85-83C8-C61DF0370432}">
      <text>
        <r>
          <rPr>
            <sz val="11"/>
            <color theme="1"/>
            <rFont val="Calibri"/>
            <family val="2"/>
            <scheme val="minor"/>
          </rPr>
          <t>Introducir un texto con el nombre o referencia de la contratación</t>
        </r>
      </text>
    </comment>
    <comment ref="B400" authorId="1" shapeId="0" xr:uid="{F4296E18-8FC7-42E5-A10A-482CCAE826E9}">
      <text>
        <r>
          <rPr>
            <sz val="11"/>
            <color theme="1"/>
            <rFont val="Calibri"/>
            <family val="2"/>
            <scheme val="minor"/>
          </rPr>
          <t>Introduzca un texto con la finalidad de la contratación</t>
        </r>
      </text>
    </comment>
    <comment ref="C400" authorId="1" shapeId="0" xr:uid="{080B9E68-3B43-4202-BC96-89CAE2ADC8B0}">
      <text>
        <r>
          <rPr>
            <sz val="11"/>
            <color theme="1"/>
            <rFont val="Calibri"/>
            <family val="2"/>
            <scheme val="minor"/>
          </rPr>
          <t>Seleccionar un valor del listado</t>
        </r>
      </text>
    </comment>
    <comment ref="D400" authorId="1" shapeId="0" xr:uid="{D05DBDC2-E621-42FF-A507-7D088F106730}">
      <text>
        <r>
          <rPr>
            <sz val="11"/>
            <color theme="1"/>
            <rFont val="Calibri"/>
            <family val="2"/>
            <scheme val="minor"/>
          </rPr>
          <t>Seleccione el tipo de procedimiento</t>
        </r>
      </text>
    </comment>
    <comment ref="E400" authorId="1" shapeId="0" xr:uid="{AEBF54F0-0402-4E28-AD78-D6F029D81E5C}">
      <text>
        <r>
          <rPr>
            <sz val="11"/>
            <color theme="1"/>
            <rFont val="Calibri"/>
            <family val="2"/>
            <scheme val="minor"/>
          </rPr>
          <t>Seleccione un valor de la lista</t>
        </r>
      </text>
    </comment>
    <comment ref="F400" authorId="1" shapeId="0" xr:uid="{80EA885F-8865-49E8-8C09-A7FE860E031F}">
      <text>
        <r>
          <rPr>
            <sz val="11"/>
            <color theme="1"/>
            <rFont val="Calibri"/>
            <family val="2"/>
            <scheme val="minor"/>
          </rPr>
          <t>Introduzca el código SNIP</t>
        </r>
      </text>
    </comment>
    <comment ref="C401" authorId="1" shapeId="0" xr:uid="{BFCF3131-B70A-42BF-BBDC-8DF8DA46C7F7}">
      <text>
        <r>
          <rPr>
            <sz val="11"/>
            <color theme="1"/>
            <rFont val="Calibri"/>
            <family val="2"/>
            <scheme val="minor"/>
          </rPr>
          <t>Introduzca la fecha de inicio del proceso, en formato dd-mm-aaaa</t>
        </r>
      </text>
    </comment>
    <comment ref="F401" authorId="1" shapeId="0" xr:uid="{ECCB85F8-FD79-4216-B94A-80FDEF4583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1" shapeId="0" xr:uid="{7E759DAF-407C-4285-8C4F-33AD98557B66}">
      <text/>
    </comment>
    <comment ref="C403" authorId="1" shapeId="0" xr:uid="{F9CE2763-5B8D-46A2-80A7-F4A3D4F4898D}">
      <text>
        <r>
          <rPr>
            <sz val="11"/>
            <color theme="1"/>
            <rFont val="Calibri"/>
            <family val="2"/>
            <scheme val="minor"/>
          </rPr>
          <t>Introduzca la fecha prevista de adjudicación, en formato dd-mm-aaaa</t>
        </r>
      </text>
    </comment>
    <comment ref="F403" authorId="1" shapeId="0" xr:uid="{86694BE9-0AE5-4F37-92E2-C54F85ABF277}">
      <text/>
    </comment>
    <comment ref="F404" authorId="1" shapeId="0" xr:uid="{128C6496-919B-420D-A692-31DCA5074555}">
      <text/>
    </comment>
    <comment ref="A406" authorId="1" shapeId="0" xr:uid="{5A38DFD6-E9B9-4887-A424-0DDC5969E38A}">
      <text>
        <r>
          <rPr>
            <sz val="11"/>
            <color theme="1"/>
            <rFont val="Calibri"/>
            <family val="2"/>
            <scheme val="minor"/>
          </rPr>
          <t>Introduzca un codigo UNSPSC</t>
        </r>
      </text>
    </comment>
    <comment ref="B406" authorId="1" shapeId="0" xr:uid="{694C2129-9DA4-4C69-89CC-BA55F5A223A6}">
      <text>
        <r>
          <rPr>
            <sz val="11"/>
            <color theme="1"/>
            <rFont val="Calibri"/>
            <family val="2"/>
            <scheme val="minor"/>
          </rPr>
          <t>Descripción calculada automáticamente a partir de código del artículo</t>
        </r>
      </text>
    </comment>
    <comment ref="C406" authorId="1" shapeId="0" xr:uid="{F49D2E0D-1A7B-46BE-AD62-4B655B42707B}">
      <text>
        <r>
          <rPr>
            <sz val="11"/>
            <color theme="1"/>
            <rFont val="Calibri"/>
            <family val="2"/>
            <scheme val="minor"/>
          </rPr>
          <t>Seleccione un valor de la lista</t>
        </r>
      </text>
    </comment>
    <comment ref="D406" authorId="1" shapeId="0" xr:uid="{80E18245-32EC-4B18-91B1-927F68635E4C}">
      <text>
        <r>
          <rPr>
            <sz val="11"/>
            <color theme="1"/>
            <rFont val="Calibri"/>
            <family val="2"/>
            <scheme val="minor"/>
          </rPr>
          <t>Introduzca un número con dos decimales como máximo. Debe ser igual o mayor a la "Cantidad Real Consumida"</t>
        </r>
      </text>
    </comment>
    <comment ref="E406" authorId="1" shapeId="0" xr:uid="{65AE67EC-6847-4F59-B385-EFB828641E01}">
      <text>
        <r>
          <rPr>
            <sz val="11"/>
            <color theme="1"/>
            <rFont val="Calibri"/>
            <family val="2"/>
            <scheme val="minor"/>
          </rPr>
          <t>Introduzca un número con dos decimales como máximo</t>
        </r>
      </text>
    </comment>
    <comment ref="F406" authorId="1" shapeId="0" xr:uid="{8EA4F4D7-94E2-4BE8-A061-CABCEF7440D6}">
      <text>
        <r>
          <rPr>
            <sz val="11"/>
            <color theme="1"/>
            <rFont val="Calibri"/>
            <family val="2"/>
            <scheme val="minor"/>
          </rPr>
          <t>Monto calculado automáticamente por el sistema</t>
        </r>
      </text>
    </comment>
    <comment ref="A411" authorId="1" shapeId="0" xr:uid="{A327F76A-008E-43EA-9CA4-14F655136630}">
      <text>
        <r>
          <rPr>
            <sz val="11"/>
            <color theme="1"/>
            <rFont val="Calibri"/>
            <family val="2"/>
            <scheme val="minor"/>
          </rPr>
          <t>Introducir un texto con el nombre o referencia de la contratación</t>
        </r>
      </text>
    </comment>
    <comment ref="B411" authorId="1" shapeId="0" xr:uid="{058730B0-8A1D-4D5E-B5DA-381A797158CC}">
      <text>
        <r>
          <rPr>
            <sz val="11"/>
            <color theme="1"/>
            <rFont val="Calibri"/>
            <family val="2"/>
            <scheme val="minor"/>
          </rPr>
          <t>Introduzca un texto con la finalidad de la contratación</t>
        </r>
      </text>
    </comment>
    <comment ref="C411" authorId="1" shapeId="0" xr:uid="{6F19DF9B-D4D4-4BB0-9E28-4569BD189B76}">
      <text>
        <r>
          <rPr>
            <sz val="11"/>
            <color theme="1"/>
            <rFont val="Calibri"/>
            <family val="2"/>
            <scheme val="minor"/>
          </rPr>
          <t>Seleccionar un valor del listado</t>
        </r>
      </text>
    </comment>
    <comment ref="D411" authorId="1" shapeId="0" xr:uid="{C11ED316-AA82-4507-A062-485DD66A029B}">
      <text>
        <r>
          <rPr>
            <sz val="11"/>
            <color theme="1"/>
            <rFont val="Calibri"/>
            <family val="2"/>
            <scheme val="minor"/>
          </rPr>
          <t>Seleccione el tipo de procedimiento</t>
        </r>
      </text>
    </comment>
    <comment ref="E411" authorId="1" shapeId="0" xr:uid="{FD2B5146-EC7A-4873-A764-A63FB1497624}">
      <text>
        <r>
          <rPr>
            <sz val="11"/>
            <color theme="1"/>
            <rFont val="Calibri"/>
            <family val="2"/>
            <scheme val="minor"/>
          </rPr>
          <t>Seleccione un valor de la lista</t>
        </r>
      </text>
    </comment>
    <comment ref="F411" authorId="1" shapeId="0" xr:uid="{56490388-03D5-420A-8F4F-AB8B1377D3C4}">
      <text>
        <r>
          <rPr>
            <sz val="11"/>
            <color theme="1"/>
            <rFont val="Calibri"/>
            <family val="2"/>
            <scheme val="minor"/>
          </rPr>
          <t>Introduzca el código SNIP</t>
        </r>
      </text>
    </comment>
    <comment ref="C412" authorId="1" shapeId="0" xr:uid="{2661934A-C20D-44F5-8B2D-CEEE22144F80}">
      <text>
        <r>
          <rPr>
            <sz val="11"/>
            <color theme="1"/>
            <rFont val="Calibri"/>
            <family val="2"/>
            <scheme val="minor"/>
          </rPr>
          <t>Introduzca la fecha de inicio del proceso, en formato dd-mm-aaaa</t>
        </r>
      </text>
    </comment>
    <comment ref="F412" authorId="1" shapeId="0" xr:uid="{3D906090-84F4-4DDE-8E65-22394208DA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FD16D115-722C-4916-BF0B-2C367ECAB127}">
      <text/>
    </comment>
    <comment ref="C414" authorId="1" shapeId="0" xr:uid="{B9B8D4EC-73CF-4B93-B2B2-B5431F789DA3}">
      <text>
        <r>
          <rPr>
            <sz val="11"/>
            <color theme="1"/>
            <rFont val="Calibri"/>
            <family val="2"/>
            <scheme val="minor"/>
          </rPr>
          <t>Introduzca la fecha prevista de adjudicación, en formato dd-mm-aaaa</t>
        </r>
      </text>
    </comment>
    <comment ref="F414" authorId="1" shapeId="0" xr:uid="{389C95FA-AB3A-433B-A53D-EB24A233F4D4}">
      <text/>
    </comment>
    <comment ref="F415" authorId="1" shapeId="0" xr:uid="{D6745F17-4743-4876-BED4-EDA730F38042}">
      <text/>
    </comment>
    <comment ref="A417" authorId="1" shapeId="0" xr:uid="{1C97023A-608A-4712-8D30-6B5CFC32CEF4}">
      <text>
        <r>
          <rPr>
            <sz val="11"/>
            <color theme="1"/>
            <rFont val="Calibri"/>
            <family val="2"/>
            <scheme val="minor"/>
          </rPr>
          <t>Introduzca un codigo UNSPSC</t>
        </r>
      </text>
    </comment>
    <comment ref="B417" authorId="1" shapeId="0" xr:uid="{B85819D7-DDE5-4057-BC86-0B8253E803A3}">
      <text>
        <r>
          <rPr>
            <sz val="11"/>
            <color theme="1"/>
            <rFont val="Calibri"/>
            <family val="2"/>
            <scheme val="minor"/>
          </rPr>
          <t>Descripción calculada automáticamente a partir de código del artículo</t>
        </r>
      </text>
    </comment>
    <comment ref="C417" authorId="1" shapeId="0" xr:uid="{A8AC63D3-5621-4101-AD3E-81C042247805}">
      <text>
        <r>
          <rPr>
            <sz val="11"/>
            <color theme="1"/>
            <rFont val="Calibri"/>
            <family val="2"/>
            <scheme val="minor"/>
          </rPr>
          <t>Seleccione un valor de la lista</t>
        </r>
      </text>
    </comment>
    <comment ref="D417" authorId="1" shapeId="0" xr:uid="{645EFC90-DF8B-4DE9-ACAA-50BC5162468B}">
      <text>
        <r>
          <rPr>
            <sz val="11"/>
            <color theme="1"/>
            <rFont val="Calibri"/>
            <family val="2"/>
            <scheme val="minor"/>
          </rPr>
          <t>Introduzca un número con dos decimales como máximo. Debe ser igual o mayor a la "Cantidad Real Consumida"</t>
        </r>
      </text>
    </comment>
    <comment ref="E417" authorId="1" shapeId="0" xr:uid="{632ADE6E-C128-4E8A-8B8C-13D00F0B3D6E}">
      <text>
        <r>
          <rPr>
            <sz val="11"/>
            <color theme="1"/>
            <rFont val="Calibri"/>
            <family val="2"/>
            <scheme val="minor"/>
          </rPr>
          <t>Introduzca un número con dos decimales como máximo</t>
        </r>
      </text>
    </comment>
    <comment ref="F417" authorId="1" shapeId="0" xr:uid="{8D2EC44D-5324-4271-A020-5F8A04D43EFD}">
      <text>
        <r>
          <rPr>
            <sz val="11"/>
            <color theme="1"/>
            <rFont val="Calibri"/>
            <family val="2"/>
            <scheme val="minor"/>
          </rPr>
          <t>Monto calculado automáticamente por el sistema</t>
        </r>
      </text>
    </comment>
    <comment ref="A422" authorId="1" shapeId="0" xr:uid="{59B116B7-FB35-48C7-9E81-D7DADB8FB3E0}">
      <text>
        <r>
          <rPr>
            <sz val="11"/>
            <color theme="1"/>
            <rFont val="Calibri"/>
            <family val="2"/>
            <scheme val="minor"/>
          </rPr>
          <t>Introducir un texto con el nombre o referencia de la contratación</t>
        </r>
      </text>
    </comment>
    <comment ref="B422" authorId="1" shapeId="0" xr:uid="{6FBBC409-9A24-4E3E-AFC8-401E220E2369}">
      <text>
        <r>
          <rPr>
            <sz val="11"/>
            <color theme="1"/>
            <rFont val="Calibri"/>
            <family val="2"/>
            <scheme val="minor"/>
          </rPr>
          <t>Introduzca un texto con la finalidad de la contratación</t>
        </r>
      </text>
    </comment>
    <comment ref="C422" authorId="1" shapeId="0" xr:uid="{F0E31B97-D47E-4EC0-9259-1CE120CE7A1F}">
      <text>
        <r>
          <rPr>
            <sz val="11"/>
            <color theme="1"/>
            <rFont val="Calibri"/>
            <family val="2"/>
            <scheme val="minor"/>
          </rPr>
          <t>Seleccionar un valor del listado</t>
        </r>
      </text>
    </comment>
    <comment ref="D422" authorId="1" shapeId="0" xr:uid="{6C94578A-7EA2-4298-A5AA-F5F67669358E}">
      <text>
        <r>
          <rPr>
            <sz val="11"/>
            <color theme="1"/>
            <rFont val="Calibri"/>
            <family val="2"/>
            <scheme val="minor"/>
          </rPr>
          <t>Seleccione el tipo de procedimiento</t>
        </r>
      </text>
    </comment>
    <comment ref="E422" authorId="1" shapeId="0" xr:uid="{1561BEED-019E-485B-A4C3-53146EA8CF06}">
      <text>
        <r>
          <rPr>
            <sz val="11"/>
            <color theme="1"/>
            <rFont val="Calibri"/>
            <family val="2"/>
            <scheme val="minor"/>
          </rPr>
          <t>Seleccione un valor de la lista</t>
        </r>
      </text>
    </comment>
    <comment ref="F422" authorId="1" shapeId="0" xr:uid="{482C1A80-A24A-4AE3-A1A3-7CBAE7ED527A}">
      <text>
        <r>
          <rPr>
            <sz val="11"/>
            <color theme="1"/>
            <rFont val="Calibri"/>
            <family val="2"/>
            <scheme val="minor"/>
          </rPr>
          <t>Introduzca el código SNIP</t>
        </r>
      </text>
    </comment>
    <comment ref="C423" authorId="1" shapeId="0" xr:uid="{FDAC8A00-CB6B-4F07-A654-4C0F79CC12E0}">
      <text>
        <r>
          <rPr>
            <sz val="11"/>
            <color theme="1"/>
            <rFont val="Calibri"/>
            <family val="2"/>
            <scheme val="minor"/>
          </rPr>
          <t>Introduzca la fecha de inicio del proceso, en formato dd-mm-aaaa</t>
        </r>
      </text>
    </comment>
    <comment ref="F423" authorId="1" shapeId="0" xr:uid="{DCB3ECD4-4A8C-42CF-B1E3-F4362DBC7F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F132EAFF-C861-4A18-8BE0-30576C37F00C}">
      <text/>
    </comment>
    <comment ref="C425" authorId="1" shapeId="0" xr:uid="{08A35ABF-D4B2-4142-97F0-A96DDEAC2D26}">
      <text>
        <r>
          <rPr>
            <sz val="11"/>
            <color theme="1"/>
            <rFont val="Calibri"/>
            <family val="2"/>
            <scheme val="minor"/>
          </rPr>
          <t>Introduzca la fecha prevista de adjudicación, en formato dd-mm-aaaa</t>
        </r>
      </text>
    </comment>
    <comment ref="F425" authorId="1" shapeId="0" xr:uid="{D59A209D-A151-40D2-B177-4C7F17F759B7}">
      <text/>
    </comment>
    <comment ref="F426" authorId="1" shapeId="0" xr:uid="{3EDB3330-61CE-46CE-9A82-FFEC441FBA03}">
      <text/>
    </comment>
    <comment ref="A428" authorId="1" shapeId="0" xr:uid="{7A2C7398-CE4E-43FE-AE1B-4532E9C11BF3}">
      <text>
        <r>
          <rPr>
            <sz val="11"/>
            <color theme="1"/>
            <rFont val="Calibri"/>
            <family val="2"/>
            <scheme val="minor"/>
          </rPr>
          <t>Introduzca un codigo UNSPSC</t>
        </r>
      </text>
    </comment>
    <comment ref="B428" authorId="1" shapeId="0" xr:uid="{3D871DC1-579E-4B51-9BFB-75043CA1C0A6}">
      <text>
        <r>
          <rPr>
            <sz val="11"/>
            <color theme="1"/>
            <rFont val="Calibri"/>
            <family val="2"/>
            <scheme val="minor"/>
          </rPr>
          <t>Descripción calculada automáticamente a partir de código del artículo</t>
        </r>
      </text>
    </comment>
    <comment ref="C428" authorId="1" shapeId="0" xr:uid="{31509B48-D617-4851-8210-B7268345C102}">
      <text>
        <r>
          <rPr>
            <sz val="11"/>
            <color theme="1"/>
            <rFont val="Calibri"/>
            <family val="2"/>
            <scheme val="minor"/>
          </rPr>
          <t>Seleccione un valor de la lista</t>
        </r>
      </text>
    </comment>
    <comment ref="D428" authorId="1" shapeId="0" xr:uid="{B8662EF0-8DAF-423A-98E5-38CE839A0F6D}">
      <text>
        <r>
          <rPr>
            <sz val="11"/>
            <color theme="1"/>
            <rFont val="Calibri"/>
            <family val="2"/>
            <scheme val="minor"/>
          </rPr>
          <t>Introduzca un número con dos decimales como máximo. Debe ser igual o mayor a la "Cantidad Real Consumida"</t>
        </r>
      </text>
    </comment>
    <comment ref="E428" authorId="1" shapeId="0" xr:uid="{E592BE06-9A62-4B7B-B418-44E985CF4963}">
      <text>
        <r>
          <rPr>
            <sz val="11"/>
            <color theme="1"/>
            <rFont val="Calibri"/>
            <family val="2"/>
            <scheme val="minor"/>
          </rPr>
          <t>Introduzca un número con dos decimales como máximo</t>
        </r>
      </text>
    </comment>
    <comment ref="F428" authorId="1" shapeId="0" xr:uid="{CAA260EA-DCC7-4096-B8BB-5E217A53814F}">
      <text>
        <r>
          <rPr>
            <sz val="11"/>
            <color theme="1"/>
            <rFont val="Calibri"/>
            <family val="2"/>
            <scheme val="minor"/>
          </rPr>
          <t>Monto calculado automáticamente por el sistema</t>
        </r>
      </text>
    </comment>
    <comment ref="A433" authorId="1" shapeId="0" xr:uid="{447236D7-95BE-4CC7-AB66-2AEBD0D9C17B}">
      <text>
        <r>
          <rPr>
            <sz val="11"/>
            <color theme="1"/>
            <rFont val="Calibri"/>
            <family val="2"/>
            <scheme val="minor"/>
          </rPr>
          <t>Introducir un texto con el nombre o referencia de la contratación</t>
        </r>
      </text>
    </comment>
    <comment ref="B433" authorId="1" shapeId="0" xr:uid="{AC3D4042-3CC9-47C3-9306-9282CB6AAC51}">
      <text>
        <r>
          <rPr>
            <sz val="11"/>
            <color theme="1"/>
            <rFont val="Calibri"/>
            <family val="2"/>
            <scheme val="minor"/>
          </rPr>
          <t>Introduzca un texto con la finalidad de la contratación</t>
        </r>
      </text>
    </comment>
    <comment ref="C433" authorId="1" shapeId="0" xr:uid="{F4F617A8-A47E-498D-A331-F9EAE80843C6}">
      <text>
        <r>
          <rPr>
            <sz val="11"/>
            <color theme="1"/>
            <rFont val="Calibri"/>
            <family val="2"/>
            <scheme val="minor"/>
          </rPr>
          <t>Seleccionar un valor del listado</t>
        </r>
      </text>
    </comment>
    <comment ref="D433" authorId="1" shapeId="0" xr:uid="{181F84FF-86A8-4FD2-B554-E864260D48FD}">
      <text>
        <r>
          <rPr>
            <sz val="11"/>
            <color theme="1"/>
            <rFont val="Calibri"/>
            <family val="2"/>
            <scheme val="minor"/>
          </rPr>
          <t>Seleccione el tipo de procedimiento</t>
        </r>
      </text>
    </comment>
    <comment ref="E433" authorId="1" shapeId="0" xr:uid="{A366D8CB-60AE-41D3-9AB9-F56E32B70CF2}">
      <text>
        <r>
          <rPr>
            <sz val="11"/>
            <color theme="1"/>
            <rFont val="Calibri"/>
            <family val="2"/>
            <scheme val="minor"/>
          </rPr>
          <t>Seleccione un valor de la lista</t>
        </r>
      </text>
    </comment>
    <comment ref="F433" authorId="1" shapeId="0" xr:uid="{D5ACD236-B4FA-4A8F-AE5E-24E50643DA79}">
      <text>
        <r>
          <rPr>
            <sz val="11"/>
            <color theme="1"/>
            <rFont val="Calibri"/>
            <family val="2"/>
            <scheme val="minor"/>
          </rPr>
          <t>Introduzca el código SNIP</t>
        </r>
      </text>
    </comment>
    <comment ref="C434" authorId="1" shapeId="0" xr:uid="{8DEC2F16-55FE-440F-A268-30C14AF4791E}">
      <text>
        <r>
          <rPr>
            <sz val="11"/>
            <color theme="1"/>
            <rFont val="Calibri"/>
            <family val="2"/>
            <scheme val="minor"/>
          </rPr>
          <t>Introduzca la fecha de inicio del proceso, en formato dd-mm-aaaa</t>
        </r>
      </text>
    </comment>
    <comment ref="F434" authorId="1" shapeId="0" xr:uid="{9F252495-D180-4B02-AC54-16108398A9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5" authorId="1" shapeId="0" xr:uid="{DF2FCCC7-E8E6-4ECA-B4AA-6A8B92030B7E}">
      <text/>
    </comment>
    <comment ref="C436" authorId="1" shapeId="0" xr:uid="{5A5C303D-67B9-4E56-A530-DE49E89A7365}">
      <text>
        <r>
          <rPr>
            <sz val="11"/>
            <color theme="1"/>
            <rFont val="Calibri"/>
            <family val="2"/>
            <scheme val="minor"/>
          </rPr>
          <t>Introduzca la fecha prevista de adjudicación, en formato dd-mm-aaaa</t>
        </r>
      </text>
    </comment>
    <comment ref="F436" authorId="1" shapeId="0" xr:uid="{6BCA8B32-AFA1-4497-BBF5-634AC79500B5}">
      <text/>
    </comment>
    <comment ref="F437" authorId="1" shapeId="0" xr:uid="{2CCDC236-91DF-4AE3-9747-7FC6779BB0F0}">
      <text/>
    </comment>
    <comment ref="A439" authorId="1" shapeId="0" xr:uid="{861D2D91-F92E-416A-BDB9-128A06B8DABF}">
      <text>
        <r>
          <rPr>
            <sz val="11"/>
            <color theme="1"/>
            <rFont val="Calibri"/>
            <family val="2"/>
            <scheme val="minor"/>
          </rPr>
          <t>Introduzca un codigo UNSPSC</t>
        </r>
      </text>
    </comment>
    <comment ref="B439" authorId="1" shapeId="0" xr:uid="{AA1AED07-EBBC-4C62-8BE8-EDFD7273526E}">
      <text>
        <r>
          <rPr>
            <sz val="11"/>
            <color theme="1"/>
            <rFont val="Calibri"/>
            <family val="2"/>
            <scheme val="minor"/>
          </rPr>
          <t>Descripción calculada automáticamente a partir de código del artículo</t>
        </r>
      </text>
    </comment>
    <comment ref="C439" authorId="1" shapeId="0" xr:uid="{106CA665-BB90-4450-A005-562EE1FDEAF8}">
      <text>
        <r>
          <rPr>
            <sz val="11"/>
            <color theme="1"/>
            <rFont val="Calibri"/>
            <family val="2"/>
            <scheme val="minor"/>
          </rPr>
          <t>Seleccione un valor de la lista</t>
        </r>
      </text>
    </comment>
    <comment ref="D439" authorId="1" shapeId="0" xr:uid="{46777F80-D584-4492-B9FB-E0907C7B03B6}">
      <text>
        <r>
          <rPr>
            <sz val="11"/>
            <color theme="1"/>
            <rFont val="Calibri"/>
            <family val="2"/>
            <scheme val="minor"/>
          </rPr>
          <t>Introduzca un número con dos decimales como máximo. Debe ser igual o mayor a la "Cantidad Real Consumida"</t>
        </r>
      </text>
    </comment>
    <comment ref="E439" authorId="1" shapeId="0" xr:uid="{CEFC3B9C-4A96-4F73-9834-81C66CA03565}">
      <text>
        <r>
          <rPr>
            <sz val="11"/>
            <color theme="1"/>
            <rFont val="Calibri"/>
            <family val="2"/>
            <scheme val="minor"/>
          </rPr>
          <t>Introduzca un número con dos decimales como máximo</t>
        </r>
      </text>
    </comment>
    <comment ref="F439" authorId="1" shapeId="0" xr:uid="{C6FDC4D9-7AE3-4B04-8A68-1F8CC730D71B}">
      <text>
        <r>
          <rPr>
            <sz val="11"/>
            <color theme="1"/>
            <rFont val="Calibri"/>
            <family val="2"/>
            <scheme val="minor"/>
          </rPr>
          <t>Monto calculado automáticamente por el sistema</t>
        </r>
      </text>
    </comment>
    <comment ref="A444" authorId="1" shapeId="0" xr:uid="{F028B15A-BF66-41FD-93E7-5D94BFCAD3E8}">
      <text>
        <r>
          <rPr>
            <sz val="11"/>
            <color theme="1"/>
            <rFont val="Calibri"/>
            <family val="2"/>
            <scheme val="minor"/>
          </rPr>
          <t>Introducir un texto con el nombre o referencia de la contratación</t>
        </r>
      </text>
    </comment>
    <comment ref="B444" authorId="1" shapeId="0" xr:uid="{3135F916-A4B4-44C2-B060-66E8C061E4E1}">
      <text>
        <r>
          <rPr>
            <sz val="11"/>
            <color theme="1"/>
            <rFont val="Calibri"/>
            <family val="2"/>
            <scheme val="minor"/>
          </rPr>
          <t>Introduzca un texto con la finalidad de la contratación</t>
        </r>
      </text>
    </comment>
    <comment ref="C444" authorId="1" shapeId="0" xr:uid="{FF6027BA-9191-418F-8145-EB3FC55B63C9}">
      <text>
        <r>
          <rPr>
            <sz val="11"/>
            <color theme="1"/>
            <rFont val="Calibri"/>
            <family val="2"/>
            <scheme val="minor"/>
          </rPr>
          <t>Seleccionar un valor del listado</t>
        </r>
      </text>
    </comment>
    <comment ref="D444" authorId="1" shapeId="0" xr:uid="{DA28BB71-4BDE-4EFA-A8A1-670D115DD726}">
      <text>
        <r>
          <rPr>
            <sz val="11"/>
            <color theme="1"/>
            <rFont val="Calibri"/>
            <family val="2"/>
            <scheme val="minor"/>
          </rPr>
          <t>Seleccione el tipo de procedimiento</t>
        </r>
      </text>
    </comment>
    <comment ref="E444" authorId="1" shapeId="0" xr:uid="{FCD5F48F-C9FF-4038-847D-846868F90D8F}">
      <text>
        <r>
          <rPr>
            <sz val="11"/>
            <color theme="1"/>
            <rFont val="Calibri"/>
            <family val="2"/>
            <scheme val="minor"/>
          </rPr>
          <t>Seleccione un valor de la lista</t>
        </r>
      </text>
    </comment>
    <comment ref="F444" authorId="1" shapeId="0" xr:uid="{E29DA284-C16F-4B3B-87AC-A6B382E1ADA0}">
      <text>
        <r>
          <rPr>
            <sz val="11"/>
            <color theme="1"/>
            <rFont val="Calibri"/>
            <family val="2"/>
            <scheme val="minor"/>
          </rPr>
          <t>Introduzca el código SNIP</t>
        </r>
      </text>
    </comment>
    <comment ref="C445" authorId="1" shapeId="0" xr:uid="{FBC49C0E-F437-431C-8CAF-AE13A8C305B3}">
      <text>
        <r>
          <rPr>
            <sz val="11"/>
            <color theme="1"/>
            <rFont val="Calibri"/>
            <family val="2"/>
            <scheme val="minor"/>
          </rPr>
          <t>Introduzca la fecha de inicio del proceso, en formato dd-mm-aaaa</t>
        </r>
      </text>
    </comment>
    <comment ref="F445" authorId="1" shapeId="0" xr:uid="{26248905-65FA-47DD-A43C-A79A0598DB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1" shapeId="0" xr:uid="{73CE275B-D3B4-414D-858B-9321020AE2D6}">
      <text/>
    </comment>
    <comment ref="C447" authorId="1" shapeId="0" xr:uid="{6A654D3E-E0F3-43FC-A57C-7E5B76B64500}">
      <text>
        <r>
          <rPr>
            <sz val="11"/>
            <color theme="1"/>
            <rFont val="Calibri"/>
            <family val="2"/>
            <scheme val="minor"/>
          </rPr>
          <t>Introduzca la fecha prevista de adjudicación, en formato dd-mm-aaaa</t>
        </r>
      </text>
    </comment>
    <comment ref="F447" authorId="1" shapeId="0" xr:uid="{1321241E-CCE5-47A6-AC2D-F6B1B80E06B1}">
      <text/>
    </comment>
    <comment ref="F448" authorId="1" shapeId="0" xr:uid="{67BCF05A-2616-4C08-954B-8063972CD3BC}">
      <text/>
    </comment>
    <comment ref="A450" authorId="1" shapeId="0" xr:uid="{39E1567F-0457-4CA7-844E-658A92A1A20F}">
      <text>
        <r>
          <rPr>
            <sz val="11"/>
            <color theme="1"/>
            <rFont val="Calibri"/>
            <family val="2"/>
            <scheme val="minor"/>
          </rPr>
          <t>Introduzca un codigo UNSPSC</t>
        </r>
      </text>
    </comment>
    <comment ref="B450" authorId="1" shapeId="0" xr:uid="{7B1B3B00-FB8F-490D-A356-017602E0B214}">
      <text>
        <r>
          <rPr>
            <sz val="11"/>
            <color theme="1"/>
            <rFont val="Calibri"/>
            <family val="2"/>
            <scheme val="minor"/>
          </rPr>
          <t>Descripción calculada automáticamente a partir de código del artículo</t>
        </r>
      </text>
    </comment>
    <comment ref="C450" authorId="1" shapeId="0" xr:uid="{C19EBB88-163F-4CA1-A5C3-54449C986813}">
      <text>
        <r>
          <rPr>
            <sz val="11"/>
            <color theme="1"/>
            <rFont val="Calibri"/>
            <family val="2"/>
            <scheme val="minor"/>
          </rPr>
          <t>Seleccione un valor de la lista</t>
        </r>
      </text>
    </comment>
    <comment ref="D450" authorId="1" shapeId="0" xr:uid="{294876F4-E29B-4F99-937D-3A30A1A9E8B9}">
      <text>
        <r>
          <rPr>
            <sz val="11"/>
            <color theme="1"/>
            <rFont val="Calibri"/>
            <family val="2"/>
            <scheme val="minor"/>
          </rPr>
          <t>Introduzca un número con dos decimales como máximo. Debe ser igual o mayor a la "Cantidad Real Consumida"</t>
        </r>
      </text>
    </comment>
    <comment ref="E450" authorId="1" shapeId="0" xr:uid="{D9715E5D-D791-4F2B-95F8-D08999DF3B51}">
      <text>
        <r>
          <rPr>
            <sz val="11"/>
            <color theme="1"/>
            <rFont val="Calibri"/>
            <family val="2"/>
            <scheme val="minor"/>
          </rPr>
          <t>Introduzca un número con dos decimales como máximo</t>
        </r>
      </text>
    </comment>
    <comment ref="F450" authorId="1" shapeId="0" xr:uid="{BF99EE3A-666E-40A3-B3B0-6D5BACCF73B0}">
      <text>
        <r>
          <rPr>
            <sz val="11"/>
            <color theme="1"/>
            <rFont val="Calibri"/>
            <family val="2"/>
            <scheme val="minor"/>
          </rPr>
          <t>Monto calculado automáticamente por el sistema</t>
        </r>
      </text>
    </comment>
    <comment ref="A457" authorId="1" shapeId="0" xr:uid="{5B365D77-6798-4A37-B899-D25ADE5C2AE1}">
      <text>
        <r>
          <rPr>
            <sz val="11"/>
            <color theme="1"/>
            <rFont val="Calibri"/>
            <family val="2"/>
            <scheme val="minor"/>
          </rPr>
          <t>Introducir un texto con el nombre o referencia de la contratación</t>
        </r>
      </text>
    </comment>
    <comment ref="B457" authorId="1" shapeId="0" xr:uid="{E48F1FA1-77D8-47BD-B9DC-21A060C96CCC}">
      <text>
        <r>
          <rPr>
            <sz val="11"/>
            <color theme="1"/>
            <rFont val="Calibri"/>
            <family val="2"/>
            <scheme val="minor"/>
          </rPr>
          <t>Introduzca un texto con la finalidad de la contratación</t>
        </r>
      </text>
    </comment>
    <comment ref="C457" authorId="1" shapeId="0" xr:uid="{D8B16219-8250-4862-9594-7044932E9D8B}">
      <text>
        <r>
          <rPr>
            <sz val="11"/>
            <color theme="1"/>
            <rFont val="Calibri"/>
            <family val="2"/>
            <scheme val="minor"/>
          </rPr>
          <t>Seleccionar un valor del listado</t>
        </r>
      </text>
    </comment>
    <comment ref="D457" authorId="1" shapeId="0" xr:uid="{B9DA069B-5C84-4E60-94D4-6C67718FCBA1}">
      <text>
        <r>
          <rPr>
            <sz val="11"/>
            <color theme="1"/>
            <rFont val="Calibri"/>
            <family val="2"/>
            <scheme val="minor"/>
          </rPr>
          <t>Seleccione el tipo de procedimiento</t>
        </r>
      </text>
    </comment>
    <comment ref="E457" authorId="1" shapeId="0" xr:uid="{DBED174D-939F-418A-BDE0-F383802E3749}">
      <text>
        <r>
          <rPr>
            <sz val="11"/>
            <color theme="1"/>
            <rFont val="Calibri"/>
            <family val="2"/>
            <scheme val="minor"/>
          </rPr>
          <t>Seleccione un valor de la lista</t>
        </r>
      </text>
    </comment>
    <comment ref="F457" authorId="1" shapeId="0" xr:uid="{73C6B316-FDEB-489A-84F7-3DFAAC85FE74}">
      <text>
        <r>
          <rPr>
            <sz val="11"/>
            <color theme="1"/>
            <rFont val="Calibri"/>
            <family val="2"/>
            <scheme val="minor"/>
          </rPr>
          <t>Introduzca el código SNIP</t>
        </r>
      </text>
    </comment>
    <comment ref="C458" authorId="1" shapeId="0" xr:uid="{52DC798D-0802-4725-BCC8-F67826435543}">
      <text>
        <r>
          <rPr>
            <sz val="11"/>
            <color theme="1"/>
            <rFont val="Calibri"/>
            <family val="2"/>
            <scheme val="minor"/>
          </rPr>
          <t>Introduzca la fecha de inicio del proceso, en formato dd-mm-aaaa</t>
        </r>
      </text>
    </comment>
    <comment ref="F458" authorId="1" shapeId="0" xr:uid="{08B30DA2-C63E-4C7E-831D-EE51DECED7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62219798-BA25-45CE-BEE7-DA05775C5374}">
      <text/>
    </comment>
    <comment ref="C460" authorId="1" shapeId="0" xr:uid="{CC312934-5BD9-4228-B191-E0F1857529A8}">
      <text>
        <r>
          <rPr>
            <sz val="11"/>
            <color theme="1"/>
            <rFont val="Calibri"/>
            <family val="2"/>
            <scheme val="minor"/>
          </rPr>
          <t>Introduzca la fecha prevista de adjudicación, en formato dd-mm-aaaa</t>
        </r>
      </text>
    </comment>
    <comment ref="F460" authorId="1" shapeId="0" xr:uid="{C7D65E06-1929-4C61-9BCC-D032E514B7EE}">
      <text/>
    </comment>
    <comment ref="F461" authorId="1" shapeId="0" xr:uid="{8192559A-F5DA-4413-91EB-9E3560C107F1}">
      <text/>
    </comment>
    <comment ref="A463" authorId="1" shapeId="0" xr:uid="{D7FE31BD-FA27-4C5D-8C63-93758E23CFF5}">
      <text>
        <r>
          <rPr>
            <sz val="11"/>
            <color theme="1"/>
            <rFont val="Calibri"/>
            <family val="2"/>
            <scheme val="minor"/>
          </rPr>
          <t>Introduzca un codigo UNSPSC</t>
        </r>
      </text>
    </comment>
    <comment ref="B463" authorId="1" shapeId="0" xr:uid="{61963007-A6F6-4FB7-80BB-31DA0C0511FC}">
      <text>
        <r>
          <rPr>
            <sz val="11"/>
            <color theme="1"/>
            <rFont val="Calibri"/>
            <family val="2"/>
            <scheme val="minor"/>
          </rPr>
          <t>Descripción calculada automáticamente a partir de código del artículo</t>
        </r>
      </text>
    </comment>
    <comment ref="C463" authorId="1" shapeId="0" xr:uid="{38615CB5-653C-499C-B543-041982C6BE92}">
      <text>
        <r>
          <rPr>
            <sz val="11"/>
            <color theme="1"/>
            <rFont val="Calibri"/>
            <family val="2"/>
            <scheme val="minor"/>
          </rPr>
          <t>Seleccione un valor de la lista</t>
        </r>
      </text>
    </comment>
    <comment ref="D463" authorId="1" shapeId="0" xr:uid="{4559E127-B170-4318-9B41-CEA284EF6D02}">
      <text>
        <r>
          <rPr>
            <sz val="11"/>
            <color theme="1"/>
            <rFont val="Calibri"/>
            <family val="2"/>
            <scheme val="minor"/>
          </rPr>
          <t>Introduzca un número con dos decimales como máximo. Debe ser igual o mayor a la "Cantidad Real Consumida"</t>
        </r>
      </text>
    </comment>
    <comment ref="E463" authorId="1" shapeId="0" xr:uid="{DCCCA309-DA1C-4743-B615-75C69B28AC27}">
      <text>
        <r>
          <rPr>
            <sz val="11"/>
            <color theme="1"/>
            <rFont val="Calibri"/>
            <family val="2"/>
            <scheme val="minor"/>
          </rPr>
          <t>Introduzca un número con dos decimales como máximo</t>
        </r>
      </text>
    </comment>
    <comment ref="F463" authorId="1" shapeId="0" xr:uid="{3586BF9E-80C1-4192-82B2-20CC691D3B5A}">
      <text>
        <r>
          <rPr>
            <sz val="11"/>
            <color theme="1"/>
            <rFont val="Calibri"/>
            <family val="2"/>
            <scheme val="minor"/>
          </rPr>
          <t>Monto calculado automáticamente por el sistema</t>
        </r>
      </text>
    </comment>
    <comment ref="A470" authorId="1" shapeId="0" xr:uid="{40774168-74C5-4123-B1ED-B54F99498B72}">
      <text>
        <r>
          <rPr>
            <sz val="11"/>
            <color theme="1"/>
            <rFont val="Calibri"/>
            <family val="2"/>
            <scheme val="minor"/>
          </rPr>
          <t>Introducir un texto con el nombre o referencia de la contratación</t>
        </r>
      </text>
    </comment>
    <comment ref="B470" authorId="1" shapeId="0" xr:uid="{0BE0E6FD-6932-4D64-BA93-DDDC1B560175}">
      <text>
        <r>
          <rPr>
            <sz val="11"/>
            <color theme="1"/>
            <rFont val="Calibri"/>
            <family val="2"/>
            <scheme val="minor"/>
          </rPr>
          <t>Introduzca un texto con la finalidad de la contratación</t>
        </r>
      </text>
    </comment>
    <comment ref="C470" authorId="1" shapeId="0" xr:uid="{B2CADF8A-1DE3-4992-978A-0B7CB098A53F}">
      <text>
        <r>
          <rPr>
            <sz val="11"/>
            <color theme="1"/>
            <rFont val="Calibri"/>
            <family val="2"/>
            <scheme val="minor"/>
          </rPr>
          <t>Seleccionar un valor del listado</t>
        </r>
      </text>
    </comment>
    <comment ref="D470" authorId="1" shapeId="0" xr:uid="{BE96C373-A202-44D8-AF58-40CF9B27B2FC}">
      <text>
        <r>
          <rPr>
            <sz val="11"/>
            <color theme="1"/>
            <rFont val="Calibri"/>
            <family val="2"/>
            <scheme val="minor"/>
          </rPr>
          <t>Seleccione el tipo de procedimiento</t>
        </r>
      </text>
    </comment>
    <comment ref="E470" authorId="1" shapeId="0" xr:uid="{03AE1A78-6A85-404B-A815-96287DABBCF0}">
      <text>
        <r>
          <rPr>
            <sz val="11"/>
            <color theme="1"/>
            <rFont val="Calibri"/>
            <family val="2"/>
            <scheme val="minor"/>
          </rPr>
          <t>Seleccione un valor de la lista</t>
        </r>
      </text>
    </comment>
    <comment ref="F470" authorId="1" shapeId="0" xr:uid="{53DC6B19-1343-49F0-8C5E-5090A18CB299}">
      <text>
        <r>
          <rPr>
            <sz val="11"/>
            <color theme="1"/>
            <rFont val="Calibri"/>
            <family val="2"/>
            <scheme val="minor"/>
          </rPr>
          <t>Introduzca el código SNIP</t>
        </r>
      </text>
    </comment>
    <comment ref="C471" authorId="1" shapeId="0" xr:uid="{EB322695-54F0-4737-B43F-0F406D29E812}">
      <text>
        <r>
          <rPr>
            <sz val="11"/>
            <color theme="1"/>
            <rFont val="Calibri"/>
            <family val="2"/>
            <scheme val="minor"/>
          </rPr>
          <t>Introduzca la fecha de inicio del proceso, en formato dd-mm-aaaa</t>
        </r>
      </text>
    </comment>
    <comment ref="F471" authorId="1" shapeId="0" xr:uid="{0CFB9B25-27BE-46F6-97F3-C534AFC7B6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xr:uid="{91FBA7B6-67F6-44DE-BFEC-0EA8CE50ED10}">
      <text/>
    </comment>
    <comment ref="C473" authorId="1" shapeId="0" xr:uid="{8203E4D0-97F5-47E7-8AAB-C78E777BE895}">
      <text>
        <r>
          <rPr>
            <sz val="11"/>
            <color theme="1"/>
            <rFont val="Calibri"/>
            <family val="2"/>
            <scheme val="minor"/>
          </rPr>
          <t>Introduzca la fecha prevista de adjudicación, en formato dd-mm-aaaa</t>
        </r>
      </text>
    </comment>
    <comment ref="F473" authorId="1" shapeId="0" xr:uid="{BEC01C9C-833C-49F2-B163-67764A68BE2C}">
      <text/>
    </comment>
    <comment ref="F474" authorId="1" shapeId="0" xr:uid="{EAC2BCA0-9371-41E9-9799-26D65F7CE74D}">
      <text/>
    </comment>
    <comment ref="A476" authorId="1" shapeId="0" xr:uid="{F5791C7D-85F3-4319-8FA2-3B624D579A56}">
      <text>
        <r>
          <rPr>
            <sz val="11"/>
            <color theme="1"/>
            <rFont val="Calibri"/>
            <family val="2"/>
            <scheme val="minor"/>
          </rPr>
          <t>Introduzca un codigo UNSPSC</t>
        </r>
      </text>
    </comment>
    <comment ref="B476" authorId="1" shapeId="0" xr:uid="{87980EC9-0788-4D6B-8854-CD0B1A8D2A64}">
      <text>
        <r>
          <rPr>
            <sz val="11"/>
            <color theme="1"/>
            <rFont val="Calibri"/>
            <family val="2"/>
            <scheme val="minor"/>
          </rPr>
          <t>Descripción calculada automáticamente a partir de código del artículo</t>
        </r>
      </text>
    </comment>
    <comment ref="C476" authorId="1" shapeId="0" xr:uid="{C533EC67-64F1-49A6-A4E0-8DA0B7A96783}">
      <text>
        <r>
          <rPr>
            <sz val="11"/>
            <color theme="1"/>
            <rFont val="Calibri"/>
            <family val="2"/>
            <scheme val="minor"/>
          </rPr>
          <t>Seleccione un valor de la lista</t>
        </r>
      </text>
    </comment>
    <comment ref="D476" authorId="1" shapeId="0" xr:uid="{C87FB4D3-951B-4042-8AF2-7104D4C997F0}">
      <text>
        <r>
          <rPr>
            <sz val="11"/>
            <color theme="1"/>
            <rFont val="Calibri"/>
            <family val="2"/>
            <scheme val="minor"/>
          </rPr>
          <t>Introduzca un número con dos decimales como máximo. Debe ser igual o mayor a la "Cantidad Real Consumida"</t>
        </r>
      </text>
    </comment>
    <comment ref="E476" authorId="1" shapeId="0" xr:uid="{F28D6A7D-79F8-44A1-8B71-8753D5D75ECD}">
      <text>
        <r>
          <rPr>
            <sz val="11"/>
            <color theme="1"/>
            <rFont val="Calibri"/>
            <family val="2"/>
            <scheme val="minor"/>
          </rPr>
          <t>Introduzca un número con dos decimales como máximo</t>
        </r>
      </text>
    </comment>
    <comment ref="F476" authorId="1" shapeId="0" xr:uid="{E6EE4AAA-84CE-47EC-B24C-BB40D28C1291}">
      <text>
        <r>
          <rPr>
            <sz val="11"/>
            <color theme="1"/>
            <rFont val="Calibri"/>
            <family val="2"/>
            <scheme val="minor"/>
          </rPr>
          <t>Monto calculado automáticamente por el sistema</t>
        </r>
      </text>
    </comment>
    <comment ref="A483" authorId="1" shapeId="0" xr:uid="{60E67000-84BB-4291-9744-3FADE3D0C3DB}">
      <text>
        <r>
          <rPr>
            <sz val="11"/>
            <color theme="1"/>
            <rFont val="Calibri"/>
            <family val="2"/>
            <scheme val="minor"/>
          </rPr>
          <t>Introducir un texto con el nombre o referencia de la contratación</t>
        </r>
      </text>
    </comment>
    <comment ref="B483" authorId="1" shapeId="0" xr:uid="{239DFC21-33E0-4CC3-B395-74490BCA3D81}">
      <text>
        <r>
          <rPr>
            <sz val="11"/>
            <color theme="1"/>
            <rFont val="Calibri"/>
            <family val="2"/>
            <scheme val="minor"/>
          </rPr>
          <t>Introduzca un texto con la finalidad de la contratación</t>
        </r>
      </text>
    </comment>
    <comment ref="C483" authorId="1" shapeId="0" xr:uid="{E4730DD5-5E99-404B-A1E2-68D1E42B46E3}">
      <text>
        <r>
          <rPr>
            <sz val="11"/>
            <color theme="1"/>
            <rFont val="Calibri"/>
            <family val="2"/>
            <scheme val="minor"/>
          </rPr>
          <t>Seleccionar un valor del listado</t>
        </r>
      </text>
    </comment>
    <comment ref="D483" authorId="1" shapeId="0" xr:uid="{2E63012D-2C8B-4DF1-A027-0607247FB2E1}">
      <text>
        <r>
          <rPr>
            <sz val="11"/>
            <color theme="1"/>
            <rFont val="Calibri"/>
            <family val="2"/>
            <scheme val="minor"/>
          </rPr>
          <t>Seleccione el tipo de procedimiento</t>
        </r>
      </text>
    </comment>
    <comment ref="E483" authorId="1" shapeId="0" xr:uid="{B83E7224-D13B-4924-8542-15D07A852405}">
      <text>
        <r>
          <rPr>
            <sz val="11"/>
            <color theme="1"/>
            <rFont val="Calibri"/>
            <family val="2"/>
            <scheme val="minor"/>
          </rPr>
          <t>Seleccione un valor de la lista</t>
        </r>
      </text>
    </comment>
    <comment ref="F483" authorId="1" shapeId="0" xr:uid="{16F4F42C-4B79-4E5F-ADCC-06981B8B07EC}">
      <text>
        <r>
          <rPr>
            <sz val="11"/>
            <color theme="1"/>
            <rFont val="Calibri"/>
            <family val="2"/>
            <scheme val="minor"/>
          </rPr>
          <t>Introduzca el código SNIP</t>
        </r>
      </text>
    </comment>
    <comment ref="C484" authorId="1" shapeId="0" xr:uid="{EF20CCC2-9F3D-45BC-8F52-C0A07ACB6CDF}">
      <text>
        <r>
          <rPr>
            <sz val="11"/>
            <color theme="1"/>
            <rFont val="Calibri"/>
            <family val="2"/>
            <scheme val="minor"/>
          </rPr>
          <t>Introduzca la fecha de inicio del proceso, en formato dd-mm-aaaa</t>
        </r>
      </text>
    </comment>
    <comment ref="F484" authorId="1" shapeId="0" xr:uid="{CFC1B329-B421-4D22-A394-0BF431B39C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1" shapeId="0" xr:uid="{AC1FE5D4-EF0D-41F1-90D7-2088539C22C8}">
      <text/>
    </comment>
    <comment ref="C486" authorId="1" shapeId="0" xr:uid="{88325B02-F736-464F-963F-11CF3AD52967}">
      <text>
        <r>
          <rPr>
            <sz val="11"/>
            <color theme="1"/>
            <rFont val="Calibri"/>
            <family val="2"/>
            <scheme val="minor"/>
          </rPr>
          <t>Introduzca la fecha prevista de adjudicación, en formato dd-mm-aaaa</t>
        </r>
      </text>
    </comment>
    <comment ref="F486" authorId="1" shapeId="0" xr:uid="{1DF15B0E-4C38-40F3-A5EE-7424FD30172A}">
      <text/>
    </comment>
    <comment ref="F487" authorId="1" shapeId="0" xr:uid="{3F24BE1E-3D21-480A-B6B7-379F7B9BAB52}">
      <text/>
    </comment>
    <comment ref="A489" authorId="1" shapeId="0" xr:uid="{38F45C86-A214-43B7-A668-C03D9CA2C47F}">
      <text>
        <r>
          <rPr>
            <sz val="11"/>
            <color theme="1"/>
            <rFont val="Calibri"/>
            <family val="2"/>
            <scheme val="minor"/>
          </rPr>
          <t>Introduzca un codigo UNSPSC</t>
        </r>
      </text>
    </comment>
    <comment ref="B489" authorId="1" shapeId="0" xr:uid="{985762F7-5D31-486A-8DD3-72CA9D1E055E}">
      <text>
        <r>
          <rPr>
            <sz val="11"/>
            <color theme="1"/>
            <rFont val="Calibri"/>
            <family val="2"/>
            <scheme val="minor"/>
          </rPr>
          <t>Descripción calculada automáticamente a partir de código del artículo</t>
        </r>
      </text>
    </comment>
    <comment ref="C489" authorId="1" shapeId="0" xr:uid="{24062FEE-13EB-45F7-87ED-15A6FC9D5B5A}">
      <text>
        <r>
          <rPr>
            <sz val="11"/>
            <color theme="1"/>
            <rFont val="Calibri"/>
            <family val="2"/>
            <scheme val="minor"/>
          </rPr>
          <t>Seleccione un valor de la lista</t>
        </r>
      </text>
    </comment>
    <comment ref="D489" authorId="1" shapeId="0" xr:uid="{D2BF04B3-978A-42E6-99D0-0055EC03F3BF}">
      <text>
        <r>
          <rPr>
            <sz val="11"/>
            <color theme="1"/>
            <rFont val="Calibri"/>
            <family val="2"/>
            <scheme val="minor"/>
          </rPr>
          <t>Introduzca un número con dos decimales como máximo. Debe ser igual o mayor a la "Cantidad Real Consumida"</t>
        </r>
      </text>
    </comment>
    <comment ref="E489" authorId="1" shapeId="0" xr:uid="{9A5162E9-2FCF-4938-B75F-D6EE6FF53E65}">
      <text>
        <r>
          <rPr>
            <sz val="11"/>
            <color theme="1"/>
            <rFont val="Calibri"/>
            <family val="2"/>
            <scheme val="minor"/>
          </rPr>
          <t>Introduzca un número con dos decimales como máximo</t>
        </r>
      </text>
    </comment>
    <comment ref="F489" authorId="1" shapeId="0" xr:uid="{A2D447DE-420D-4E7F-BEE2-0F8CF6F94A72}">
      <text>
        <r>
          <rPr>
            <sz val="11"/>
            <color theme="1"/>
            <rFont val="Calibri"/>
            <family val="2"/>
            <scheme val="minor"/>
          </rPr>
          <t>Monto calculado automáticamente por el sistema</t>
        </r>
      </text>
    </comment>
    <comment ref="A496" authorId="1" shapeId="0" xr:uid="{B2E495FB-A90B-489A-9319-7AAE0B8FEF18}">
      <text>
        <r>
          <rPr>
            <sz val="11"/>
            <color theme="1"/>
            <rFont val="Calibri"/>
            <family val="2"/>
            <scheme val="minor"/>
          </rPr>
          <t>Introducir un texto con el nombre o referencia de la contratación</t>
        </r>
      </text>
    </comment>
    <comment ref="B496" authorId="1" shapeId="0" xr:uid="{07C50311-536C-49C8-82D8-75729698AD51}">
      <text>
        <r>
          <rPr>
            <sz val="11"/>
            <color theme="1"/>
            <rFont val="Calibri"/>
            <family val="2"/>
            <scheme val="minor"/>
          </rPr>
          <t>Introduzca un texto con la finalidad de la contratación</t>
        </r>
      </text>
    </comment>
    <comment ref="C496" authorId="1" shapeId="0" xr:uid="{DF161673-BBCA-4EC5-A4D6-F47D2D4CE316}">
      <text>
        <r>
          <rPr>
            <sz val="11"/>
            <color theme="1"/>
            <rFont val="Calibri"/>
            <family val="2"/>
            <scheme val="minor"/>
          </rPr>
          <t>Seleccionar un valor del listado</t>
        </r>
      </text>
    </comment>
    <comment ref="D496" authorId="1" shapeId="0" xr:uid="{D40A1BBD-A09D-45B3-B0E5-DED4EED087F3}">
      <text>
        <r>
          <rPr>
            <sz val="11"/>
            <color theme="1"/>
            <rFont val="Calibri"/>
            <family val="2"/>
            <scheme val="minor"/>
          </rPr>
          <t>Seleccione el tipo de procedimiento</t>
        </r>
      </text>
    </comment>
    <comment ref="E496" authorId="1" shapeId="0" xr:uid="{0E5D31D3-B687-45D3-BB99-CBC13BDF957E}">
      <text>
        <r>
          <rPr>
            <sz val="11"/>
            <color theme="1"/>
            <rFont val="Calibri"/>
            <family val="2"/>
            <scheme val="minor"/>
          </rPr>
          <t>Seleccione un valor de la lista</t>
        </r>
      </text>
    </comment>
    <comment ref="F496" authorId="1" shapeId="0" xr:uid="{8F54F981-0E31-47BC-A830-40D719EA6A4F}">
      <text>
        <r>
          <rPr>
            <sz val="11"/>
            <color theme="1"/>
            <rFont val="Calibri"/>
            <family val="2"/>
            <scheme val="minor"/>
          </rPr>
          <t>Introduzca el código SNIP</t>
        </r>
      </text>
    </comment>
    <comment ref="C497" authorId="1" shapeId="0" xr:uid="{470BC023-81AD-495B-9281-E1E31BC84339}">
      <text>
        <r>
          <rPr>
            <sz val="11"/>
            <color theme="1"/>
            <rFont val="Calibri"/>
            <family val="2"/>
            <scheme val="minor"/>
          </rPr>
          <t>Introduzca la fecha de inicio del proceso, en formato dd-mm-aaaa</t>
        </r>
      </text>
    </comment>
    <comment ref="F497" authorId="1" shapeId="0" xr:uid="{CB41F915-546F-4EC6-90F8-3B31FFB3EB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8" authorId="1" shapeId="0" xr:uid="{0793265B-A7C9-4E0F-AE07-3DF20829481E}">
      <text/>
    </comment>
    <comment ref="C499" authorId="1" shapeId="0" xr:uid="{30D72AC4-AE67-49E4-8DCA-FFE8E35BF1B0}">
      <text>
        <r>
          <rPr>
            <sz val="11"/>
            <color theme="1"/>
            <rFont val="Calibri"/>
            <family val="2"/>
            <scheme val="minor"/>
          </rPr>
          <t>Introduzca la fecha prevista de adjudicación, en formato dd-mm-aaaa</t>
        </r>
      </text>
    </comment>
    <comment ref="F499" authorId="1" shapeId="0" xr:uid="{DBD7FC38-2342-4146-A6D2-E30A0BC6F283}">
      <text/>
    </comment>
    <comment ref="F500" authorId="1" shapeId="0" xr:uid="{BA732804-28AF-42A3-BC5A-178BBF19687D}">
      <text/>
    </comment>
    <comment ref="A502" authorId="1" shapeId="0" xr:uid="{DE3A0474-522B-4E3F-8621-7B36C0EA4F70}">
      <text>
        <r>
          <rPr>
            <sz val="11"/>
            <color theme="1"/>
            <rFont val="Calibri"/>
            <family val="2"/>
            <scheme val="minor"/>
          </rPr>
          <t>Introduzca un codigo UNSPSC</t>
        </r>
      </text>
    </comment>
    <comment ref="B502" authorId="1" shapeId="0" xr:uid="{BA2895AD-FBA2-4534-BF1F-B1F724406433}">
      <text>
        <r>
          <rPr>
            <sz val="11"/>
            <color theme="1"/>
            <rFont val="Calibri"/>
            <family val="2"/>
            <scheme val="minor"/>
          </rPr>
          <t>Descripción calculada automáticamente a partir de código del artículo</t>
        </r>
      </text>
    </comment>
    <comment ref="C502" authorId="1" shapeId="0" xr:uid="{C50BD8A3-DB90-42A1-AE74-706A58924D38}">
      <text>
        <r>
          <rPr>
            <sz val="11"/>
            <color theme="1"/>
            <rFont val="Calibri"/>
            <family val="2"/>
            <scheme val="minor"/>
          </rPr>
          <t>Seleccione un valor de la lista</t>
        </r>
      </text>
    </comment>
    <comment ref="D502" authorId="1" shapeId="0" xr:uid="{5CB4F55A-F29F-4178-9B23-10C91ACA996C}">
      <text>
        <r>
          <rPr>
            <sz val="11"/>
            <color theme="1"/>
            <rFont val="Calibri"/>
            <family val="2"/>
            <scheme val="minor"/>
          </rPr>
          <t>Introduzca un número con dos decimales como máximo. Debe ser igual o mayor a la "Cantidad Real Consumida"</t>
        </r>
      </text>
    </comment>
    <comment ref="E502" authorId="1" shapeId="0" xr:uid="{9E1E1AC3-3DF3-4DE8-B054-E2F2EF8E85E7}">
      <text>
        <r>
          <rPr>
            <sz val="11"/>
            <color theme="1"/>
            <rFont val="Calibri"/>
            <family val="2"/>
            <scheme val="minor"/>
          </rPr>
          <t>Introduzca un número con dos decimales como máximo</t>
        </r>
      </text>
    </comment>
    <comment ref="F502" authorId="1" shapeId="0" xr:uid="{184B8627-99D1-43BA-AABC-0C8DBEFF7904}">
      <text>
        <r>
          <rPr>
            <sz val="11"/>
            <color theme="1"/>
            <rFont val="Calibri"/>
            <family val="2"/>
            <scheme val="minor"/>
          </rPr>
          <t>Monto calculado automáticamente por el sistema</t>
        </r>
      </text>
    </comment>
    <comment ref="A535" authorId="1" shapeId="0" xr:uid="{42868188-9BB0-4061-B9DA-86348A80C678}">
      <text>
        <r>
          <rPr>
            <sz val="11"/>
            <color theme="1"/>
            <rFont val="Calibri"/>
            <family val="2"/>
            <scheme val="minor"/>
          </rPr>
          <t>Introducir un texto con el nombre o referencia de la contratación</t>
        </r>
      </text>
    </comment>
    <comment ref="B535" authorId="1" shapeId="0" xr:uid="{384A5532-FEF6-4FB0-A78F-08E2308938AA}">
      <text>
        <r>
          <rPr>
            <sz val="11"/>
            <color theme="1"/>
            <rFont val="Calibri"/>
            <family val="2"/>
            <scheme val="minor"/>
          </rPr>
          <t>Introduzca un texto con la finalidad de la contratación</t>
        </r>
      </text>
    </comment>
    <comment ref="C535" authorId="1" shapeId="0" xr:uid="{406C6C33-87B5-462A-A7C8-8CAAA72330CF}">
      <text>
        <r>
          <rPr>
            <sz val="11"/>
            <color theme="1"/>
            <rFont val="Calibri"/>
            <family val="2"/>
            <scheme val="minor"/>
          </rPr>
          <t>Seleccionar un valor del listado</t>
        </r>
      </text>
    </comment>
    <comment ref="D535" authorId="1" shapeId="0" xr:uid="{4F6408BC-0910-4DBB-BFD9-4BE71AE12765}">
      <text>
        <r>
          <rPr>
            <sz val="11"/>
            <color theme="1"/>
            <rFont val="Calibri"/>
            <family val="2"/>
            <scheme val="minor"/>
          </rPr>
          <t>Seleccione el tipo de procedimiento</t>
        </r>
      </text>
    </comment>
    <comment ref="E535" authorId="1" shapeId="0" xr:uid="{34393226-AA6D-4643-B625-27C9304EB659}">
      <text>
        <r>
          <rPr>
            <sz val="11"/>
            <color theme="1"/>
            <rFont val="Calibri"/>
            <family val="2"/>
            <scheme val="minor"/>
          </rPr>
          <t>Seleccione un valor de la lista</t>
        </r>
      </text>
    </comment>
    <comment ref="F535" authorId="1" shapeId="0" xr:uid="{1ECB1205-DB83-477E-9E78-331FAC91B657}">
      <text>
        <r>
          <rPr>
            <sz val="11"/>
            <color theme="1"/>
            <rFont val="Calibri"/>
            <family val="2"/>
            <scheme val="minor"/>
          </rPr>
          <t>Introduzca el código SNIP</t>
        </r>
      </text>
    </comment>
    <comment ref="C536" authorId="1" shapeId="0" xr:uid="{0FC92A50-3782-451B-ADF7-634BBA239010}">
      <text>
        <r>
          <rPr>
            <sz val="11"/>
            <color theme="1"/>
            <rFont val="Calibri"/>
            <family val="2"/>
            <scheme val="minor"/>
          </rPr>
          <t>Introduzca la fecha de inicio del proceso, en formato dd-mm-aaaa</t>
        </r>
      </text>
    </comment>
    <comment ref="F536" authorId="1" shapeId="0" xr:uid="{4CF5CE9B-D825-401D-B5D1-559482F3FD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1" shapeId="0" xr:uid="{B31F4D01-2BEF-4333-8B58-C66FCD227A6D}">
      <text/>
    </comment>
    <comment ref="C538" authorId="1" shapeId="0" xr:uid="{31E6E065-3DEB-4FBC-9827-40B34EB7027A}">
      <text>
        <r>
          <rPr>
            <sz val="11"/>
            <color theme="1"/>
            <rFont val="Calibri"/>
            <family val="2"/>
            <scheme val="minor"/>
          </rPr>
          <t>Introduzca la fecha prevista de adjudicación, en formato dd-mm-aaaa</t>
        </r>
      </text>
    </comment>
    <comment ref="F538" authorId="1" shapeId="0" xr:uid="{08DE6DEA-6527-4269-922E-23A836B4C4AC}">
      <text/>
    </comment>
    <comment ref="F539" authorId="1" shapeId="0" xr:uid="{C9987565-6129-4148-88C3-D40FAF7F7B96}">
      <text/>
    </comment>
    <comment ref="A541" authorId="1" shapeId="0" xr:uid="{B371F533-E8AE-472D-9C27-7F01FF800A9F}">
      <text>
        <r>
          <rPr>
            <sz val="11"/>
            <color theme="1"/>
            <rFont val="Calibri"/>
            <family val="2"/>
            <scheme val="minor"/>
          </rPr>
          <t>Introduzca un codigo UNSPSC</t>
        </r>
      </text>
    </comment>
    <comment ref="B541" authorId="1" shapeId="0" xr:uid="{B9B53A71-F539-4B6B-9AE8-D8B39F6EEDEF}">
      <text>
        <r>
          <rPr>
            <sz val="11"/>
            <color theme="1"/>
            <rFont val="Calibri"/>
            <family val="2"/>
            <scheme val="minor"/>
          </rPr>
          <t>Descripción calculada automáticamente a partir de código del artículo</t>
        </r>
      </text>
    </comment>
    <comment ref="C541" authorId="1" shapeId="0" xr:uid="{742CE1F1-1ED6-4731-8631-6BB554E56206}">
      <text>
        <r>
          <rPr>
            <sz val="11"/>
            <color theme="1"/>
            <rFont val="Calibri"/>
            <family val="2"/>
            <scheme val="minor"/>
          </rPr>
          <t>Seleccione un valor de la lista</t>
        </r>
      </text>
    </comment>
    <comment ref="D541" authorId="1" shapeId="0" xr:uid="{A37673DB-82AD-4ED1-8393-9CD751F0DDAE}">
      <text>
        <r>
          <rPr>
            <sz val="11"/>
            <color theme="1"/>
            <rFont val="Calibri"/>
            <family val="2"/>
            <scheme val="minor"/>
          </rPr>
          <t>Introduzca un número con dos decimales como máximo. Debe ser igual o mayor a la "Cantidad Real Consumida"</t>
        </r>
      </text>
    </comment>
    <comment ref="E541" authorId="1" shapeId="0" xr:uid="{ABC592E6-2F63-419B-80F1-6B376971CEB2}">
      <text>
        <r>
          <rPr>
            <sz val="11"/>
            <color theme="1"/>
            <rFont val="Calibri"/>
            <family val="2"/>
            <scheme val="minor"/>
          </rPr>
          <t>Introduzca un número con dos decimales como máximo</t>
        </r>
      </text>
    </comment>
    <comment ref="F541" authorId="1" shapeId="0" xr:uid="{78A939D5-8ABD-4BC3-AA37-214E3325AEAE}">
      <text>
        <r>
          <rPr>
            <sz val="11"/>
            <color theme="1"/>
            <rFont val="Calibri"/>
            <family val="2"/>
            <scheme val="minor"/>
          </rPr>
          <t>Monto calculado automáticamente por el sistema</t>
        </r>
      </text>
    </comment>
    <comment ref="A554" authorId="1" shapeId="0" xr:uid="{4DB8D9A0-A017-4950-9EBA-71E252CE6F33}">
      <text>
        <r>
          <rPr>
            <sz val="11"/>
            <color theme="1"/>
            <rFont val="Calibri"/>
            <family val="2"/>
            <scheme val="minor"/>
          </rPr>
          <t>Introducir un texto con el nombre o referencia de la contratación</t>
        </r>
      </text>
    </comment>
    <comment ref="B554" authorId="1" shapeId="0" xr:uid="{5C1C01A9-ADCC-4AC3-83A0-FF1BE850AA89}">
      <text>
        <r>
          <rPr>
            <sz val="11"/>
            <color theme="1"/>
            <rFont val="Calibri"/>
            <family val="2"/>
            <scheme val="minor"/>
          </rPr>
          <t>Introduzca un texto con la finalidad de la contratación</t>
        </r>
      </text>
    </comment>
    <comment ref="C554" authorId="1" shapeId="0" xr:uid="{6522CF4B-84E2-49E0-B749-07E290E90D33}">
      <text>
        <r>
          <rPr>
            <sz val="11"/>
            <color theme="1"/>
            <rFont val="Calibri"/>
            <family val="2"/>
            <scheme val="minor"/>
          </rPr>
          <t>Seleccionar un valor del listado</t>
        </r>
      </text>
    </comment>
    <comment ref="D554" authorId="1" shapeId="0" xr:uid="{7C5B997B-EC9E-4106-B9EC-DCB742937D33}">
      <text>
        <r>
          <rPr>
            <sz val="11"/>
            <color theme="1"/>
            <rFont val="Calibri"/>
            <family val="2"/>
            <scheme val="minor"/>
          </rPr>
          <t>Seleccione el tipo de procedimiento</t>
        </r>
      </text>
    </comment>
    <comment ref="E554" authorId="1" shapeId="0" xr:uid="{D2DED900-1E48-483E-A785-3CA7F428E351}">
      <text>
        <r>
          <rPr>
            <sz val="11"/>
            <color theme="1"/>
            <rFont val="Calibri"/>
            <family val="2"/>
            <scheme val="minor"/>
          </rPr>
          <t>Seleccione un valor de la lista</t>
        </r>
      </text>
    </comment>
    <comment ref="F554" authorId="1" shapeId="0" xr:uid="{AD308DFA-0C31-46AC-84D6-937B4E237E03}">
      <text>
        <r>
          <rPr>
            <sz val="11"/>
            <color theme="1"/>
            <rFont val="Calibri"/>
            <family val="2"/>
            <scheme val="minor"/>
          </rPr>
          <t>Introduzca el código SNIP</t>
        </r>
      </text>
    </comment>
    <comment ref="C555" authorId="1" shapeId="0" xr:uid="{F569C937-0E91-41B3-A684-66C249A9C312}">
      <text>
        <r>
          <rPr>
            <sz val="11"/>
            <color theme="1"/>
            <rFont val="Calibri"/>
            <family val="2"/>
            <scheme val="minor"/>
          </rPr>
          <t>Introduzca la fecha de inicio del proceso, en formato dd-mm-aaaa</t>
        </r>
      </text>
    </comment>
    <comment ref="F555" authorId="1" shapeId="0" xr:uid="{3A97688F-8D30-4BE8-926F-02C672B58E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6" authorId="1" shapeId="0" xr:uid="{97A8F69B-CA79-44FC-9C60-EA874ED84537}">
      <text/>
    </comment>
    <comment ref="C557" authorId="1" shapeId="0" xr:uid="{0394CB0E-5C0A-4C94-A1FE-5C91FF77DD08}">
      <text>
        <r>
          <rPr>
            <sz val="11"/>
            <color theme="1"/>
            <rFont val="Calibri"/>
            <family val="2"/>
            <scheme val="minor"/>
          </rPr>
          <t>Introduzca la fecha prevista de adjudicación, en formato dd-mm-aaaa</t>
        </r>
      </text>
    </comment>
    <comment ref="F557" authorId="1" shapeId="0" xr:uid="{0C7A39D7-FDFB-450C-AF0B-F9BB60397B65}">
      <text/>
    </comment>
    <comment ref="F558" authorId="1" shapeId="0" xr:uid="{566D2489-2746-4A13-A35F-F19E469A46BF}">
      <text/>
    </comment>
    <comment ref="A560" authorId="1" shapeId="0" xr:uid="{C88AE8F5-BBEF-44F9-B608-0BD3ED82D457}">
      <text>
        <r>
          <rPr>
            <sz val="11"/>
            <color theme="1"/>
            <rFont val="Calibri"/>
            <family val="2"/>
            <scheme val="minor"/>
          </rPr>
          <t>Introduzca un codigo UNSPSC</t>
        </r>
      </text>
    </comment>
    <comment ref="B560" authorId="1" shapeId="0" xr:uid="{8BD8FA0F-17AB-4B3F-9470-F652B593EEEE}">
      <text>
        <r>
          <rPr>
            <sz val="11"/>
            <color theme="1"/>
            <rFont val="Calibri"/>
            <family val="2"/>
            <scheme val="minor"/>
          </rPr>
          <t>Descripción calculada automáticamente a partir de código del artículo</t>
        </r>
      </text>
    </comment>
    <comment ref="C560" authorId="1" shapeId="0" xr:uid="{4ECA4251-7A26-4B79-B94D-63FFF58FC960}">
      <text>
        <r>
          <rPr>
            <sz val="11"/>
            <color theme="1"/>
            <rFont val="Calibri"/>
            <family val="2"/>
            <scheme val="minor"/>
          </rPr>
          <t>Seleccione un valor de la lista</t>
        </r>
      </text>
    </comment>
    <comment ref="D560" authorId="1" shapeId="0" xr:uid="{FB22E904-8685-44FB-B45F-D081DEDE00E3}">
      <text>
        <r>
          <rPr>
            <sz val="11"/>
            <color theme="1"/>
            <rFont val="Calibri"/>
            <family val="2"/>
            <scheme val="minor"/>
          </rPr>
          <t>Introduzca un número con dos decimales como máximo. Debe ser igual o mayor a la "Cantidad Real Consumida"</t>
        </r>
      </text>
    </comment>
    <comment ref="E560" authorId="1" shapeId="0" xr:uid="{6C032F3D-1408-4F15-8606-6C2B6AE03F4D}">
      <text>
        <r>
          <rPr>
            <sz val="11"/>
            <color theme="1"/>
            <rFont val="Calibri"/>
            <family val="2"/>
            <scheme val="minor"/>
          </rPr>
          <t>Introduzca un número con dos decimales como máximo</t>
        </r>
      </text>
    </comment>
    <comment ref="F560" authorId="1" shapeId="0" xr:uid="{428B88FB-0BDE-4A2C-9828-4309C87582EB}">
      <text>
        <r>
          <rPr>
            <sz val="11"/>
            <color theme="1"/>
            <rFont val="Calibri"/>
            <family val="2"/>
            <scheme val="minor"/>
          </rPr>
          <t>Monto calculado automáticamente por el sistema</t>
        </r>
      </text>
    </comment>
    <comment ref="A566" authorId="1" shapeId="0" xr:uid="{63752294-A82D-4FE9-BBD8-6FDF60F462CE}">
      <text>
        <r>
          <rPr>
            <sz val="11"/>
            <color theme="1"/>
            <rFont val="Calibri"/>
            <family val="2"/>
            <scheme val="minor"/>
          </rPr>
          <t>Introducir un texto con el nombre o referencia de la contratación</t>
        </r>
      </text>
    </comment>
    <comment ref="B566" authorId="1" shapeId="0" xr:uid="{732309FF-0602-4331-A00C-A19B3DAB1B05}">
      <text>
        <r>
          <rPr>
            <sz val="11"/>
            <color theme="1"/>
            <rFont val="Calibri"/>
            <family val="2"/>
            <scheme val="minor"/>
          </rPr>
          <t>Introduzca un texto con la finalidad de la contratación</t>
        </r>
      </text>
    </comment>
    <comment ref="C566" authorId="1" shapeId="0" xr:uid="{36EAEB25-6D37-4465-B48C-FD46F69CF00E}">
      <text>
        <r>
          <rPr>
            <sz val="11"/>
            <color theme="1"/>
            <rFont val="Calibri"/>
            <family val="2"/>
            <scheme val="minor"/>
          </rPr>
          <t>Seleccionar un valor del listado</t>
        </r>
      </text>
    </comment>
    <comment ref="D566" authorId="1" shapeId="0" xr:uid="{AA68BC59-6C7F-46A9-ADAC-21FF652A4451}">
      <text>
        <r>
          <rPr>
            <sz val="11"/>
            <color theme="1"/>
            <rFont val="Calibri"/>
            <family val="2"/>
            <scheme val="minor"/>
          </rPr>
          <t>Seleccione el tipo de procedimiento</t>
        </r>
      </text>
    </comment>
    <comment ref="E566" authorId="1" shapeId="0" xr:uid="{F2783FC7-5E78-487D-9C38-9C4B7B2FA054}">
      <text>
        <r>
          <rPr>
            <sz val="11"/>
            <color theme="1"/>
            <rFont val="Calibri"/>
            <family val="2"/>
            <scheme val="minor"/>
          </rPr>
          <t>Seleccione un valor de la lista</t>
        </r>
      </text>
    </comment>
    <comment ref="F566" authorId="1" shapeId="0" xr:uid="{80CAC56C-A83F-4AED-97E2-93F121D5A0B0}">
      <text>
        <r>
          <rPr>
            <sz val="11"/>
            <color theme="1"/>
            <rFont val="Calibri"/>
            <family val="2"/>
            <scheme val="minor"/>
          </rPr>
          <t>Introduzca el código SNIP</t>
        </r>
      </text>
    </comment>
    <comment ref="C567" authorId="1" shapeId="0" xr:uid="{DFCE7EB8-8065-4E43-B8CF-FC93B22B5926}">
      <text>
        <r>
          <rPr>
            <sz val="11"/>
            <color theme="1"/>
            <rFont val="Calibri"/>
            <family val="2"/>
            <scheme val="minor"/>
          </rPr>
          <t>Introduzca la fecha de inicio del proceso, en formato dd-mm-aaaa</t>
        </r>
      </text>
    </comment>
    <comment ref="F567" authorId="1" shapeId="0" xr:uid="{315E3A85-7DFE-4612-97E1-5900E3C5DC3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5C6B180E-F29B-4D11-9706-C6CBCA247309}">
      <text/>
    </comment>
    <comment ref="C569" authorId="1" shapeId="0" xr:uid="{19AD827D-F334-40EB-9D1F-0F51E1BE1CDC}">
      <text>
        <r>
          <rPr>
            <sz val="11"/>
            <color theme="1"/>
            <rFont val="Calibri"/>
            <family val="2"/>
            <scheme val="minor"/>
          </rPr>
          <t>Introduzca la fecha prevista de adjudicación, en formato dd-mm-aaaa</t>
        </r>
      </text>
    </comment>
    <comment ref="F569" authorId="1" shapeId="0" xr:uid="{F5E4296C-59DF-4C97-89CD-899EA6451D24}">
      <text/>
    </comment>
    <comment ref="F570" authorId="1" shapeId="0" xr:uid="{EDB7991D-65E7-4995-B453-E1B61FC4C76E}">
      <text/>
    </comment>
    <comment ref="A572" authorId="1" shapeId="0" xr:uid="{B1F7BDFD-6C0B-45A3-B15F-F3F8322CB6DF}">
      <text>
        <r>
          <rPr>
            <sz val="11"/>
            <color theme="1"/>
            <rFont val="Calibri"/>
            <family val="2"/>
            <scheme val="minor"/>
          </rPr>
          <t>Introduzca un codigo UNSPSC</t>
        </r>
      </text>
    </comment>
    <comment ref="B572" authorId="1" shapeId="0" xr:uid="{AEBAFDF7-3FE2-4452-B77D-DA5A3A7271BC}">
      <text>
        <r>
          <rPr>
            <sz val="11"/>
            <color theme="1"/>
            <rFont val="Calibri"/>
            <family val="2"/>
            <scheme val="minor"/>
          </rPr>
          <t>Descripción calculada automáticamente a partir de código del artículo</t>
        </r>
      </text>
    </comment>
    <comment ref="C572" authorId="1" shapeId="0" xr:uid="{AE6E93F4-CE8F-4B59-B596-B27FCF851C60}">
      <text>
        <r>
          <rPr>
            <sz val="11"/>
            <color theme="1"/>
            <rFont val="Calibri"/>
            <family val="2"/>
            <scheme val="minor"/>
          </rPr>
          <t>Seleccione un valor de la lista</t>
        </r>
      </text>
    </comment>
    <comment ref="D572" authorId="1" shapeId="0" xr:uid="{6F11AD86-B009-4F1B-9CBD-29B5E74CDA74}">
      <text>
        <r>
          <rPr>
            <sz val="11"/>
            <color theme="1"/>
            <rFont val="Calibri"/>
            <family val="2"/>
            <scheme val="minor"/>
          </rPr>
          <t>Introduzca un número con dos decimales como máximo. Debe ser igual o mayor a la "Cantidad Real Consumida"</t>
        </r>
      </text>
    </comment>
    <comment ref="E572" authorId="1" shapeId="0" xr:uid="{B262B3E3-D7F7-4B57-998B-B8E75445F091}">
      <text>
        <r>
          <rPr>
            <sz val="11"/>
            <color theme="1"/>
            <rFont val="Calibri"/>
            <family val="2"/>
            <scheme val="minor"/>
          </rPr>
          <t>Introduzca un número con dos decimales como máximo</t>
        </r>
      </text>
    </comment>
    <comment ref="F572" authorId="1" shapeId="0" xr:uid="{1C7C9F38-5FF0-4199-98AC-02DC1841BEFD}">
      <text>
        <r>
          <rPr>
            <sz val="11"/>
            <color theme="1"/>
            <rFont val="Calibri"/>
            <family val="2"/>
            <scheme val="minor"/>
          </rPr>
          <t>Monto calculado automáticamente por el sistema</t>
        </r>
      </text>
    </comment>
    <comment ref="A577" authorId="1" shapeId="0" xr:uid="{34F074A9-6E0E-480C-8ACD-D5E19BD00075}">
      <text>
        <r>
          <rPr>
            <sz val="11"/>
            <color theme="1"/>
            <rFont val="Calibri"/>
            <family val="2"/>
            <scheme val="minor"/>
          </rPr>
          <t>Introducir un texto con el nombre o referencia de la contratación</t>
        </r>
      </text>
    </comment>
    <comment ref="B577" authorId="1" shapeId="0" xr:uid="{00062100-9DAC-425F-8883-985BFB35615A}">
      <text>
        <r>
          <rPr>
            <sz val="11"/>
            <color theme="1"/>
            <rFont val="Calibri"/>
            <family val="2"/>
            <scheme val="minor"/>
          </rPr>
          <t>Introduzca un texto con la finalidad de la contratación</t>
        </r>
      </text>
    </comment>
    <comment ref="C577" authorId="1" shapeId="0" xr:uid="{32A58F70-D084-4DC8-9D01-FF6BD23AAED4}">
      <text>
        <r>
          <rPr>
            <sz val="11"/>
            <color theme="1"/>
            <rFont val="Calibri"/>
            <family val="2"/>
            <scheme val="minor"/>
          </rPr>
          <t>Seleccionar un valor del listado</t>
        </r>
      </text>
    </comment>
    <comment ref="D577" authorId="1" shapeId="0" xr:uid="{1E3F1649-2A3B-4AF8-A024-8FD41FACD4F4}">
      <text>
        <r>
          <rPr>
            <sz val="11"/>
            <color theme="1"/>
            <rFont val="Calibri"/>
            <family val="2"/>
            <scheme val="minor"/>
          </rPr>
          <t>Seleccione el tipo de procedimiento</t>
        </r>
      </text>
    </comment>
    <comment ref="E577" authorId="1" shapeId="0" xr:uid="{04F6A26A-F009-49CB-8778-0789629A5E88}">
      <text>
        <r>
          <rPr>
            <sz val="11"/>
            <color theme="1"/>
            <rFont val="Calibri"/>
            <family val="2"/>
            <scheme val="minor"/>
          </rPr>
          <t>Seleccione un valor de la lista</t>
        </r>
      </text>
    </comment>
    <comment ref="F577" authorId="1" shapeId="0" xr:uid="{4CA804A1-53E0-4F02-8B00-97EB8D9788DF}">
      <text>
        <r>
          <rPr>
            <sz val="11"/>
            <color theme="1"/>
            <rFont val="Calibri"/>
            <family val="2"/>
            <scheme val="minor"/>
          </rPr>
          <t>Introduzca el código SNIP</t>
        </r>
      </text>
    </comment>
    <comment ref="C578" authorId="1" shapeId="0" xr:uid="{54EA0891-4E9F-43F8-8D0A-528A64F99B39}">
      <text>
        <r>
          <rPr>
            <sz val="11"/>
            <color theme="1"/>
            <rFont val="Calibri"/>
            <family val="2"/>
            <scheme val="minor"/>
          </rPr>
          <t>Introduzca la fecha de inicio del proceso, en formato dd-mm-aaaa</t>
        </r>
      </text>
    </comment>
    <comment ref="F578" authorId="1" shapeId="0" xr:uid="{AD199AC9-9A7A-4088-98F2-1E73730689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A1AE4546-2708-461B-8FAC-70846339EE55}">
      <text/>
    </comment>
    <comment ref="C580" authorId="1" shapeId="0" xr:uid="{FE57EBF7-C149-40EB-ACEA-8E0D7CF42348}">
      <text>
        <r>
          <rPr>
            <sz val="11"/>
            <color theme="1"/>
            <rFont val="Calibri"/>
            <family val="2"/>
            <scheme val="minor"/>
          </rPr>
          <t>Introduzca la fecha prevista de adjudicación, en formato dd-mm-aaaa</t>
        </r>
      </text>
    </comment>
    <comment ref="F580" authorId="1" shapeId="0" xr:uid="{E3FF664B-A42F-4DF0-AD92-B317F9AA24A9}">
      <text/>
    </comment>
    <comment ref="F581" authorId="1" shapeId="0" xr:uid="{C9A67A33-73A3-4CB1-B88E-D4D15716C974}">
      <text/>
    </comment>
    <comment ref="A583" authorId="1" shapeId="0" xr:uid="{2E168A0D-C718-4D82-A4B0-994FC1182DA4}">
      <text>
        <r>
          <rPr>
            <sz val="11"/>
            <color theme="1"/>
            <rFont val="Calibri"/>
            <family val="2"/>
            <scheme val="minor"/>
          </rPr>
          <t>Introduzca un codigo UNSPSC</t>
        </r>
      </text>
    </comment>
    <comment ref="B583" authorId="1" shapeId="0" xr:uid="{C3BE7530-7BDA-427D-9DDC-5598EEB83ECE}">
      <text>
        <r>
          <rPr>
            <sz val="11"/>
            <color theme="1"/>
            <rFont val="Calibri"/>
            <family val="2"/>
            <scheme val="minor"/>
          </rPr>
          <t>Descripción calculada automáticamente a partir de código del artículo</t>
        </r>
      </text>
    </comment>
    <comment ref="C583" authorId="1" shapeId="0" xr:uid="{44C73516-5355-4CE7-80C5-5A21884C81A4}">
      <text>
        <r>
          <rPr>
            <sz val="11"/>
            <color theme="1"/>
            <rFont val="Calibri"/>
            <family val="2"/>
            <scheme val="minor"/>
          </rPr>
          <t>Seleccione un valor de la lista</t>
        </r>
      </text>
    </comment>
    <comment ref="D583" authorId="1" shapeId="0" xr:uid="{6B383EF7-95A1-41B3-8239-4042434E99E3}">
      <text>
        <r>
          <rPr>
            <sz val="11"/>
            <color theme="1"/>
            <rFont val="Calibri"/>
            <family val="2"/>
            <scheme val="minor"/>
          </rPr>
          <t>Introduzca un número con dos decimales como máximo. Debe ser igual o mayor a la "Cantidad Real Consumida"</t>
        </r>
      </text>
    </comment>
    <comment ref="E583" authorId="1" shapeId="0" xr:uid="{5F08F7D8-6664-485F-B1BD-8AE2349870D2}">
      <text>
        <r>
          <rPr>
            <sz val="11"/>
            <color theme="1"/>
            <rFont val="Calibri"/>
            <family val="2"/>
            <scheme val="minor"/>
          </rPr>
          <t>Introduzca un número con dos decimales como máximo</t>
        </r>
      </text>
    </comment>
    <comment ref="F583" authorId="1" shapeId="0" xr:uid="{0987BD7E-3041-44EF-A357-27B5647E3F08}">
      <text>
        <r>
          <rPr>
            <sz val="11"/>
            <color theme="1"/>
            <rFont val="Calibri"/>
            <family val="2"/>
            <scheme val="minor"/>
          </rPr>
          <t>Monto calculado automáticamente por el sistema</t>
        </r>
      </text>
    </comment>
    <comment ref="A589" authorId="1" shapeId="0" xr:uid="{265801B5-CDDA-4655-B70D-E6243863A362}">
      <text>
        <r>
          <rPr>
            <sz val="11"/>
            <color theme="1"/>
            <rFont val="Calibri"/>
            <family val="2"/>
            <scheme val="minor"/>
          </rPr>
          <t>Introducir un texto con el nombre o referencia de la contratación</t>
        </r>
      </text>
    </comment>
    <comment ref="B589" authorId="1" shapeId="0" xr:uid="{95E13C43-FD42-43DE-9E95-10E772D76305}">
      <text>
        <r>
          <rPr>
            <sz val="11"/>
            <color theme="1"/>
            <rFont val="Calibri"/>
            <family val="2"/>
            <scheme val="minor"/>
          </rPr>
          <t>Introduzca un texto con la finalidad de la contratación</t>
        </r>
      </text>
    </comment>
    <comment ref="C589" authorId="1" shapeId="0" xr:uid="{AFE00F40-6563-4DFA-97EB-EC2929B6C794}">
      <text>
        <r>
          <rPr>
            <sz val="11"/>
            <color theme="1"/>
            <rFont val="Calibri"/>
            <family val="2"/>
            <scheme val="minor"/>
          </rPr>
          <t>Seleccionar un valor del listado</t>
        </r>
      </text>
    </comment>
    <comment ref="D589" authorId="1" shapeId="0" xr:uid="{2ED013CA-3097-4E18-A5E1-50A05E8B3693}">
      <text>
        <r>
          <rPr>
            <sz val="11"/>
            <color theme="1"/>
            <rFont val="Calibri"/>
            <family val="2"/>
            <scheme val="minor"/>
          </rPr>
          <t>Seleccione el tipo de procedimiento</t>
        </r>
      </text>
    </comment>
    <comment ref="E589" authorId="1" shapeId="0" xr:uid="{FEA192DB-569F-4897-8A79-A9B753BF7B17}">
      <text>
        <r>
          <rPr>
            <sz val="11"/>
            <color theme="1"/>
            <rFont val="Calibri"/>
            <family val="2"/>
            <scheme val="minor"/>
          </rPr>
          <t>Seleccione un valor de la lista</t>
        </r>
      </text>
    </comment>
    <comment ref="F589" authorId="1" shapeId="0" xr:uid="{8B6EFAC9-01EC-43D9-A5CA-CAA4124E4FED}">
      <text>
        <r>
          <rPr>
            <sz val="11"/>
            <color theme="1"/>
            <rFont val="Calibri"/>
            <family val="2"/>
            <scheme val="minor"/>
          </rPr>
          <t>Introduzca el código SNIP</t>
        </r>
      </text>
    </comment>
    <comment ref="C590" authorId="1" shapeId="0" xr:uid="{B0413349-2028-4810-889C-C9AC3E67D732}">
      <text>
        <r>
          <rPr>
            <sz val="11"/>
            <color theme="1"/>
            <rFont val="Calibri"/>
            <family val="2"/>
            <scheme val="minor"/>
          </rPr>
          <t>Introduzca la fecha de inicio del proceso, en formato dd-mm-aaaa</t>
        </r>
      </text>
    </comment>
    <comment ref="F590" authorId="1" shapeId="0" xr:uid="{219E53AC-733B-484B-8C02-BC69896D3B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623D620-DB24-4EFD-8CD3-8D480DEEAF8C}">
      <text/>
    </comment>
    <comment ref="C592" authorId="1" shapeId="0" xr:uid="{9FAD78AD-D255-4027-862E-52AD1B4B8524}">
      <text>
        <r>
          <rPr>
            <sz val="11"/>
            <color theme="1"/>
            <rFont val="Calibri"/>
            <family val="2"/>
            <scheme val="minor"/>
          </rPr>
          <t>Introduzca la fecha prevista de adjudicación, en formato dd-mm-aaaa</t>
        </r>
      </text>
    </comment>
    <comment ref="F592" authorId="1" shapeId="0" xr:uid="{5A445417-6AD5-4AAB-AEFE-36A96CB0DF0F}">
      <text/>
    </comment>
    <comment ref="F593" authorId="1" shapeId="0" xr:uid="{414A647E-9368-49AA-B781-5BC6D319293C}">
      <text/>
    </comment>
    <comment ref="A595" authorId="1" shapeId="0" xr:uid="{83828073-9A3C-4357-B5C0-AFBFD4962CFC}">
      <text>
        <r>
          <rPr>
            <sz val="11"/>
            <color theme="1"/>
            <rFont val="Calibri"/>
            <family val="2"/>
            <scheme val="minor"/>
          </rPr>
          <t>Introduzca un codigo UNSPSC</t>
        </r>
      </text>
    </comment>
    <comment ref="B595" authorId="1" shapeId="0" xr:uid="{5BDDC1EF-AF19-44D5-9989-263AB0EC6ED3}">
      <text>
        <r>
          <rPr>
            <sz val="11"/>
            <color theme="1"/>
            <rFont val="Calibri"/>
            <family val="2"/>
            <scheme val="minor"/>
          </rPr>
          <t>Descripción calculada automáticamente a partir de código del artículo</t>
        </r>
      </text>
    </comment>
    <comment ref="C595" authorId="1" shapeId="0" xr:uid="{40078FA0-AD1C-4AAD-A2ED-30C11FCBB299}">
      <text>
        <r>
          <rPr>
            <sz val="11"/>
            <color theme="1"/>
            <rFont val="Calibri"/>
            <family val="2"/>
            <scheme val="minor"/>
          </rPr>
          <t>Seleccione un valor de la lista</t>
        </r>
      </text>
    </comment>
    <comment ref="D595" authorId="1" shapeId="0" xr:uid="{FF7646E8-7007-4538-BCB4-7CA6B5C6EB08}">
      <text>
        <r>
          <rPr>
            <sz val="11"/>
            <color theme="1"/>
            <rFont val="Calibri"/>
            <family val="2"/>
            <scheme val="minor"/>
          </rPr>
          <t>Introduzca un número con dos decimales como máximo. Debe ser igual o mayor a la "Cantidad Real Consumida"</t>
        </r>
      </text>
    </comment>
    <comment ref="E595" authorId="1" shapeId="0" xr:uid="{4FFFA0A9-6D43-43E7-BE2C-D1A63805BC8C}">
      <text>
        <r>
          <rPr>
            <sz val="11"/>
            <color theme="1"/>
            <rFont val="Calibri"/>
            <family val="2"/>
            <scheme val="minor"/>
          </rPr>
          <t>Introduzca un número con dos decimales como máximo</t>
        </r>
      </text>
    </comment>
    <comment ref="F595" authorId="1" shapeId="0" xr:uid="{E712F86A-3535-4623-9149-47ABB0EAFCB0}">
      <text>
        <r>
          <rPr>
            <sz val="11"/>
            <color theme="1"/>
            <rFont val="Calibri"/>
            <family val="2"/>
            <scheme val="minor"/>
          </rPr>
          <t>Monto calculado automáticamente por el sistema</t>
        </r>
      </text>
    </comment>
    <comment ref="A601" authorId="1" shapeId="0" xr:uid="{12CFA5FE-4D6A-4749-A064-E448C8FDEC90}">
      <text>
        <r>
          <rPr>
            <sz val="11"/>
            <color theme="1"/>
            <rFont val="Calibri"/>
            <family val="2"/>
            <scheme val="minor"/>
          </rPr>
          <t>Introducir un texto con el nombre o referencia de la contratación</t>
        </r>
      </text>
    </comment>
    <comment ref="B601" authorId="1" shapeId="0" xr:uid="{9329D8D2-6803-4337-BA51-C9620E130E8B}">
      <text>
        <r>
          <rPr>
            <sz val="11"/>
            <color theme="1"/>
            <rFont val="Calibri"/>
            <family val="2"/>
            <scheme val="minor"/>
          </rPr>
          <t>Introduzca un texto con la finalidad de la contratación</t>
        </r>
      </text>
    </comment>
    <comment ref="C601" authorId="1" shapeId="0" xr:uid="{21321E6C-1F97-45CD-BB37-D34CF150BDC1}">
      <text>
        <r>
          <rPr>
            <sz val="11"/>
            <color theme="1"/>
            <rFont val="Calibri"/>
            <family val="2"/>
            <scheme val="minor"/>
          </rPr>
          <t>Seleccionar un valor del listado</t>
        </r>
      </text>
    </comment>
    <comment ref="D601" authorId="1" shapeId="0" xr:uid="{E4660780-3DF6-4A72-82C5-56D03044ABAA}">
      <text>
        <r>
          <rPr>
            <sz val="11"/>
            <color theme="1"/>
            <rFont val="Calibri"/>
            <family val="2"/>
            <scheme val="minor"/>
          </rPr>
          <t>Seleccione el tipo de procedimiento</t>
        </r>
      </text>
    </comment>
    <comment ref="E601" authorId="1" shapeId="0" xr:uid="{36B88523-91CA-430F-BD8A-2C37D4F047EA}">
      <text>
        <r>
          <rPr>
            <sz val="11"/>
            <color theme="1"/>
            <rFont val="Calibri"/>
            <family val="2"/>
            <scheme val="minor"/>
          </rPr>
          <t>Seleccione un valor de la lista</t>
        </r>
      </text>
    </comment>
    <comment ref="F601" authorId="1" shapeId="0" xr:uid="{4E0B4985-5D3C-4289-949D-2B91C5DBEAB8}">
      <text>
        <r>
          <rPr>
            <sz val="11"/>
            <color theme="1"/>
            <rFont val="Calibri"/>
            <family val="2"/>
            <scheme val="minor"/>
          </rPr>
          <t>Introduzca el código SNIP</t>
        </r>
      </text>
    </comment>
    <comment ref="C602" authorId="1" shapeId="0" xr:uid="{741445D5-8E72-4013-96B6-42045EE89F15}">
      <text>
        <r>
          <rPr>
            <sz val="11"/>
            <color theme="1"/>
            <rFont val="Calibri"/>
            <family val="2"/>
            <scheme val="minor"/>
          </rPr>
          <t>Introduzca la fecha de inicio del proceso, en formato dd-mm-aaaa</t>
        </r>
      </text>
    </comment>
    <comment ref="F602" authorId="1" shapeId="0" xr:uid="{4EE284D0-CCE2-4545-B7C1-23A90D5F71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1" shapeId="0" xr:uid="{715FFC49-66F0-4F17-ABBD-D429F102E5EB}">
      <text/>
    </comment>
    <comment ref="C604" authorId="1" shapeId="0" xr:uid="{B223D51E-C439-425F-BC5C-518CDEC94A7E}">
      <text>
        <r>
          <rPr>
            <sz val="11"/>
            <color theme="1"/>
            <rFont val="Calibri"/>
            <family val="2"/>
            <scheme val="minor"/>
          </rPr>
          <t>Introduzca la fecha prevista de adjudicación, en formato dd-mm-aaaa</t>
        </r>
      </text>
    </comment>
    <comment ref="F604" authorId="1" shapeId="0" xr:uid="{FBDD36BB-9280-4A89-B58B-F1CA3D8FDB6E}">
      <text/>
    </comment>
    <comment ref="F605" authorId="1" shapeId="0" xr:uid="{535B0A18-B94C-474F-842F-E3F64F697CBF}">
      <text/>
    </comment>
    <comment ref="A607" authorId="1" shapeId="0" xr:uid="{C45B7780-750C-4D3A-8413-4B54689E0EF0}">
      <text>
        <r>
          <rPr>
            <sz val="11"/>
            <color theme="1"/>
            <rFont val="Calibri"/>
            <family val="2"/>
            <scheme val="minor"/>
          </rPr>
          <t>Introduzca un codigo UNSPSC</t>
        </r>
      </text>
    </comment>
    <comment ref="B607" authorId="1" shapeId="0" xr:uid="{9454CC7C-CFAF-4466-90B5-3EC2E91E3D24}">
      <text>
        <r>
          <rPr>
            <sz val="11"/>
            <color theme="1"/>
            <rFont val="Calibri"/>
            <family val="2"/>
            <scheme val="minor"/>
          </rPr>
          <t>Descripción calculada automáticamente a partir de código del artículo</t>
        </r>
      </text>
    </comment>
    <comment ref="C607" authorId="1" shapeId="0" xr:uid="{A0793924-D473-4B87-8B1F-5F56F4E9DFC3}">
      <text>
        <r>
          <rPr>
            <sz val="11"/>
            <color theme="1"/>
            <rFont val="Calibri"/>
            <family val="2"/>
            <scheme val="minor"/>
          </rPr>
          <t>Seleccione un valor de la lista</t>
        </r>
      </text>
    </comment>
    <comment ref="D607" authorId="1" shapeId="0" xr:uid="{DCD84E03-288F-4EFF-A2A7-F15762DD7E56}">
      <text>
        <r>
          <rPr>
            <sz val="11"/>
            <color theme="1"/>
            <rFont val="Calibri"/>
            <family val="2"/>
            <scheme val="minor"/>
          </rPr>
          <t>Introduzca un número con dos decimales como máximo. Debe ser igual o mayor a la "Cantidad Real Consumida"</t>
        </r>
      </text>
    </comment>
    <comment ref="E607" authorId="1" shapeId="0" xr:uid="{BCF6D3F7-8083-4D97-949A-2DFE7A413611}">
      <text>
        <r>
          <rPr>
            <sz val="11"/>
            <color theme="1"/>
            <rFont val="Calibri"/>
            <family val="2"/>
            <scheme val="minor"/>
          </rPr>
          <t>Introduzca un número con dos decimales como máximo</t>
        </r>
      </text>
    </comment>
    <comment ref="F607" authorId="1" shapeId="0" xr:uid="{7B1A4491-B061-4E7D-B0D5-96F68BC2B92F}">
      <text>
        <r>
          <rPr>
            <sz val="11"/>
            <color theme="1"/>
            <rFont val="Calibri"/>
            <family val="2"/>
            <scheme val="minor"/>
          </rPr>
          <t>Monto calculado automáticamente por el sistema</t>
        </r>
      </text>
    </comment>
    <comment ref="A613" authorId="1" shapeId="0" xr:uid="{68E5B9B5-0F31-4D8C-BA66-2BC02F516824}">
      <text>
        <r>
          <rPr>
            <sz val="11"/>
            <color theme="1"/>
            <rFont val="Calibri"/>
            <family val="2"/>
            <scheme val="minor"/>
          </rPr>
          <t>Introducir un texto con el nombre o referencia de la contratación</t>
        </r>
      </text>
    </comment>
    <comment ref="B613" authorId="1" shapeId="0" xr:uid="{305B204C-C768-45AB-BA8F-58AFC5BC83A7}">
      <text>
        <r>
          <rPr>
            <sz val="11"/>
            <color theme="1"/>
            <rFont val="Calibri"/>
            <family val="2"/>
            <scheme val="minor"/>
          </rPr>
          <t>Introduzca un texto con la finalidad de la contratación</t>
        </r>
      </text>
    </comment>
    <comment ref="C613" authorId="1" shapeId="0" xr:uid="{A8B8B990-C954-41B5-BE8C-F9FDB80DE5BA}">
      <text>
        <r>
          <rPr>
            <sz val="11"/>
            <color theme="1"/>
            <rFont val="Calibri"/>
            <family val="2"/>
            <scheme val="minor"/>
          </rPr>
          <t>Seleccionar un valor del listado</t>
        </r>
      </text>
    </comment>
    <comment ref="D613" authorId="1" shapeId="0" xr:uid="{30C87D7E-D63C-49F2-84EB-ED450A6235C7}">
      <text>
        <r>
          <rPr>
            <sz val="11"/>
            <color theme="1"/>
            <rFont val="Calibri"/>
            <family val="2"/>
            <scheme val="minor"/>
          </rPr>
          <t>Seleccione el tipo de procedimiento</t>
        </r>
      </text>
    </comment>
    <comment ref="E613" authorId="1" shapeId="0" xr:uid="{1F161AC4-68F2-43A5-A64A-A164FAB0F83A}">
      <text>
        <r>
          <rPr>
            <sz val="11"/>
            <color theme="1"/>
            <rFont val="Calibri"/>
            <family val="2"/>
            <scheme val="minor"/>
          </rPr>
          <t>Seleccione un valor de la lista</t>
        </r>
      </text>
    </comment>
    <comment ref="F613" authorId="1" shapeId="0" xr:uid="{F4158F8D-3C7A-4101-A889-E3BF446554B0}">
      <text>
        <r>
          <rPr>
            <sz val="11"/>
            <color theme="1"/>
            <rFont val="Calibri"/>
            <family val="2"/>
            <scheme val="minor"/>
          </rPr>
          <t>Introduzca el código SNIP</t>
        </r>
      </text>
    </comment>
    <comment ref="C614" authorId="1" shapeId="0" xr:uid="{3CC44F4C-600C-4984-87EE-054A93B53090}">
      <text>
        <r>
          <rPr>
            <sz val="11"/>
            <color theme="1"/>
            <rFont val="Calibri"/>
            <family val="2"/>
            <scheme val="minor"/>
          </rPr>
          <t>Introduzca la fecha de inicio del proceso, en formato dd-mm-aaaa</t>
        </r>
      </text>
    </comment>
    <comment ref="F614" authorId="1" shapeId="0" xr:uid="{E98A6B57-DE16-4EE0-800A-AD08F38B4F0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1" shapeId="0" xr:uid="{EE663938-7E8F-4401-B121-83BDD4D0A8E5}">
      <text/>
    </comment>
    <comment ref="C616" authorId="1" shapeId="0" xr:uid="{C3735ACF-E47D-44D1-B4D8-F6E86945CB83}">
      <text>
        <r>
          <rPr>
            <sz val="11"/>
            <color theme="1"/>
            <rFont val="Calibri"/>
            <family val="2"/>
            <scheme val="minor"/>
          </rPr>
          <t>Introduzca la fecha prevista de adjudicación, en formato dd-mm-aaaa</t>
        </r>
      </text>
    </comment>
    <comment ref="F616" authorId="1" shapeId="0" xr:uid="{F8830567-2050-4C2F-9A29-632CD8F5D432}">
      <text/>
    </comment>
    <comment ref="F617" authorId="1" shapeId="0" xr:uid="{E5D0DF13-E4F0-42CB-8285-14EDFC584606}">
      <text/>
    </comment>
    <comment ref="A619" authorId="1" shapeId="0" xr:uid="{7793CE1B-0259-4F4E-B9A0-08D488F09077}">
      <text>
        <r>
          <rPr>
            <sz val="11"/>
            <color theme="1"/>
            <rFont val="Calibri"/>
            <family val="2"/>
            <scheme val="minor"/>
          </rPr>
          <t>Introduzca un codigo UNSPSC</t>
        </r>
      </text>
    </comment>
    <comment ref="B619" authorId="1" shapeId="0" xr:uid="{4F0F2F15-A294-437D-8410-4FA5AF2F34DB}">
      <text>
        <r>
          <rPr>
            <sz val="11"/>
            <color theme="1"/>
            <rFont val="Calibri"/>
            <family val="2"/>
            <scheme val="minor"/>
          </rPr>
          <t>Descripción calculada automáticamente a partir de código del artículo</t>
        </r>
      </text>
    </comment>
    <comment ref="C619" authorId="1" shapeId="0" xr:uid="{F18A9A28-2C76-4E17-9E8C-98DEC9CD303E}">
      <text>
        <r>
          <rPr>
            <sz val="11"/>
            <color theme="1"/>
            <rFont val="Calibri"/>
            <family val="2"/>
            <scheme val="minor"/>
          </rPr>
          <t>Seleccione un valor de la lista</t>
        </r>
      </text>
    </comment>
    <comment ref="D619" authorId="1" shapeId="0" xr:uid="{8A514DC7-8005-412A-AA57-474CD3C249A1}">
      <text>
        <r>
          <rPr>
            <sz val="11"/>
            <color theme="1"/>
            <rFont val="Calibri"/>
            <family val="2"/>
            <scheme val="minor"/>
          </rPr>
          <t>Introduzca un número con dos decimales como máximo. Debe ser igual o mayor a la "Cantidad Real Consumida"</t>
        </r>
      </text>
    </comment>
    <comment ref="E619" authorId="1" shapeId="0" xr:uid="{5DC965FD-54C0-4BA6-BE7E-2F0A718D4226}">
      <text>
        <r>
          <rPr>
            <sz val="11"/>
            <color theme="1"/>
            <rFont val="Calibri"/>
            <family val="2"/>
            <scheme val="minor"/>
          </rPr>
          <t>Introduzca un número con dos decimales como máximo</t>
        </r>
      </text>
    </comment>
    <comment ref="F619" authorId="1" shapeId="0" xr:uid="{D2A4B440-C747-4A74-BB87-D9DD5D2CF7C1}">
      <text>
        <r>
          <rPr>
            <sz val="11"/>
            <color theme="1"/>
            <rFont val="Calibri"/>
            <family val="2"/>
            <scheme val="minor"/>
          </rPr>
          <t>Monto calculado automáticamente por el sistema</t>
        </r>
      </text>
    </comment>
    <comment ref="A625" authorId="1" shapeId="0" xr:uid="{38705BC6-C9EE-4D3B-B394-072A6D04336A}">
      <text>
        <r>
          <rPr>
            <sz val="11"/>
            <color theme="1"/>
            <rFont val="Calibri"/>
            <family val="2"/>
            <scheme val="minor"/>
          </rPr>
          <t>Introducir un texto con el nombre o referencia de la contratación</t>
        </r>
      </text>
    </comment>
    <comment ref="B625" authorId="1" shapeId="0" xr:uid="{EC6EF54E-73F0-4732-AA66-E0225A4FE26F}">
      <text>
        <r>
          <rPr>
            <sz val="11"/>
            <color theme="1"/>
            <rFont val="Calibri"/>
            <family val="2"/>
            <scheme val="minor"/>
          </rPr>
          <t>Introduzca un texto con la finalidad de la contratación</t>
        </r>
      </text>
    </comment>
    <comment ref="C625" authorId="1" shapeId="0" xr:uid="{637924F0-04FD-48D9-BD4D-40AC0AC470AB}">
      <text>
        <r>
          <rPr>
            <sz val="11"/>
            <color theme="1"/>
            <rFont val="Calibri"/>
            <family val="2"/>
            <scheme val="minor"/>
          </rPr>
          <t>Seleccionar un valor del listado</t>
        </r>
      </text>
    </comment>
    <comment ref="D625" authorId="1" shapeId="0" xr:uid="{48D17248-1AEA-478B-889D-25166CEE5AE3}">
      <text>
        <r>
          <rPr>
            <sz val="11"/>
            <color theme="1"/>
            <rFont val="Calibri"/>
            <family val="2"/>
            <scheme val="minor"/>
          </rPr>
          <t>Seleccione el tipo de procedimiento</t>
        </r>
      </text>
    </comment>
    <comment ref="E625" authorId="1" shapeId="0" xr:uid="{E3478F9D-51D6-40DC-85E2-BF717F49D3D3}">
      <text>
        <r>
          <rPr>
            <sz val="11"/>
            <color theme="1"/>
            <rFont val="Calibri"/>
            <family val="2"/>
            <scheme val="minor"/>
          </rPr>
          <t>Seleccione un valor de la lista</t>
        </r>
      </text>
    </comment>
    <comment ref="F625" authorId="1" shapeId="0" xr:uid="{E1665CF4-4904-4F42-B112-BF53667B7796}">
      <text>
        <r>
          <rPr>
            <sz val="11"/>
            <color theme="1"/>
            <rFont val="Calibri"/>
            <family val="2"/>
            <scheme val="minor"/>
          </rPr>
          <t>Introduzca el código SNIP</t>
        </r>
      </text>
    </comment>
    <comment ref="C626" authorId="1" shapeId="0" xr:uid="{AB6EB592-FDE4-4481-9AAE-35D52CF29BC2}">
      <text>
        <r>
          <rPr>
            <sz val="11"/>
            <color theme="1"/>
            <rFont val="Calibri"/>
            <family val="2"/>
            <scheme val="minor"/>
          </rPr>
          <t>Introduzca la fecha de inicio del proceso, en formato dd-mm-aaaa</t>
        </r>
      </text>
    </comment>
    <comment ref="F626" authorId="1" shapeId="0" xr:uid="{C8A7C757-F3C4-4DEE-A100-157EC5AA1D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DD8E4DEB-5224-4269-A9A8-320FCF0D9A19}">
      <text/>
    </comment>
    <comment ref="C628" authorId="1" shapeId="0" xr:uid="{366AA31B-707E-43B8-9E32-7CCB81D437FC}">
      <text>
        <r>
          <rPr>
            <sz val="11"/>
            <color theme="1"/>
            <rFont val="Calibri"/>
            <family val="2"/>
            <scheme val="minor"/>
          </rPr>
          <t>Introduzca la fecha prevista de adjudicación, en formato dd-mm-aaaa</t>
        </r>
      </text>
    </comment>
    <comment ref="F628" authorId="1" shapeId="0" xr:uid="{0E2CA031-91AF-4813-AB40-1EF6D9CC33B5}">
      <text/>
    </comment>
    <comment ref="F629" authorId="1" shapeId="0" xr:uid="{9FD05051-19A7-4A57-8A69-EADBB6D97328}">
      <text/>
    </comment>
    <comment ref="A631" authorId="1" shapeId="0" xr:uid="{14ED1B83-0746-45BF-AD5D-71C3A3CF7BB8}">
      <text>
        <r>
          <rPr>
            <sz val="11"/>
            <color theme="1"/>
            <rFont val="Calibri"/>
            <family val="2"/>
            <scheme val="minor"/>
          </rPr>
          <t>Introduzca un codigo UNSPSC</t>
        </r>
      </text>
    </comment>
    <comment ref="B631" authorId="1" shapeId="0" xr:uid="{33D59868-0F0F-4313-B187-3B37036D8B30}">
      <text>
        <r>
          <rPr>
            <sz val="11"/>
            <color theme="1"/>
            <rFont val="Calibri"/>
            <family val="2"/>
            <scheme val="minor"/>
          </rPr>
          <t>Descripción calculada automáticamente a partir de código del artículo</t>
        </r>
      </text>
    </comment>
    <comment ref="C631" authorId="1" shapeId="0" xr:uid="{5A632D7B-6274-47FF-A67D-3B1722C1F8E2}">
      <text>
        <r>
          <rPr>
            <sz val="11"/>
            <color theme="1"/>
            <rFont val="Calibri"/>
            <family val="2"/>
            <scheme val="minor"/>
          </rPr>
          <t>Seleccione un valor de la lista</t>
        </r>
      </text>
    </comment>
    <comment ref="D631" authorId="1" shapeId="0" xr:uid="{8E760E8A-621F-4D62-A96A-11B2F07EC315}">
      <text>
        <r>
          <rPr>
            <sz val="11"/>
            <color theme="1"/>
            <rFont val="Calibri"/>
            <family val="2"/>
            <scheme val="minor"/>
          </rPr>
          <t>Introduzca un número con dos decimales como máximo. Debe ser igual o mayor a la "Cantidad Real Consumida"</t>
        </r>
      </text>
    </comment>
    <comment ref="E631" authorId="1" shapeId="0" xr:uid="{22F07D12-54CB-4072-B4A3-B155A4C3EF01}">
      <text>
        <r>
          <rPr>
            <sz val="11"/>
            <color theme="1"/>
            <rFont val="Calibri"/>
            <family val="2"/>
            <scheme val="minor"/>
          </rPr>
          <t>Introduzca un número con dos decimales como máximo</t>
        </r>
      </text>
    </comment>
    <comment ref="F631" authorId="1" shapeId="0" xr:uid="{E9D61F4E-EF5C-47B6-BFE0-7F2B96777DE7}">
      <text>
        <r>
          <rPr>
            <sz val="11"/>
            <color theme="1"/>
            <rFont val="Calibri"/>
            <family val="2"/>
            <scheme val="minor"/>
          </rPr>
          <t>Monto calculado automáticamente por el sistema</t>
        </r>
      </text>
    </comment>
    <comment ref="A636" authorId="1" shapeId="0" xr:uid="{90AF4BED-238B-4B76-999D-843F605D74D1}">
      <text>
        <r>
          <rPr>
            <sz val="11"/>
            <color theme="1"/>
            <rFont val="Calibri"/>
            <family val="2"/>
            <scheme val="minor"/>
          </rPr>
          <t>Introducir un texto con el nombre o referencia de la contratación</t>
        </r>
      </text>
    </comment>
    <comment ref="B636" authorId="1" shapeId="0" xr:uid="{0E3BA3EC-E06A-4263-8D02-CA2A6DFAAEAE}">
      <text>
        <r>
          <rPr>
            <sz val="11"/>
            <color theme="1"/>
            <rFont val="Calibri"/>
            <family val="2"/>
            <scheme val="minor"/>
          </rPr>
          <t>Introduzca un texto con la finalidad de la contratación</t>
        </r>
      </text>
    </comment>
    <comment ref="C636" authorId="1" shapeId="0" xr:uid="{B9CAC517-09FC-42ED-9453-D5A4450F78A5}">
      <text>
        <r>
          <rPr>
            <sz val="11"/>
            <color theme="1"/>
            <rFont val="Calibri"/>
            <family val="2"/>
            <scheme val="minor"/>
          </rPr>
          <t>Seleccionar un valor del listado</t>
        </r>
      </text>
    </comment>
    <comment ref="D636" authorId="1" shapeId="0" xr:uid="{933D302D-EB6C-4F97-A7A0-D3F827F5DC32}">
      <text>
        <r>
          <rPr>
            <sz val="11"/>
            <color theme="1"/>
            <rFont val="Calibri"/>
            <family val="2"/>
            <scheme val="minor"/>
          </rPr>
          <t>Seleccione el tipo de procedimiento</t>
        </r>
      </text>
    </comment>
    <comment ref="E636" authorId="1" shapeId="0" xr:uid="{12702597-1029-483D-96D6-024C9BC38E8E}">
      <text>
        <r>
          <rPr>
            <sz val="11"/>
            <color theme="1"/>
            <rFont val="Calibri"/>
            <family val="2"/>
            <scheme val="minor"/>
          </rPr>
          <t>Seleccione un valor de la lista</t>
        </r>
      </text>
    </comment>
    <comment ref="F636" authorId="1" shapeId="0" xr:uid="{9E6E5210-D15A-4069-AF23-3888C6387B0E}">
      <text>
        <r>
          <rPr>
            <sz val="11"/>
            <color theme="1"/>
            <rFont val="Calibri"/>
            <family val="2"/>
            <scheme val="minor"/>
          </rPr>
          <t>Introduzca el código SNIP</t>
        </r>
      </text>
    </comment>
    <comment ref="C637" authorId="1" shapeId="0" xr:uid="{EA8002BD-7B15-4AEA-916A-05E293A047C2}">
      <text>
        <r>
          <rPr>
            <sz val="11"/>
            <color theme="1"/>
            <rFont val="Calibri"/>
            <family val="2"/>
            <scheme val="minor"/>
          </rPr>
          <t>Introduzca la fecha de inicio del proceso, en formato dd-mm-aaaa</t>
        </r>
      </text>
    </comment>
    <comment ref="F637" authorId="1" shapeId="0" xr:uid="{3C156664-4048-4412-959C-AA6396DF63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CEAA1F08-0EBC-4141-8BA6-838934901E22}">
      <text/>
    </comment>
    <comment ref="C639" authorId="1" shapeId="0" xr:uid="{C7586629-7509-455B-9C1B-037CAEFEE8A3}">
      <text>
        <r>
          <rPr>
            <sz val="11"/>
            <color theme="1"/>
            <rFont val="Calibri"/>
            <family val="2"/>
            <scheme val="minor"/>
          </rPr>
          <t>Introduzca la fecha prevista de adjudicación, en formato dd-mm-aaaa</t>
        </r>
      </text>
    </comment>
    <comment ref="F639" authorId="1" shapeId="0" xr:uid="{FDE08030-D538-49BD-85E7-FC920BFBDBCA}">
      <text/>
    </comment>
    <comment ref="F640" authorId="1" shapeId="0" xr:uid="{6295FD63-E977-42FA-A05F-FC9B4E9C11F1}">
      <text/>
    </comment>
    <comment ref="A642" authorId="1" shapeId="0" xr:uid="{0E845AC3-4E62-442A-80CD-78E68278C6E9}">
      <text>
        <r>
          <rPr>
            <sz val="11"/>
            <color theme="1"/>
            <rFont val="Calibri"/>
            <family val="2"/>
            <scheme val="minor"/>
          </rPr>
          <t>Introduzca un codigo UNSPSC</t>
        </r>
      </text>
    </comment>
    <comment ref="B642" authorId="1" shapeId="0" xr:uid="{1CBFD82E-ACEC-4072-80CF-66D4608AB493}">
      <text>
        <r>
          <rPr>
            <sz val="11"/>
            <color theme="1"/>
            <rFont val="Calibri"/>
            <family val="2"/>
            <scheme val="minor"/>
          </rPr>
          <t>Descripción calculada automáticamente a partir de código del artículo</t>
        </r>
      </text>
    </comment>
    <comment ref="C642" authorId="1" shapeId="0" xr:uid="{5E4858C7-7358-4EFF-BACA-00C62475914F}">
      <text>
        <r>
          <rPr>
            <sz val="11"/>
            <color theme="1"/>
            <rFont val="Calibri"/>
            <family val="2"/>
            <scheme val="minor"/>
          </rPr>
          <t>Seleccione un valor de la lista</t>
        </r>
      </text>
    </comment>
    <comment ref="D642" authorId="1" shapeId="0" xr:uid="{F51EBC41-86B4-4B5D-98EA-25C4ADF1A563}">
      <text>
        <r>
          <rPr>
            <sz val="11"/>
            <color theme="1"/>
            <rFont val="Calibri"/>
            <family val="2"/>
            <scheme val="minor"/>
          </rPr>
          <t>Introduzca un número con dos decimales como máximo. Debe ser igual o mayor a la "Cantidad Real Consumida"</t>
        </r>
      </text>
    </comment>
    <comment ref="E642" authorId="1" shapeId="0" xr:uid="{069DAEDB-9ABB-4F9A-A018-709B1E1D5622}">
      <text>
        <r>
          <rPr>
            <sz val="11"/>
            <color theme="1"/>
            <rFont val="Calibri"/>
            <family val="2"/>
            <scheme val="minor"/>
          </rPr>
          <t>Introduzca un número con dos decimales como máximo</t>
        </r>
      </text>
    </comment>
    <comment ref="F642" authorId="1" shapeId="0" xr:uid="{2DA622F3-43AC-446A-A75C-332E78C605C0}">
      <text>
        <r>
          <rPr>
            <sz val="11"/>
            <color theme="1"/>
            <rFont val="Calibri"/>
            <family val="2"/>
            <scheme val="minor"/>
          </rPr>
          <t>Monto calculado automáticamente por el sistema</t>
        </r>
      </text>
    </comment>
    <comment ref="A647" authorId="1" shapeId="0" xr:uid="{E0A4A90F-CDCE-4038-926F-1AAA380A2C57}">
      <text>
        <r>
          <rPr>
            <sz val="11"/>
            <color theme="1"/>
            <rFont val="Calibri"/>
            <family val="2"/>
            <scheme val="minor"/>
          </rPr>
          <t>Introducir un texto con el nombre o referencia de la contratación</t>
        </r>
      </text>
    </comment>
    <comment ref="B647" authorId="1" shapeId="0" xr:uid="{0508B7A3-643F-4B92-9B4B-AC141F5CB54A}">
      <text>
        <r>
          <rPr>
            <sz val="11"/>
            <color theme="1"/>
            <rFont val="Calibri"/>
            <family val="2"/>
            <scheme val="minor"/>
          </rPr>
          <t>Introduzca un texto con la finalidad de la contratación</t>
        </r>
      </text>
    </comment>
    <comment ref="C647" authorId="1" shapeId="0" xr:uid="{6BC04DCC-CDD0-4C60-B3F3-C18AE35ABDCC}">
      <text>
        <r>
          <rPr>
            <sz val="11"/>
            <color theme="1"/>
            <rFont val="Calibri"/>
            <family val="2"/>
            <scheme val="minor"/>
          </rPr>
          <t>Seleccionar un valor del listado</t>
        </r>
      </text>
    </comment>
    <comment ref="D647" authorId="1" shapeId="0" xr:uid="{8A046457-8944-4ED8-B9EA-61B6BCFEEEB2}">
      <text>
        <r>
          <rPr>
            <sz val="11"/>
            <color theme="1"/>
            <rFont val="Calibri"/>
            <family val="2"/>
            <scheme val="minor"/>
          </rPr>
          <t>Seleccione el tipo de procedimiento</t>
        </r>
      </text>
    </comment>
    <comment ref="E647" authorId="1" shapeId="0" xr:uid="{A9E4EB74-79A6-4FC8-86BD-530956224522}">
      <text>
        <r>
          <rPr>
            <sz val="11"/>
            <color theme="1"/>
            <rFont val="Calibri"/>
            <family val="2"/>
            <scheme val="minor"/>
          </rPr>
          <t>Seleccione un valor de la lista</t>
        </r>
      </text>
    </comment>
    <comment ref="F647" authorId="1" shapeId="0" xr:uid="{00A8003F-85F2-4CF8-AD4C-931FC3F36E22}">
      <text>
        <r>
          <rPr>
            <sz val="11"/>
            <color theme="1"/>
            <rFont val="Calibri"/>
            <family val="2"/>
            <scheme val="minor"/>
          </rPr>
          <t>Introduzca el código SNIP</t>
        </r>
      </text>
    </comment>
    <comment ref="C648" authorId="1" shapeId="0" xr:uid="{270D7377-81EC-4374-85C4-AA730CFD72BC}">
      <text>
        <r>
          <rPr>
            <sz val="11"/>
            <color theme="1"/>
            <rFont val="Calibri"/>
            <family val="2"/>
            <scheme val="minor"/>
          </rPr>
          <t>Introduzca la fecha de inicio del proceso, en formato dd-mm-aaaa</t>
        </r>
      </text>
    </comment>
    <comment ref="F648" authorId="1" shapeId="0" xr:uid="{5704633A-59CA-4285-8FAA-E36CF63A39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DEA72CAD-4BCC-49F1-AC76-64BB229074DF}">
      <text/>
    </comment>
    <comment ref="C650" authorId="1" shapeId="0" xr:uid="{3018C4D8-F437-43A3-8ED5-22EE1EF19918}">
      <text>
        <r>
          <rPr>
            <sz val="11"/>
            <color theme="1"/>
            <rFont val="Calibri"/>
            <family val="2"/>
            <scheme val="minor"/>
          </rPr>
          <t>Introduzca la fecha prevista de adjudicación, en formato dd-mm-aaaa</t>
        </r>
      </text>
    </comment>
    <comment ref="F650" authorId="1" shapeId="0" xr:uid="{2260C739-B7C5-406A-A8CA-472EE800ADB2}">
      <text/>
    </comment>
    <comment ref="F651" authorId="1" shapeId="0" xr:uid="{641A2954-20A6-4B59-B704-905BA8936426}">
      <text/>
    </comment>
    <comment ref="A653" authorId="1" shapeId="0" xr:uid="{B7B16095-1E57-4818-B3B4-6FE54EAE6D01}">
      <text>
        <r>
          <rPr>
            <sz val="11"/>
            <color theme="1"/>
            <rFont val="Calibri"/>
            <family val="2"/>
            <scheme val="minor"/>
          </rPr>
          <t>Introduzca un codigo UNSPSC</t>
        </r>
      </text>
    </comment>
    <comment ref="B653" authorId="1" shapeId="0" xr:uid="{7D5336B5-23A2-464A-81FC-91129E79A0CE}">
      <text>
        <r>
          <rPr>
            <sz val="11"/>
            <color theme="1"/>
            <rFont val="Calibri"/>
            <family val="2"/>
            <scheme val="minor"/>
          </rPr>
          <t>Descripción calculada automáticamente a partir de código del artículo</t>
        </r>
      </text>
    </comment>
    <comment ref="C653" authorId="1" shapeId="0" xr:uid="{E423A5A2-C8D3-4813-8172-6E9730FEC2DC}">
      <text>
        <r>
          <rPr>
            <sz val="11"/>
            <color theme="1"/>
            <rFont val="Calibri"/>
            <family val="2"/>
            <scheme val="minor"/>
          </rPr>
          <t>Seleccione un valor de la lista</t>
        </r>
      </text>
    </comment>
    <comment ref="D653" authorId="1" shapeId="0" xr:uid="{123E040D-8167-44F2-B99A-C4C2ACB497A3}">
      <text>
        <r>
          <rPr>
            <sz val="11"/>
            <color theme="1"/>
            <rFont val="Calibri"/>
            <family val="2"/>
            <scheme val="minor"/>
          </rPr>
          <t>Introduzca un número con dos decimales como máximo. Debe ser igual o mayor a la "Cantidad Real Consumida"</t>
        </r>
      </text>
    </comment>
    <comment ref="E653" authorId="1" shapeId="0" xr:uid="{0840EF05-17AF-4818-85DF-B058D8D80B59}">
      <text>
        <r>
          <rPr>
            <sz val="11"/>
            <color theme="1"/>
            <rFont val="Calibri"/>
            <family val="2"/>
            <scheme val="minor"/>
          </rPr>
          <t>Introduzca un número con dos decimales como máximo</t>
        </r>
      </text>
    </comment>
    <comment ref="F653" authorId="1" shapeId="0" xr:uid="{F1CD93BE-F72E-4F36-8C35-15381DAF3900}">
      <text>
        <r>
          <rPr>
            <sz val="11"/>
            <color theme="1"/>
            <rFont val="Calibri"/>
            <family val="2"/>
            <scheme val="minor"/>
          </rPr>
          <t>Monto calculado automáticamente por el sistema</t>
        </r>
      </text>
    </comment>
    <comment ref="A658" authorId="1" shapeId="0" xr:uid="{EF29095A-ADCB-4BFC-BF8F-D8CB4BB80480}">
      <text>
        <r>
          <rPr>
            <sz val="11"/>
            <color theme="1"/>
            <rFont val="Calibri"/>
            <family val="2"/>
            <scheme val="minor"/>
          </rPr>
          <t>Introducir un texto con el nombre o referencia de la contratación</t>
        </r>
      </text>
    </comment>
    <comment ref="B658" authorId="1" shapeId="0" xr:uid="{ABA3396E-D661-4DDA-A466-5AD353F260BD}">
      <text>
        <r>
          <rPr>
            <sz val="11"/>
            <color theme="1"/>
            <rFont val="Calibri"/>
            <family val="2"/>
            <scheme val="minor"/>
          </rPr>
          <t>Introduzca un texto con la finalidad de la contratación</t>
        </r>
      </text>
    </comment>
    <comment ref="C658" authorId="1" shapeId="0" xr:uid="{77FE4896-EDF2-4A7C-AE0D-8410BBA72FCB}">
      <text>
        <r>
          <rPr>
            <sz val="11"/>
            <color theme="1"/>
            <rFont val="Calibri"/>
            <family val="2"/>
            <scheme val="minor"/>
          </rPr>
          <t>Seleccionar un valor del listado</t>
        </r>
      </text>
    </comment>
    <comment ref="D658" authorId="1" shapeId="0" xr:uid="{BEE2E947-B9E2-440A-8CB2-A7CEFE134937}">
      <text>
        <r>
          <rPr>
            <sz val="11"/>
            <color theme="1"/>
            <rFont val="Calibri"/>
            <family val="2"/>
            <scheme val="minor"/>
          </rPr>
          <t>Seleccione el tipo de procedimiento</t>
        </r>
      </text>
    </comment>
    <comment ref="E658" authorId="1" shapeId="0" xr:uid="{8B245829-9B0E-482C-955E-F678EC03BA9D}">
      <text>
        <r>
          <rPr>
            <sz val="11"/>
            <color theme="1"/>
            <rFont val="Calibri"/>
            <family val="2"/>
            <scheme val="minor"/>
          </rPr>
          <t>Seleccione un valor de la lista</t>
        </r>
      </text>
    </comment>
    <comment ref="F658" authorId="1" shapeId="0" xr:uid="{57F241EC-D2D4-4F5A-8BB4-67ACCE172D2C}">
      <text>
        <r>
          <rPr>
            <sz val="11"/>
            <color theme="1"/>
            <rFont val="Calibri"/>
            <family val="2"/>
            <scheme val="minor"/>
          </rPr>
          <t>Introduzca el código SNIP</t>
        </r>
      </text>
    </comment>
    <comment ref="C659" authorId="1" shapeId="0" xr:uid="{5287A95F-92B6-4CA0-BB7B-7405B1810D13}">
      <text>
        <r>
          <rPr>
            <sz val="11"/>
            <color theme="1"/>
            <rFont val="Calibri"/>
            <family val="2"/>
            <scheme val="minor"/>
          </rPr>
          <t>Introduzca la fecha de inicio del proceso, en formato dd-mm-aaaa</t>
        </r>
      </text>
    </comment>
    <comment ref="F659" authorId="1" shapeId="0" xr:uid="{83E01E2C-B150-465E-BFE8-3B3DACA27D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7AFE485F-277D-43D9-BB24-376050999801}">
      <text/>
    </comment>
    <comment ref="C661" authorId="1" shapeId="0" xr:uid="{D7F9BF8F-5827-4282-B6EC-EB8442160569}">
      <text>
        <r>
          <rPr>
            <sz val="11"/>
            <color theme="1"/>
            <rFont val="Calibri"/>
            <family val="2"/>
            <scheme val="minor"/>
          </rPr>
          <t>Introduzca la fecha prevista de adjudicación, en formato dd-mm-aaaa</t>
        </r>
      </text>
    </comment>
    <comment ref="F661" authorId="1" shapeId="0" xr:uid="{3C29D89B-279C-478D-996A-97CDB2B34A3E}">
      <text/>
    </comment>
    <comment ref="F662" authorId="1" shapeId="0" xr:uid="{D2A234B1-B64D-4718-8C73-A9743DBCE0FB}">
      <text/>
    </comment>
    <comment ref="A664" authorId="1" shapeId="0" xr:uid="{C8421076-83F4-48BA-853D-C1417EBB57F5}">
      <text>
        <r>
          <rPr>
            <sz val="11"/>
            <color theme="1"/>
            <rFont val="Calibri"/>
            <family val="2"/>
            <scheme val="minor"/>
          </rPr>
          <t>Introduzca un codigo UNSPSC</t>
        </r>
      </text>
    </comment>
    <comment ref="B664" authorId="1" shapeId="0" xr:uid="{251ED01C-DAE3-4AB6-8B5F-59BD59E04DC0}">
      <text>
        <r>
          <rPr>
            <sz val="11"/>
            <color theme="1"/>
            <rFont val="Calibri"/>
            <family val="2"/>
            <scheme val="minor"/>
          </rPr>
          <t>Descripción calculada automáticamente a partir de código del artículo</t>
        </r>
      </text>
    </comment>
    <comment ref="C664" authorId="1" shapeId="0" xr:uid="{E638FD21-8D58-4E41-BB59-3DE49BCF6F71}">
      <text>
        <r>
          <rPr>
            <sz val="11"/>
            <color theme="1"/>
            <rFont val="Calibri"/>
            <family val="2"/>
            <scheme val="minor"/>
          </rPr>
          <t>Seleccione un valor de la lista</t>
        </r>
      </text>
    </comment>
    <comment ref="D664" authorId="1" shapeId="0" xr:uid="{000DB299-22F5-4F9A-AC8B-CAB82D4B3AB5}">
      <text>
        <r>
          <rPr>
            <sz val="11"/>
            <color theme="1"/>
            <rFont val="Calibri"/>
            <family val="2"/>
            <scheme val="minor"/>
          </rPr>
          <t>Introduzca un número con dos decimales como máximo. Debe ser igual o mayor a la "Cantidad Real Consumida"</t>
        </r>
      </text>
    </comment>
    <comment ref="E664" authorId="1" shapeId="0" xr:uid="{195F61FE-5402-4AA8-8361-305C3D4372BC}">
      <text>
        <r>
          <rPr>
            <sz val="11"/>
            <color theme="1"/>
            <rFont val="Calibri"/>
            <family val="2"/>
            <scheme val="minor"/>
          </rPr>
          <t>Introduzca un número con dos decimales como máximo</t>
        </r>
      </text>
    </comment>
    <comment ref="F664" authorId="1" shapeId="0" xr:uid="{162206ED-D2F6-4658-B55E-86637E39BF7C}">
      <text>
        <r>
          <rPr>
            <sz val="11"/>
            <color theme="1"/>
            <rFont val="Calibri"/>
            <family val="2"/>
            <scheme val="minor"/>
          </rPr>
          <t>Monto calculado automáticamente por el sistema</t>
        </r>
      </text>
    </comment>
    <comment ref="A669" authorId="1" shapeId="0" xr:uid="{C6FBC9D4-4A1C-4976-8348-2B49B5AC8AB2}">
      <text>
        <r>
          <rPr>
            <sz val="11"/>
            <color theme="1"/>
            <rFont val="Calibri"/>
            <family val="2"/>
            <scheme val="minor"/>
          </rPr>
          <t>Introducir un texto con el nombre o referencia de la contratación</t>
        </r>
      </text>
    </comment>
    <comment ref="B669" authorId="1" shapeId="0" xr:uid="{03EFB47D-7B66-4DB8-99EC-2C1A008F72B1}">
      <text>
        <r>
          <rPr>
            <sz val="11"/>
            <color theme="1"/>
            <rFont val="Calibri"/>
            <family val="2"/>
            <scheme val="minor"/>
          </rPr>
          <t>Introduzca un texto con la finalidad de la contratación</t>
        </r>
      </text>
    </comment>
    <comment ref="C669" authorId="1" shapeId="0" xr:uid="{05B95C82-33EB-4B6D-9E5F-44B8DB2F1598}">
      <text>
        <r>
          <rPr>
            <sz val="11"/>
            <color theme="1"/>
            <rFont val="Calibri"/>
            <family val="2"/>
            <scheme val="minor"/>
          </rPr>
          <t>Seleccionar un valor del listado</t>
        </r>
      </text>
    </comment>
    <comment ref="D669" authorId="1" shapeId="0" xr:uid="{7115AAFC-15F3-40D7-9300-6DC70BB0D6CE}">
      <text>
        <r>
          <rPr>
            <sz val="11"/>
            <color theme="1"/>
            <rFont val="Calibri"/>
            <family val="2"/>
            <scheme val="minor"/>
          </rPr>
          <t>Seleccione el tipo de procedimiento</t>
        </r>
      </text>
    </comment>
    <comment ref="E669" authorId="1" shapeId="0" xr:uid="{4172F1D4-3923-47DD-93D7-16E54D3C45AB}">
      <text>
        <r>
          <rPr>
            <sz val="11"/>
            <color theme="1"/>
            <rFont val="Calibri"/>
            <family val="2"/>
            <scheme val="minor"/>
          </rPr>
          <t>Seleccione un valor de la lista</t>
        </r>
      </text>
    </comment>
    <comment ref="F669" authorId="1" shapeId="0" xr:uid="{81636EB1-D34E-426C-95B6-F8DC17FFD6DC}">
      <text>
        <r>
          <rPr>
            <sz val="11"/>
            <color theme="1"/>
            <rFont val="Calibri"/>
            <family val="2"/>
            <scheme val="minor"/>
          </rPr>
          <t>Introduzca el código SNIP</t>
        </r>
      </text>
    </comment>
    <comment ref="C670" authorId="1" shapeId="0" xr:uid="{507382AF-22BA-462E-916A-C2C5CC3FF180}">
      <text>
        <r>
          <rPr>
            <sz val="11"/>
            <color theme="1"/>
            <rFont val="Calibri"/>
            <family val="2"/>
            <scheme val="minor"/>
          </rPr>
          <t>Introduzca la fecha de inicio del proceso, en formato dd-mm-aaaa</t>
        </r>
      </text>
    </comment>
    <comment ref="F670" authorId="1" shapeId="0" xr:uid="{50D47C42-3C06-4FA2-BB54-672D798A85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xr:uid="{3DFE2497-9062-45B9-9B52-F36486043773}">
      <text/>
    </comment>
    <comment ref="C672" authorId="1" shapeId="0" xr:uid="{800A9548-A288-4203-B782-B65BCCC6748E}">
      <text>
        <r>
          <rPr>
            <sz val="11"/>
            <color theme="1"/>
            <rFont val="Calibri"/>
            <family val="2"/>
            <scheme val="minor"/>
          </rPr>
          <t>Introduzca la fecha prevista de adjudicación, en formato dd-mm-aaaa</t>
        </r>
      </text>
    </comment>
    <comment ref="F672" authorId="1" shapeId="0" xr:uid="{87A33992-A15C-48C9-9D77-24B02E91F55C}">
      <text/>
    </comment>
    <comment ref="F673" authorId="1" shapeId="0" xr:uid="{446CAEE6-EAF3-460A-97DF-F487DC37ED43}">
      <text/>
    </comment>
    <comment ref="A675" authorId="1" shapeId="0" xr:uid="{565E953D-062F-49FC-881F-63F77D9A6B90}">
      <text>
        <r>
          <rPr>
            <sz val="11"/>
            <color theme="1"/>
            <rFont val="Calibri"/>
            <family val="2"/>
            <scheme val="minor"/>
          </rPr>
          <t>Introduzca un codigo UNSPSC</t>
        </r>
      </text>
    </comment>
    <comment ref="B675" authorId="1" shapeId="0" xr:uid="{2505189C-73C1-46D8-A0CE-EBE3C3CCE85E}">
      <text>
        <r>
          <rPr>
            <sz val="11"/>
            <color theme="1"/>
            <rFont val="Calibri"/>
            <family val="2"/>
            <scheme val="minor"/>
          </rPr>
          <t>Descripción calculada automáticamente a partir de código del artículo</t>
        </r>
      </text>
    </comment>
    <comment ref="C675" authorId="1" shapeId="0" xr:uid="{D164A910-9BD1-4207-A68F-B6268D31A635}">
      <text>
        <r>
          <rPr>
            <sz val="11"/>
            <color theme="1"/>
            <rFont val="Calibri"/>
            <family val="2"/>
            <scheme val="minor"/>
          </rPr>
          <t>Seleccione un valor de la lista</t>
        </r>
      </text>
    </comment>
    <comment ref="D675" authorId="1" shapeId="0" xr:uid="{D63BF257-0CC0-4F8C-B1D8-9E0B90D9F018}">
      <text>
        <r>
          <rPr>
            <sz val="11"/>
            <color theme="1"/>
            <rFont val="Calibri"/>
            <family val="2"/>
            <scheme val="minor"/>
          </rPr>
          <t>Introduzca un número con dos decimales como máximo. Debe ser igual o mayor a la "Cantidad Real Consumida"</t>
        </r>
      </text>
    </comment>
    <comment ref="E675" authorId="1" shapeId="0" xr:uid="{EFF7F7E1-FB2E-4E54-AE41-302A8BD1F374}">
      <text>
        <r>
          <rPr>
            <sz val="11"/>
            <color theme="1"/>
            <rFont val="Calibri"/>
            <family val="2"/>
            <scheme val="minor"/>
          </rPr>
          <t>Introduzca un número con dos decimales como máximo</t>
        </r>
      </text>
    </comment>
    <comment ref="F675" authorId="1" shapeId="0" xr:uid="{4A483D4B-F72B-47D1-AD69-9260C84180B0}">
      <text>
        <r>
          <rPr>
            <sz val="11"/>
            <color theme="1"/>
            <rFont val="Calibri"/>
            <family val="2"/>
            <scheme val="minor"/>
          </rPr>
          <t>Monto calculado automáticamente por el sistema</t>
        </r>
      </text>
    </comment>
    <comment ref="A681" authorId="1" shapeId="0" xr:uid="{399F3826-3FEA-4F89-B24D-BA4C8D86DF43}">
      <text>
        <r>
          <rPr>
            <sz val="11"/>
            <color theme="1"/>
            <rFont val="Calibri"/>
            <family val="2"/>
            <scheme val="minor"/>
          </rPr>
          <t>Introducir un texto con el nombre o referencia de la contratación</t>
        </r>
      </text>
    </comment>
    <comment ref="B681" authorId="1" shapeId="0" xr:uid="{F6FFA868-BC5C-4AB2-AA83-F67B7615362B}">
      <text>
        <r>
          <rPr>
            <sz val="11"/>
            <color theme="1"/>
            <rFont val="Calibri"/>
            <family val="2"/>
            <scheme val="minor"/>
          </rPr>
          <t>Introduzca un texto con la finalidad de la contratación</t>
        </r>
      </text>
    </comment>
    <comment ref="C681" authorId="1" shapeId="0" xr:uid="{02A8C973-00A8-4A8D-BFA0-13F79395C2A7}">
      <text>
        <r>
          <rPr>
            <sz val="11"/>
            <color theme="1"/>
            <rFont val="Calibri"/>
            <family val="2"/>
            <scheme val="minor"/>
          </rPr>
          <t>Seleccionar un valor del listado</t>
        </r>
      </text>
    </comment>
    <comment ref="D681" authorId="1" shapeId="0" xr:uid="{A7A9D6C3-86B2-457A-88FE-A1D73A2A9E6A}">
      <text>
        <r>
          <rPr>
            <sz val="11"/>
            <color theme="1"/>
            <rFont val="Calibri"/>
            <family val="2"/>
            <scheme val="minor"/>
          </rPr>
          <t>Seleccione el tipo de procedimiento</t>
        </r>
      </text>
    </comment>
    <comment ref="E681" authorId="1" shapeId="0" xr:uid="{50E7CDBF-4DF0-4AEC-A749-BA2962217D1F}">
      <text>
        <r>
          <rPr>
            <sz val="11"/>
            <color theme="1"/>
            <rFont val="Calibri"/>
            <family val="2"/>
            <scheme val="minor"/>
          </rPr>
          <t>Seleccione un valor de la lista</t>
        </r>
      </text>
    </comment>
    <comment ref="F681" authorId="1" shapeId="0" xr:uid="{C41C97D0-08E3-4F1D-83C3-D7ED98042091}">
      <text>
        <r>
          <rPr>
            <sz val="11"/>
            <color theme="1"/>
            <rFont val="Calibri"/>
            <family val="2"/>
            <scheme val="minor"/>
          </rPr>
          <t>Introduzca el código SNIP</t>
        </r>
      </text>
    </comment>
    <comment ref="C682" authorId="1" shapeId="0" xr:uid="{2337EDD6-A2A3-4C2B-8966-37A7B0000775}">
      <text>
        <r>
          <rPr>
            <sz val="11"/>
            <color theme="1"/>
            <rFont val="Calibri"/>
            <family val="2"/>
            <scheme val="minor"/>
          </rPr>
          <t>Introduzca la fecha de inicio del proceso, en formato dd-mm-aaaa</t>
        </r>
      </text>
    </comment>
    <comment ref="F682" authorId="1" shapeId="0" xr:uid="{4AFEBDFF-217F-4E2C-B5D1-969472BF9F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1" shapeId="0" xr:uid="{B0F8B12E-0A4F-4BD8-B3F4-2BE1E1CBA7F6}">
      <text/>
    </comment>
    <comment ref="C684" authorId="1" shapeId="0" xr:uid="{8D78BE13-4ECF-4B8F-8CA3-EB13471A666E}">
      <text>
        <r>
          <rPr>
            <sz val="11"/>
            <color theme="1"/>
            <rFont val="Calibri"/>
            <family val="2"/>
            <scheme val="minor"/>
          </rPr>
          <t>Introduzca la fecha prevista de adjudicación, en formato dd-mm-aaaa</t>
        </r>
      </text>
    </comment>
    <comment ref="F684" authorId="1" shapeId="0" xr:uid="{F600CF42-6A62-4C6C-B6EE-DA147B3FB1CC}">
      <text/>
    </comment>
    <comment ref="F685" authorId="1" shapeId="0" xr:uid="{32C85B83-30C3-4398-B19B-FD26DD40668A}">
      <text/>
    </comment>
    <comment ref="A687" authorId="1" shapeId="0" xr:uid="{7E96996F-833E-42E8-9F8F-DEF5A215A106}">
      <text>
        <r>
          <rPr>
            <sz val="11"/>
            <color theme="1"/>
            <rFont val="Calibri"/>
            <family val="2"/>
            <scheme val="minor"/>
          </rPr>
          <t>Introduzca un codigo UNSPSC</t>
        </r>
      </text>
    </comment>
    <comment ref="B687" authorId="1" shapeId="0" xr:uid="{3B0EDBD5-3324-4984-A11E-7552070F729F}">
      <text>
        <r>
          <rPr>
            <sz val="11"/>
            <color theme="1"/>
            <rFont val="Calibri"/>
            <family val="2"/>
            <scheme val="minor"/>
          </rPr>
          <t>Descripción calculada automáticamente a partir de código del artículo</t>
        </r>
      </text>
    </comment>
    <comment ref="C687" authorId="1" shapeId="0" xr:uid="{36B44D08-B8BA-469C-94C0-899A01158FE7}">
      <text>
        <r>
          <rPr>
            <sz val="11"/>
            <color theme="1"/>
            <rFont val="Calibri"/>
            <family val="2"/>
            <scheme val="minor"/>
          </rPr>
          <t>Seleccione un valor de la lista</t>
        </r>
      </text>
    </comment>
    <comment ref="D687" authorId="1" shapeId="0" xr:uid="{B66CDEED-4C07-4887-A08A-76CE38BB7E93}">
      <text>
        <r>
          <rPr>
            <sz val="11"/>
            <color theme="1"/>
            <rFont val="Calibri"/>
            <family val="2"/>
            <scheme val="minor"/>
          </rPr>
          <t>Introduzca un número con dos decimales como máximo. Debe ser igual o mayor a la "Cantidad Real Consumida"</t>
        </r>
      </text>
    </comment>
    <comment ref="E687" authorId="1" shapeId="0" xr:uid="{8F137F5A-2A1E-4C82-956A-633C15DFD26B}">
      <text>
        <r>
          <rPr>
            <sz val="11"/>
            <color theme="1"/>
            <rFont val="Calibri"/>
            <family val="2"/>
            <scheme val="minor"/>
          </rPr>
          <t>Introduzca un número con dos decimales como máximo</t>
        </r>
      </text>
    </comment>
    <comment ref="F687" authorId="1" shapeId="0" xr:uid="{4DAD16D8-E3C3-44B6-A7A2-1DDC4F23219E}">
      <text>
        <r>
          <rPr>
            <sz val="11"/>
            <color theme="1"/>
            <rFont val="Calibri"/>
            <family val="2"/>
            <scheme val="minor"/>
          </rPr>
          <t>Monto calculado automáticamente por el sistema</t>
        </r>
      </text>
    </comment>
    <comment ref="A694" authorId="1" shapeId="0" xr:uid="{93F530BD-CA1A-4A1F-8252-9EA432A9E5DF}">
      <text>
        <r>
          <rPr>
            <sz val="11"/>
            <color theme="1"/>
            <rFont val="Calibri"/>
            <family val="2"/>
            <scheme val="minor"/>
          </rPr>
          <t>Introducir un texto con el nombre o referencia de la contratación</t>
        </r>
      </text>
    </comment>
    <comment ref="B694" authorId="1" shapeId="0" xr:uid="{B90187BF-89B6-4DE5-A2F4-D46A1F3FD158}">
      <text>
        <r>
          <rPr>
            <sz val="11"/>
            <color theme="1"/>
            <rFont val="Calibri"/>
            <family val="2"/>
            <scheme val="minor"/>
          </rPr>
          <t>Introduzca un texto con la finalidad de la contratación</t>
        </r>
      </text>
    </comment>
    <comment ref="C694" authorId="1" shapeId="0" xr:uid="{9C5E15C1-9D46-4C68-8514-AFA27D11FA10}">
      <text>
        <r>
          <rPr>
            <sz val="11"/>
            <color theme="1"/>
            <rFont val="Calibri"/>
            <family val="2"/>
            <scheme val="minor"/>
          </rPr>
          <t>Seleccionar un valor del listado</t>
        </r>
      </text>
    </comment>
    <comment ref="D694" authorId="1" shapeId="0" xr:uid="{1B95C993-2A41-4EA2-9B18-1D402D5BB999}">
      <text>
        <r>
          <rPr>
            <sz val="11"/>
            <color theme="1"/>
            <rFont val="Calibri"/>
            <family val="2"/>
            <scheme val="minor"/>
          </rPr>
          <t>Seleccione el tipo de procedimiento</t>
        </r>
      </text>
    </comment>
    <comment ref="E694" authorId="1" shapeId="0" xr:uid="{6FC08D7E-5D34-44BD-A9DC-0FFC705D366A}">
      <text>
        <r>
          <rPr>
            <sz val="11"/>
            <color theme="1"/>
            <rFont val="Calibri"/>
            <family val="2"/>
            <scheme val="minor"/>
          </rPr>
          <t>Seleccione un valor de la lista</t>
        </r>
      </text>
    </comment>
    <comment ref="F694" authorId="1" shapeId="0" xr:uid="{557AF751-DD23-4B48-B05B-39ED84835CCD}">
      <text>
        <r>
          <rPr>
            <sz val="11"/>
            <color theme="1"/>
            <rFont val="Calibri"/>
            <family val="2"/>
            <scheme val="minor"/>
          </rPr>
          <t>Introduzca el código SNIP</t>
        </r>
      </text>
    </comment>
    <comment ref="C695" authorId="1" shapeId="0" xr:uid="{DA9D85D1-E941-4A12-96C8-743C348678A1}">
      <text>
        <r>
          <rPr>
            <sz val="11"/>
            <color theme="1"/>
            <rFont val="Calibri"/>
            <family val="2"/>
            <scheme val="minor"/>
          </rPr>
          <t>Introduzca la fecha de inicio del proceso, en formato dd-mm-aaaa</t>
        </r>
      </text>
    </comment>
    <comment ref="F695" authorId="1" shapeId="0" xr:uid="{55240EF1-B3DB-40B9-BB1E-6A5B862B0FB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6" authorId="1" shapeId="0" xr:uid="{8A77F3B5-C9F4-44AA-8287-EE768EA87A9B}">
      <text/>
    </comment>
    <comment ref="C697" authorId="1" shapeId="0" xr:uid="{4BDE2B7D-61D1-4B3A-BEFA-03094821CF4E}">
      <text>
        <r>
          <rPr>
            <sz val="11"/>
            <color theme="1"/>
            <rFont val="Calibri"/>
            <family val="2"/>
            <scheme val="minor"/>
          </rPr>
          <t>Introduzca la fecha prevista de adjudicación, en formato dd-mm-aaaa</t>
        </r>
      </text>
    </comment>
    <comment ref="F697" authorId="1" shapeId="0" xr:uid="{9D3B724A-0A36-4C20-90AD-99080E082DEB}">
      <text/>
    </comment>
    <comment ref="F698" authorId="1" shapeId="0" xr:uid="{516291B3-9797-4B81-B492-A392D73ACF16}">
      <text/>
    </comment>
    <comment ref="A700" authorId="1" shapeId="0" xr:uid="{FD52650D-3E4B-4979-AC67-45222A2F29A2}">
      <text>
        <r>
          <rPr>
            <sz val="11"/>
            <color theme="1"/>
            <rFont val="Calibri"/>
            <family val="2"/>
            <scheme val="minor"/>
          </rPr>
          <t>Introduzca un codigo UNSPSC</t>
        </r>
      </text>
    </comment>
    <comment ref="B700" authorId="1" shapeId="0" xr:uid="{D4E1F65E-BAAE-421C-9BC2-41446E2E1C1A}">
      <text>
        <r>
          <rPr>
            <sz val="11"/>
            <color theme="1"/>
            <rFont val="Calibri"/>
            <family val="2"/>
            <scheme val="minor"/>
          </rPr>
          <t>Descripción calculada automáticamente a partir de código del artículo</t>
        </r>
      </text>
    </comment>
    <comment ref="C700" authorId="1" shapeId="0" xr:uid="{7038C5D2-B391-4AD1-86DD-8CF1CA7A2E63}">
      <text>
        <r>
          <rPr>
            <sz val="11"/>
            <color theme="1"/>
            <rFont val="Calibri"/>
            <family val="2"/>
            <scheme val="minor"/>
          </rPr>
          <t>Seleccione un valor de la lista</t>
        </r>
      </text>
    </comment>
    <comment ref="D700" authorId="1" shapeId="0" xr:uid="{3DB91951-B690-406B-AF96-F8AD77A9DBBE}">
      <text>
        <r>
          <rPr>
            <sz val="11"/>
            <color theme="1"/>
            <rFont val="Calibri"/>
            <family val="2"/>
            <scheme val="minor"/>
          </rPr>
          <t>Introduzca un número con dos decimales como máximo. Debe ser igual o mayor a la "Cantidad Real Consumida"</t>
        </r>
      </text>
    </comment>
    <comment ref="E700" authorId="1" shapeId="0" xr:uid="{85DE31B1-F15C-45FF-A216-AAEC9CB21028}">
      <text>
        <r>
          <rPr>
            <sz val="11"/>
            <color theme="1"/>
            <rFont val="Calibri"/>
            <family val="2"/>
            <scheme val="minor"/>
          </rPr>
          <t>Introduzca un número con dos decimales como máximo</t>
        </r>
      </text>
    </comment>
    <comment ref="F700" authorId="1" shapeId="0" xr:uid="{77E63C42-22B0-4BA9-949B-8835D76D308B}">
      <text>
        <r>
          <rPr>
            <sz val="11"/>
            <color theme="1"/>
            <rFont val="Calibri"/>
            <family val="2"/>
            <scheme val="minor"/>
          </rPr>
          <t>Monto calculado automáticamente por el sistema</t>
        </r>
      </text>
    </comment>
    <comment ref="A706" authorId="1" shapeId="0" xr:uid="{6F889364-D630-475E-9F92-5D8C3DAE759E}">
      <text>
        <r>
          <rPr>
            <sz val="11"/>
            <color theme="1"/>
            <rFont val="Calibri"/>
            <family val="2"/>
            <scheme val="minor"/>
          </rPr>
          <t>Introducir un texto con el nombre o referencia de la contratación</t>
        </r>
      </text>
    </comment>
    <comment ref="B706" authorId="1" shapeId="0" xr:uid="{6F474A76-3969-48FA-A2B4-65D0DE6110C8}">
      <text>
        <r>
          <rPr>
            <sz val="11"/>
            <color theme="1"/>
            <rFont val="Calibri"/>
            <family val="2"/>
            <scheme val="minor"/>
          </rPr>
          <t>Introduzca un texto con la finalidad de la contratación</t>
        </r>
      </text>
    </comment>
    <comment ref="C706" authorId="1" shapeId="0" xr:uid="{B953287C-3AD8-40FE-BB13-055E85AA0088}">
      <text>
        <r>
          <rPr>
            <sz val="11"/>
            <color theme="1"/>
            <rFont val="Calibri"/>
            <family val="2"/>
            <scheme val="minor"/>
          </rPr>
          <t>Seleccionar un valor del listado</t>
        </r>
      </text>
    </comment>
    <comment ref="D706" authorId="1" shapeId="0" xr:uid="{D0AFEF39-4922-4D4E-8535-DE1B680C0D39}">
      <text>
        <r>
          <rPr>
            <sz val="11"/>
            <color theme="1"/>
            <rFont val="Calibri"/>
            <family val="2"/>
            <scheme val="minor"/>
          </rPr>
          <t>Seleccione el tipo de procedimiento</t>
        </r>
      </text>
    </comment>
    <comment ref="E706" authorId="1" shapeId="0" xr:uid="{D360D422-C3AE-41F1-AB85-BE7242761145}">
      <text>
        <r>
          <rPr>
            <sz val="11"/>
            <color theme="1"/>
            <rFont val="Calibri"/>
            <family val="2"/>
            <scheme val="minor"/>
          </rPr>
          <t>Seleccione un valor de la lista</t>
        </r>
      </text>
    </comment>
    <comment ref="F706" authorId="1" shapeId="0" xr:uid="{DAC406AA-391D-4365-8016-A76DE23BC8B4}">
      <text>
        <r>
          <rPr>
            <sz val="11"/>
            <color theme="1"/>
            <rFont val="Calibri"/>
            <family val="2"/>
            <scheme val="minor"/>
          </rPr>
          <t>Introduzca el código SNIP</t>
        </r>
      </text>
    </comment>
    <comment ref="C707" authorId="1" shapeId="0" xr:uid="{96BA7FDA-E363-4830-8678-A044C2237CA4}">
      <text>
        <r>
          <rPr>
            <sz val="11"/>
            <color theme="1"/>
            <rFont val="Calibri"/>
            <family val="2"/>
            <scheme val="minor"/>
          </rPr>
          <t>Introduzca la fecha de inicio del proceso, en formato dd-mm-aaaa</t>
        </r>
      </text>
    </comment>
    <comment ref="F707" authorId="1" shapeId="0" xr:uid="{CAC528B8-F771-49F4-B15A-29D3040381D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xr:uid="{C8B9AFA1-E1BA-4525-AE5E-A06FF4D540E7}">
      <text/>
    </comment>
    <comment ref="C709" authorId="1" shapeId="0" xr:uid="{E6097083-2121-4B4D-A13A-A5F2B9267CB0}">
      <text>
        <r>
          <rPr>
            <sz val="11"/>
            <color theme="1"/>
            <rFont val="Calibri"/>
            <family val="2"/>
            <scheme val="minor"/>
          </rPr>
          <t>Introduzca la fecha prevista de adjudicación, en formato dd-mm-aaaa</t>
        </r>
      </text>
    </comment>
    <comment ref="F709" authorId="1" shapeId="0" xr:uid="{1952EF7F-9C40-45A8-B0D4-F79C7A2283AD}">
      <text/>
    </comment>
    <comment ref="F710" authorId="1" shapeId="0" xr:uid="{41CD4C5D-8148-492A-944D-DE72333471A1}">
      <text/>
    </comment>
    <comment ref="A712" authorId="1" shapeId="0" xr:uid="{5CF7C934-0116-431D-B288-8D6117C01561}">
      <text>
        <r>
          <rPr>
            <sz val="11"/>
            <color theme="1"/>
            <rFont val="Calibri"/>
            <family val="2"/>
            <scheme val="minor"/>
          </rPr>
          <t>Introduzca un codigo UNSPSC</t>
        </r>
      </text>
    </comment>
    <comment ref="B712" authorId="1" shapeId="0" xr:uid="{BBF7D278-A374-4587-BED0-D5458A43D707}">
      <text>
        <r>
          <rPr>
            <sz val="11"/>
            <color theme="1"/>
            <rFont val="Calibri"/>
            <family val="2"/>
            <scheme val="minor"/>
          </rPr>
          <t>Descripción calculada automáticamente a partir de código del artículo</t>
        </r>
      </text>
    </comment>
    <comment ref="C712" authorId="1" shapeId="0" xr:uid="{C74EBEFC-F185-46C5-A2C6-5ED059767F48}">
      <text>
        <r>
          <rPr>
            <sz val="11"/>
            <color theme="1"/>
            <rFont val="Calibri"/>
            <family val="2"/>
            <scheme val="minor"/>
          </rPr>
          <t>Seleccione un valor de la lista</t>
        </r>
      </text>
    </comment>
    <comment ref="D712" authorId="1" shapeId="0" xr:uid="{9C609DBF-FEC2-4F28-AF16-AC0AB773A3E6}">
      <text>
        <r>
          <rPr>
            <sz val="11"/>
            <color theme="1"/>
            <rFont val="Calibri"/>
            <family val="2"/>
            <scheme val="minor"/>
          </rPr>
          <t>Introduzca un número con dos decimales como máximo. Debe ser igual o mayor a la "Cantidad Real Consumida"</t>
        </r>
      </text>
    </comment>
    <comment ref="E712" authorId="1" shapeId="0" xr:uid="{D12CD0B7-3078-4E0B-9FA0-B3CB80E5AA14}">
      <text>
        <r>
          <rPr>
            <sz val="11"/>
            <color theme="1"/>
            <rFont val="Calibri"/>
            <family val="2"/>
            <scheme val="minor"/>
          </rPr>
          <t>Introduzca un número con dos decimales como máximo</t>
        </r>
      </text>
    </comment>
    <comment ref="F712" authorId="1" shapeId="0" xr:uid="{59D6411B-F040-4BCD-BF1F-EAA8B8BA0364}">
      <text>
        <r>
          <rPr>
            <sz val="11"/>
            <color theme="1"/>
            <rFont val="Calibri"/>
            <family val="2"/>
            <scheme val="minor"/>
          </rPr>
          <t>Monto calculado automáticamente por el sistema</t>
        </r>
      </text>
    </comment>
    <comment ref="A718" authorId="1" shapeId="0" xr:uid="{B8C5DE51-BBB0-4F85-9C54-F27F745AACD2}">
      <text>
        <r>
          <rPr>
            <sz val="11"/>
            <color theme="1"/>
            <rFont val="Calibri"/>
            <family val="2"/>
            <scheme val="minor"/>
          </rPr>
          <t>Introducir un texto con el nombre o referencia de la contratación</t>
        </r>
      </text>
    </comment>
    <comment ref="B718" authorId="1" shapeId="0" xr:uid="{A6FC0BC6-B731-4642-B9AF-2A5EA6738718}">
      <text>
        <r>
          <rPr>
            <sz val="11"/>
            <color theme="1"/>
            <rFont val="Calibri"/>
            <family val="2"/>
            <scheme val="minor"/>
          </rPr>
          <t>Introduzca un texto con la finalidad de la contratación</t>
        </r>
      </text>
    </comment>
    <comment ref="C718" authorId="1" shapeId="0" xr:uid="{C44E575F-E7A6-47DB-BB96-0FBEEF155D86}">
      <text>
        <r>
          <rPr>
            <sz val="11"/>
            <color theme="1"/>
            <rFont val="Calibri"/>
            <family val="2"/>
            <scheme val="minor"/>
          </rPr>
          <t>Seleccionar un valor del listado</t>
        </r>
      </text>
    </comment>
    <comment ref="D718" authorId="1" shapeId="0" xr:uid="{3FCCD9DA-EF7D-49A9-B341-D61033AA9F3F}">
      <text>
        <r>
          <rPr>
            <sz val="11"/>
            <color theme="1"/>
            <rFont val="Calibri"/>
            <family val="2"/>
            <scheme val="minor"/>
          </rPr>
          <t>Seleccione el tipo de procedimiento</t>
        </r>
      </text>
    </comment>
    <comment ref="E718" authorId="1" shapeId="0" xr:uid="{BAC09C84-1544-462F-B776-529FE8E6EB02}">
      <text>
        <r>
          <rPr>
            <sz val="11"/>
            <color theme="1"/>
            <rFont val="Calibri"/>
            <family val="2"/>
            <scheme val="minor"/>
          </rPr>
          <t>Seleccione un valor de la lista</t>
        </r>
      </text>
    </comment>
    <comment ref="F718" authorId="1" shapeId="0" xr:uid="{582B30F3-342D-4170-A835-52DCF0AA67F2}">
      <text>
        <r>
          <rPr>
            <sz val="11"/>
            <color theme="1"/>
            <rFont val="Calibri"/>
            <family val="2"/>
            <scheme val="minor"/>
          </rPr>
          <t>Introduzca el código SNIP</t>
        </r>
      </text>
    </comment>
    <comment ref="C719" authorId="1" shapeId="0" xr:uid="{D2D1D575-7325-4AB5-99DF-A1A0EE1745D3}">
      <text>
        <r>
          <rPr>
            <sz val="11"/>
            <color theme="1"/>
            <rFont val="Calibri"/>
            <family val="2"/>
            <scheme val="minor"/>
          </rPr>
          <t>Introduzca la fecha de inicio del proceso, en formato dd-mm-aaaa</t>
        </r>
      </text>
    </comment>
    <comment ref="F719" authorId="1" shapeId="0" xr:uid="{689DB114-D704-40AD-A3B9-F91D5DDF060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0" authorId="1" shapeId="0" xr:uid="{CEBF9201-9B82-4243-A3CB-1714944DD455}">
      <text/>
    </comment>
    <comment ref="C721" authorId="1" shapeId="0" xr:uid="{138FA6C5-C524-4915-8D5C-13853651EA9D}">
      <text>
        <r>
          <rPr>
            <sz val="11"/>
            <color theme="1"/>
            <rFont val="Calibri"/>
            <family val="2"/>
            <scheme val="minor"/>
          </rPr>
          <t>Introduzca la fecha prevista de adjudicación, en formato dd-mm-aaaa</t>
        </r>
      </text>
    </comment>
    <comment ref="F721" authorId="1" shapeId="0" xr:uid="{BB6134DF-6A35-41ED-A6CB-3F6E67F8D896}">
      <text/>
    </comment>
    <comment ref="F722" authorId="1" shapeId="0" xr:uid="{602C1574-E915-4941-91B4-833328C38D14}">
      <text/>
    </comment>
    <comment ref="A724" authorId="1" shapeId="0" xr:uid="{58FD984A-EE4F-4A75-858F-89D596133B8F}">
      <text>
        <r>
          <rPr>
            <sz val="11"/>
            <color theme="1"/>
            <rFont val="Calibri"/>
            <family val="2"/>
            <scheme val="minor"/>
          </rPr>
          <t>Introduzca un codigo UNSPSC</t>
        </r>
      </text>
    </comment>
    <comment ref="B724" authorId="1" shapeId="0" xr:uid="{82A1C0E6-687E-4678-978F-D539BBD67F88}">
      <text>
        <r>
          <rPr>
            <sz val="11"/>
            <color theme="1"/>
            <rFont val="Calibri"/>
            <family val="2"/>
            <scheme val="minor"/>
          </rPr>
          <t>Descripción calculada automáticamente a partir de código del artículo</t>
        </r>
      </text>
    </comment>
    <comment ref="C724" authorId="1" shapeId="0" xr:uid="{AF6DB08B-CD4A-46F2-B125-28F028D73835}">
      <text>
        <r>
          <rPr>
            <sz val="11"/>
            <color theme="1"/>
            <rFont val="Calibri"/>
            <family val="2"/>
            <scheme val="minor"/>
          </rPr>
          <t>Seleccione un valor de la lista</t>
        </r>
      </text>
    </comment>
    <comment ref="D724" authorId="1" shapeId="0" xr:uid="{7FAFB958-2FCB-4C22-A26D-E1235DDD1032}">
      <text>
        <r>
          <rPr>
            <sz val="11"/>
            <color theme="1"/>
            <rFont val="Calibri"/>
            <family val="2"/>
            <scheme val="minor"/>
          </rPr>
          <t>Introduzca un número con dos decimales como máximo. Debe ser igual o mayor a la "Cantidad Real Consumida"</t>
        </r>
      </text>
    </comment>
    <comment ref="E724" authorId="1" shapeId="0" xr:uid="{211BE1B8-3191-4245-A066-7AD7862755E1}">
      <text>
        <r>
          <rPr>
            <sz val="11"/>
            <color theme="1"/>
            <rFont val="Calibri"/>
            <family val="2"/>
            <scheme val="minor"/>
          </rPr>
          <t>Introduzca un número con dos decimales como máximo</t>
        </r>
      </text>
    </comment>
    <comment ref="F724" authorId="1" shapeId="0" xr:uid="{C2430269-7C44-434A-A119-64E134D55983}">
      <text>
        <r>
          <rPr>
            <sz val="11"/>
            <color theme="1"/>
            <rFont val="Calibri"/>
            <family val="2"/>
            <scheme val="minor"/>
          </rPr>
          <t>Monto calculado automáticamente por el sistema</t>
        </r>
      </text>
    </comment>
    <comment ref="A729" authorId="1" shapeId="0" xr:uid="{17E0ACF9-835E-4C55-BE3B-FCEBF68C643A}">
      <text>
        <r>
          <rPr>
            <sz val="11"/>
            <color theme="1"/>
            <rFont val="Calibri"/>
            <family val="2"/>
            <scheme val="minor"/>
          </rPr>
          <t>Introducir un texto con el nombre o referencia de la contratación</t>
        </r>
      </text>
    </comment>
    <comment ref="B729" authorId="1" shapeId="0" xr:uid="{7B566080-2F4C-4FCF-8293-2E1232E9D7B4}">
      <text>
        <r>
          <rPr>
            <sz val="11"/>
            <color theme="1"/>
            <rFont val="Calibri"/>
            <family val="2"/>
            <scheme val="minor"/>
          </rPr>
          <t>Introduzca un texto con la finalidad de la contratación</t>
        </r>
      </text>
    </comment>
    <comment ref="C729" authorId="1" shapeId="0" xr:uid="{7FCB8D4A-08CF-4759-8673-41D8D77262C4}">
      <text>
        <r>
          <rPr>
            <sz val="11"/>
            <color theme="1"/>
            <rFont val="Calibri"/>
            <family val="2"/>
            <scheme val="minor"/>
          </rPr>
          <t>Seleccionar un valor del listado</t>
        </r>
      </text>
    </comment>
    <comment ref="D729" authorId="1" shapeId="0" xr:uid="{FE8C2B79-49E4-4C63-8CB4-D300A83A1FBE}">
      <text>
        <r>
          <rPr>
            <sz val="11"/>
            <color theme="1"/>
            <rFont val="Calibri"/>
            <family val="2"/>
            <scheme val="minor"/>
          </rPr>
          <t>Seleccione el tipo de procedimiento</t>
        </r>
      </text>
    </comment>
    <comment ref="E729" authorId="1" shapeId="0" xr:uid="{7D8AF8E2-AC89-4AA7-957A-2791498D3128}">
      <text>
        <r>
          <rPr>
            <sz val="11"/>
            <color theme="1"/>
            <rFont val="Calibri"/>
            <family val="2"/>
            <scheme val="minor"/>
          </rPr>
          <t>Seleccione un valor de la lista</t>
        </r>
      </text>
    </comment>
    <comment ref="F729" authorId="1" shapeId="0" xr:uid="{720003DF-9E29-4612-8269-7CF6DA1FB23A}">
      <text>
        <r>
          <rPr>
            <sz val="11"/>
            <color theme="1"/>
            <rFont val="Calibri"/>
            <family val="2"/>
            <scheme val="minor"/>
          </rPr>
          <t>Introduzca el código SNIP</t>
        </r>
      </text>
    </comment>
    <comment ref="C730" authorId="1" shapeId="0" xr:uid="{5E5EC6B8-172F-468A-B86F-1C1595F33D99}">
      <text>
        <r>
          <rPr>
            <sz val="11"/>
            <color theme="1"/>
            <rFont val="Calibri"/>
            <family val="2"/>
            <scheme val="minor"/>
          </rPr>
          <t>Introduzca la fecha de inicio del proceso, en formato dd-mm-aaaa</t>
        </r>
      </text>
    </comment>
    <comment ref="F730" authorId="1" shapeId="0" xr:uid="{C60BD264-3699-4460-94A8-D9D5DBD145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1" authorId="1" shapeId="0" xr:uid="{E08A26C7-63D1-471B-B7FC-E9D549A29C1B}">
      <text/>
    </comment>
    <comment ref="C732" authorId="1" shapeId="0" xr:uid="{A52091E2-D6B0-4EC8-A9AE-2242F1ED84FC}">
      <text>
        <r>
          <rPr>
            <sz val="11"/>
            <color theme="1"/>
            <rFont val="Calibri"/>
            <family val="2"/>
            <scheme val="minor"/>
          </rPr>
          <t>Introduzca la fecha prevista de adjudicación, en formato dd-mm-aaaa</t>
        </r>
      </text>
    </comment>
    <comment ref="F732" authorId="1" shapeId="0" xr:uid="{1CC254BC-AF5B-4E85-9DB2-3A1E18000210}">
      <text/>
    </comment>
    <comment ref="F733" authorId="1" shapeId="0" xr:uid="{95EC55BA-C6E4-4753-90E5-F3F0036E6F4F}">
      <text/>
    </comment>
    <comment ref="A735" authorId="1" shapeId="0" xr:uid="{BF9388B4-5A94-4391-9C00-4A4EAB3D32BB}">
      <text>
        <r>
          <rPr>
            <sz val="11"/>
            <color theme="1"/>
            <rFont val="Calibri"/>
            <family val="2"/>
            <scheme val="minor"/>
          </rPr>
          <t>Introduzca un codigo UNSPSC</t>
        </r>
      </text>
    </comment>
    <comment ref="B735" authorId="1" shapeId="0" xr:uid="{5226BBC2-52DB-4208-830F-A6714425A136}">
      <text>
        <r>
          <rPr>
            <sz val="11"/>
            <color theme="1"/>
            <rFont val="Calibri"/>
            <family val="2"/>
            <scheme val="minor"/>
          </rPr>
          <t>Descripción calculada automáticamente a partir de código del artículo</t>
        </r>
      </text>
    </comment>
    <comment ref="C735" authorId="1" shapeId="0" xr:uid="{68E6ECC3-3165-4AD3-B5AA-698276CE2B1D}">
      <text>
        <r>
          <rPr>
            <sz val="11"/>
            <color theme="1"/>
            <rFont val="Calibri"/>
            <family val="2"/>
            <scheme val="minor"/>
          </rPr>
          <t>Seleccione un valor de la lista</t>
        </r>
      </text>
    </comment>
    <comment ref="D735" authorId="1" shapeId="0" xr:uid="{053157F8-D8FC-4218-BF58-40BED4989C14}">
      <text>
        <r>
          <rPr>
            <sz val="11"/>
            <color theme="1"/>
            <rFont val="Calibri"/>
            <family val="2"/>
            <scheme val="minor"/>
          </rPr>
          <t>Introduzca un número con dos decimales como máximo. Debe ser igual o mayor a la "Cantidad Real Consumida"</t>
        </r>
      </text>
    </comment>
    <comment ref="E735" authorId="1" shapeId="0" xr:uid="{05387855-B9E4-4670-AAF5-79E20BB93199}">
      <text>
        <r>
          <rPr>
            <sz val="11"/>
            <color theme="1"/>
            <rFont val="Calibri"/>
            <family val="2"/>
            <scheme val="minor"/>
          </rPr>
          <t>Introduzca un número con dos decimales como máximo</t>
        </r>
      </text>
    </comment>
    <comment ref="F735" authorId="1" shapeId="0" xr:uid="{CDCD6C40-AA9E-47EC-AF23-5D3B1DF09BBA}">
      <text>
        <r>
          <rPr>
            <sz val="11"/>
            <color theme="1"/>
            <rFont val="Calibri"/>
            <family val="2"/>
            <scheme val="minor"/>
          </rPr>
          <t>Monto calculado automáticamente por el sistema</t>
        </r>
      </text>
    </comment>
    <comment ref="A740" authorId="1" shapeId="0" xr:uid="{C6F22152-A5DB-47ED-ACF1-8B44D88D76D6}">
      <text>
        <r>
          <rPr>
            <sz val="11"/>
            <color theme="1"/>
            <rFont val="Calibri"/>
            <family val="2"/>
            <scheme val="minor"/>
          </rPr>
          <t>Introducir un texto con el nombre o referencia de la contratación</t>
        </r>
      </text>
    </comment>
    <comment ref="B740" authorId="1" shapeId="0" xr:uid="{7B9D8B71-E2C2-42BE-B593-2D381105A159}">
      <text>
        <r>
          <rPr>
            <sz val="11"/>
            <color theme="1"/>
            <rFont val="Calibri"/>
            <family val="2"/>
            <scheme val="minor"/>
          </rPr>
          <t>Introduzca un texto con la finalidad de la contratación</t>
        </r>
      </text>
    </comment>
    <comment ref="C740" authorId="1" shapeId="0" xr:uid="{55793182-6B8C-4B89-B11F-30D9396B24AF}">
      <text>
        <r>
          <rPr>
            <sz val="11"/>
            <color theme="1"/>
            <rFont val="Calibri"/>
            <family val="2"/>
            <scheme val="minor"/>
          </rPr>
          <t>Seleccionar un valor del listado</t>
        </r>
      </text>
    </comment>
    <comment ref="D740" authorId="1" shapeId="0" xr:uid="{AD86956B-90B9-4427-9D31-50532EF89B19}">
      <text>
        <r>
          <rPr>
            <sz val="11"/>
            <color theme="1"/>
            <rFont val="Calibri"/>
            <family val="2"/>
            <scheme val="minor"/>
          </rPr>
          <t>Seleccione el tipo de procedimiento</t>
        </r>
      </text>
    </comment>
    <comment ref="E740" authorId="1" shapeId="0" xr:uid="{117B99FC-A4BA-4E76-B50C-6CACEC9DD258}">
      <text>
        <r>
          <rPr>
            <sz val="11"/>
            <color theme="1"/>
            <rFont val="Calibri"/>
            <family val="2"/>
            <scheme val="minor"/>
          </rPr>
          <t>Seleccione un valor de la lista</t>
        </r>
      </text>
    </comment>
    <comment ref="F740" authorId="1" shapeId="0" xr:uid="{A5A1C396-B267-4090-8134-F1BFFDCE097E}">
      <text>
        <r>
          <rPr>
            <sz val="11"/>
            <color theme="1"/>
            <rFont val="Calibri"/>
            <family val="2"/>
            <scheme val="minor"/>
          </rPr>
          <t>Introduzca el código SNIP</t>
        </r>
      </text>
    </comment>
    <comment ref="C741" authorId="1" shapeId="0" xr:uid="{7B67676A-AD0A-49AD-8AA3-6FDE2CA6968C}">
      <text>
        <r>
          <rPr>
            <sz val="11"/>
            <color theme="1"/>
            <rFont val="Calibri"/>
            <family val="2"/>
            <scheme val="minor"/>
          </rPr>
          <t>Introduzca la fecha de inicio del proceso, en formato dd-mm-aaaa</t>
        </r>
      </text>
    </comment>
    <comment ref="F741" authorId="1" shapeId="0" xr:uid="{4B7B0D49-58EE-40EF-A509-10050D8DFCD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xr:uid="{73C922E8-4A8D-47A8-95E4-7B20B0385765}">
      <text/>
    </comment>
    <comment ref="C743" authorId="1" shapeId="0" xr:uid="{9928DADD-EEA7-4E8D-B440-95A8F0FD8F31}">
      <text>
        <r>
          <rPr>
            <sz val="11"/>
            <color theme="1"/>
            <rFont val="Calibri"/>
            <family val="2"/>
            <scheme val="minor"/>
          </rPr>
          <t>Introduzca la fecha prevista de adjudicación, en formato dd-mm-aaaa</t>
        </r>
      </text>
    </comment>
    <comment ref="F743" authorId="1" shapeId="0" xr:uid="{79CA58DE-00A9-408F-AED8-2FF7BCB6BD20}">
      <text/>
    </comment>
    <comment ref="F744" authorId="1" shapeId="0" xr:uid="{084685C2-8587-4CA1-837A-8E7113E43AE9}">
      <text/>
    </comment>
    <comment ref="A746" authorId="1" shapeId="0" xr:uid="{2A154EC2-028F-4283-AF8A-5BFACDCDD040}">
      <text>
        <r>
          <rPr>
            <sz val="11"/>
            <color theme="1"/>
            <rFont val="Calibri"/>
            <family val="2"/>
            <scheme val="minor"/>
          </rPr>
          <t>Introduzca un codigo UNSPSC</t>
        </r>
      </text>
    </comment>
    <comment ref="B746" authorId="1" shapeId="0" xr:uid="{0F84093E-393C-4D4B-8D72-1BEAA31F3F7D}">
      <text>
        <r>
          <rPr>
            <sz val="11"/>
            <color theme="1"/>
            <rFont val="Calibri"/>
            <family val="2"/>
            <scheme val="minor"/>
          </rPr>
          <t>Descripción calculada automáticamente a partir de código del artículo</t>
        </r>
      </text>
    </comment>
    <comment ref="C746" authorId="1" shapeId="0" xr:uid="{9C44210B-E7ED-41B8-9C3C-F9F586FE3FF2}">
      <text>
        <r>
          <rPr>
            <sz val="11"/>
            <color theme="1"/>
            <rFont val="Calibri"/>
            <family val="2"/>
            <scheme val="minor"/>
          </rPr>
          <t>Seleccione un valor de la lista</t>
        </r>
      </text>
    </comment>
    <comment ref="D746" authorId="1" shapeId="0" xr:uid="{92F92CA8-4E05-4E35-9994-D0A4999C8D34}">
      <text>
        <r>
          <rPr>
            <sz val="11"/>
            <color theme="1"/>
            <rFont val="Calibri"/>
            <family val="2"/>
            <scheme val="minor"/>
          </rPr>
          <t>Introduzca un número con dos decimales como máximo. Debe ser igual o mayor a la "Cantidad Real Consumida"</t>
        </r>
      </text>
    </comment>
    <comment ref="E746" authorId="1" shapeId="0" xr:uid="{B4BEC929-B298-418C-A969-6F0FB163ECC8}">
      <text>
        <r>
          <rPr>
            <sz val="11"/>
            <color theme="1"/>
            <rFont val="Calibri"/>
            <family val="2"/>
            <scheme val="minor"/>
          </rPr>
          <t>Introduzca un número con dos decimales como máximo</t>
        </r>
      </text>
    </comment>
    <comment ref="F746" authorId="1" shapeId="0" xr:uid="{272AE677-525A-40FF-B0A2-56BAF395C431}">
      <text>
        <r>
          <rPr>
            <sz val="11"/>
            <color theme="1"/>
            <rFont val="Calibri"/>
            <family val="2"/>
            <scheme val="minor"/>
          </rPr>
          <t>Monto calculado automáticamente por el sistema</t>
        </r>
      </text>
    </comment>
    <comment ref="A751" authorId="1" shapeId="0" xr:uid="{E103970E-094F-49DF-8C7A-B0FC02E647D7}">
      <text>
        <r>
          <rPr>
            <sz val="11"/>
            <color theme="1"/>
            <rFont val="Calibri"/>
            <family val="2"/>
            <scheme val="minor"/>
          </rPr>
          <t>Introducir un texto con el nombre o referencia de la contratación</t>
        </r>
      </text>
    </comment>
    <comment ref="B751" authorId="1" shapeId="0" xr:uid="{EA7EEF8E-1D58-44AC-B050-C073EBF3D11B}">
      <text>
        <r>
          <rPr>
            <sz val="11"/>
            <color theme="1"/>
            <rFont val="Calibri"/>
            <family val="2"/>
            <scheme val="minor"/>
          </rPr>
          <t>Introduzca un texto con la finalidad de la contratación</t>
        </r>
      </text>
    </comment>
    <comment ref="C751" authorId="1" shapeId="0" xr:uid="{7B6AC476-174A-47DA-BC4E-881C0ADA3F61}">
      <text>
        <r>
          <rPr>
            <sz val="11"/>
            <color theme="1"/>
            <rFont val="Calibri"/>
            <family val="2"/>
            <scheme val="minor"/>
          </rPr>
          <t>Seleccionar un valor del listado</t>
        </r>
      </text>
    </comment>
    <comment ref="D751" authorId="1" shapeId="0" xr:uid="{A34D776D-C7E7-4BBC-AA04-7DFB4AC72282}">
      <text>
        <r>
          <rPr>
            <sz val="11"/>
            <color theme="1"/>
            <rFont val="Calibri"/>
            <family val="2"/>
            <scheme val="minor"/>
          </rPr>
          <t>Seleccione el tipo de procedimiento</t>
        </r>
      </text>
    </comment>
    <comment ref="E751" authorId="1" shapeId="0" xr:uid="{A522D2AC-FEB2-4714-8AC8-B0DBC2A9ED49}">
      <text>
        <r>
          <rPr>
            <sz val="11"/>
            <color theme="1"/>
            <rFont val="Calibri"/>
            <family val="2"/>
            <scheme val="minor"/>
          </rPr>
          <t>Seleccione un valor de la lista</t>
        </r>
      </text>
    </comment>
    <comment ref="F751" authorId="1" shapeId="0" xr:uid="{98B3BB1C-0873-490A-8D7B-1626D20B136B}">
      <text>
        <r>
          <rPr>
            <sz val="11"/>
            <color theme="1"/>
            <rFont val="Calibri"/>
            <family val="2"/>
            <scheme val="minor"/>
          </rPr>
          <t>Introduzca el código SNIP</t>
        </r>
      </text>
    </comment>
    <comment ref="C752" authorId="1" shapeId="0" xr:uid="{83A758F1-1465-494B-B07D-6B9D2939F757}">
      <text>
        <r>
          <rPr>
            <sz val="11"/>
            <color theme="1"/>
            <rFont val="Calibri"/>
            <family val="2"/>
            <scheme val="minor"/>
          </rPr>
          <t>Introduzca la fecha de inicio del proceso, en formato dd-mm-aaaa</t>
        </r>
      </text>
    </comment>
    <comment ref="F752" authorId="1" shapeId="0" xr:uid="{565E19D2-42AC-4515-BA5B-F7973DA254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xr:uid="{25AFE7DC-8749-4A06-8D89-157518FEDCD2}">
      <text/>
    </comment>
    <comment ref="C754" authorId="1" shapeId="0" xr:uid="{C7DD2CFD-7CB6-4345-8EB7-6EC22723C9CE}">
      <text>
        <r>
          <rPr>
            <sz val="11"/>
            <color theme="1"/>
            <rFont val="Calibri"/>
            <family val="2"/>
            <scheme val="minor"/>
          </rPr>
          <t>Introduzca la fecha prevista de adjudicación, en formato dd-mm-aaaa</t>
        </r>
      </text>
    </comment>
    <comment ref="F754" authorId="1" shapeId="0" xr:uid="{31461DEC-12C5-4DB6-B3D7-B714B5D1286C}">
      <text/>
    </comment>
    <comment ref="F755" authorId="1" shapeId="0" xr:uid="{D9E00DD5-AD36-4B9C-8EFD-A68BBE2F345A}">
      <text/>
    </comment>
    <comment ref="A757" authorId="1" shapeId="0" xr:uid="{83A421FF-0355-4BE7-9C91-85011F410025}">
      <text>
        <r>
          <rPr>
            <sz val="11"/>
            <color theme="1"/>
            <rFont val="Calibri"/>
            <family val="2"/>
            <scheme val="minor"/>
          </rPr>
          <t>Introduzca un codigo UNSPSC</t>
        </r>
      </text>
    </comment>
    <comment ref="B757" authorId="1" shapeId="0" xr:uid="{B173AE0D-1519-41C8-9810-84D4EE79964B}">
      <text>
        <r>
          <rPr>
            <sz val="11"/>
            <color theme="1"/>
            <rFont val="Calibri"/>
            <family val="2"/>
            <scheme val="minor"/>
          </rPr>
          <t>Descripción calculada automáticamente a partir de código del artículo</t>
        </r>
      </text>
    </comment>
    <comment ref="C757" authorId="1" shapeId="0" xr:uid="{A49A296A-3AB0-4FB6-9205-54FBBFEB7DEB}">
      <text>
        <r>
          <rPr>
            <sz val="11"/>
            <color theme="1"/>
            <rFont val="Calibri"/>
            <family val="2"/>
            <scheme val="minor"/>
          </rPr>
          <t>Seleccione un valor de la lista</t>
        </r>
      </text>
    </comment>
    <comment ref="D757" authorId="1" shapeId="0" xr:uid="{348A580F-C340-4AE4-822B-A159058C2976}">
      <text>
        <r>
          <rPr>
            <sz val="11"/>
            <color theme="1"/>
            <rFont val="Calibri"/>
            <family val="2"/>
            <scheme val="minor"/>
          </rPr>
          <t>Introduzca un número con dos decimales como máximo. Debe ser igual o mayor a la "Cantidad Real Consumida"</t>
        </r>
      </text>
    </comment>
    <comment ref="E757" authorId="1" shapeId="0" xr:uid="{3AE6F0AF-6BDE-4771-9CE7-A4A54EF96338}">
      <text>
        <r>
          <rPr>
            <sz val="11"/>
            <color theme="1"/>
            <rFont val="Calibri"/>
            <family val="2"/>
            <scheme val="minor"/>
          </rPr>
          <t>Introduzca un número con dos decimales como máximo</t>
        </r>
      </text>
    </comment>
    <comment ref="F757" authorId="1" shapeId="0" xr:uid="{1AC1F39F-8B69-4BF1-9DFC-F57C985A8F99}">
      <text>
        <r>
          <rPr>
            <sz val="11"/>
            <color theme="1"/>
            <rFont val="Calibri"/>
            <family val="2"/>
            <scheme val="minor"/>
          </rPr>
          <t>Monto calculado automáticamente por el sistema</t>
        </r>
      </text>
    </comment>
    <comment ref="A762" authorId="1" shapeId="0" xr:uid="{A3DBE0D6-F719-409E-BE7E-D7272D93B229}">
      <text>
        <r>
          <rPr>
            <sz val="11"/>
            <color theme="1"/>
            <rFont val="Calibri"/>
            <family val="2"/>
            <scheme val="minor"/>
          </rPr>
          <t>Introducir un texto con el nombre o referencia de la contratación</t>
        </r>
      </text>
    </comment>
    <comment ref="B762" authorId="1" shapeId="0" xr:uid="{3A8745E3-72C0-468C-9500-C58A878C18A4}">
      <text>
        <r>
          <rPr>
            <sz val="11"/>
            <color theme="1"/>
            <rFont val="Calibri"/>
            <family val="2"/>
            <scheme val="minor"/>
          </rPr>
          <t>Introduzca un texto con la finalidad de la contratación</t>
        </r>
      </text>
    </comment>
    <comment ref="C762" authorId="1" shapeId="0" xr:uid="{BEC119E6-D644-4F3F-A450-6AAC10E73DD0}">
      <text>
        <r>
          <rPr>
            <sz val="11"/>
            <color theme="1"/>
            <rFont val="Calibri"/>
            <family val="2"/>
            <scheme val="minor"/>
          </rPr>
          <t>Seleccionar un valor del listado</t>
        </r>
      </text>
    </comment>
    <comment ref="D762" authorId="1" shapeId="0" xr:uid="{0388B649-4194-45E3-9C41-009212138F3B}">
      <text>
        <r>
          <rPr>
            <sz val="11"/>
            <color theme="1"/>
            <rFont val="Calibri"/>
            <family val="2"/>
            <scheme val="minor"/>
          </rPr>
          <t>Seleccione el tipo de procedimiento</t>
        </r>
      </text>
    </comment>
    <comment ref="E762" authorId="1" shapeId="0" xr:uid="{82473CF4-300F-49B6-B203-65CB1AF9414E}">
      <text>
        <r>
          <rPr>
            <sz val="11"/>
            <color theme="1"/>
            <rFont val="Calibri"/>
            <family val="2"/>
            <scheme val="minor"/>
          </rPr>
          <t>Seleccione un valor de la lista</t>
        </r>
      </text>
    </comment>
    <comment ref="F762" authorId="1" shapeId="0" xr:uid="{49C5E949-72C1-4CE1-AFBD-84976B0206A7}">
      <text>
        <r>
          <rPr>
            <sz val="11"/>
            <color theme="1"/>
            <rFont val="Calibri"/>
            <family val="2"/>
            <scheme val="minor"/>
          </rPr>
          <t>Introduzca el código SNIP</t>
        </r>
      </text>
    </comment>
    <comment ref="C763" authorId="1" shapeId="0" xr:uid="{1865C966-6524-4DD1-A452-8FEE83B5EFBE}">
      <text>
        <r>
          <rPr>
            <sz val="11"/>
            <color theme="1"/>
            <rFont val="Calibri"/>
            <family val="2"/>
            <scheme val="minor"/>
          </rPr>
          <t>Introduzca la fecha de inicio del proceso, en formato dd-mm-aaaa</t>
        </r>
      </text>
    </comment>
    <comment ref="F763" authorId="1" shapeId="0" xr:uid="{BA1C70AF-609F-4E97-A103-B8D6A53F7F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4" authorId="1" shapeId="0" xr:uid="{BF21BBC8-C38E-4370-98C4-4598B6149C15}">
      <text/>
    </comment>
    <comment ref="C765" authorId="1" shapeId="0" xr:uid="{E8AB85DD-A293-446B-81C7-3F5C44F78CF4}">
      <text>
        <r>
          <rPr>
            <sz val="11"/>
            <color theme="1"/>
            <rFont val="Calibri"/>
            <family val="2"/>
            <scheme val="minor"/>
          </rPr>
          <t>Introduzca la fecha prevista de adjudicación, en formato dd-mm-aaaa</t>
        </r>
      </text>
    </comment>
    <comment ref="F765" authorId="1" shapeId="0" xr:uid="{0FF70569-7FE1-4AF8-AB42-31508FBDAF69}">
      <text/>
    </comment>
    <comment ref="F766" authorId="1" shapeId="0" xr:uid="{7C511FC9-4389-47B0-ADCA-679B9090A4BE}">
      <text/>
    </comment>
    <comment ref="A768" authorId="1" shapeId="0" xr:uid="{896C52B9-6941-4D25-81FB-EBB7CEBBB49B}">
      <text>
        <r>
          <rPr>
            <sz val="11"/>
            <color theme="1"/>
            <rFont val="Calibri"/>
            <family val="2"/>
            <scheme val="minor"/>
          </rPr>
          <t>Introduzca un codigo UNSPSC</t>
        </r>
      </text>
    </comment>
    <comment ref="B768" authorId="1" shapeId="0" xr:uid="{0B6FE66D-F265-4D24-A66A-0CD0AABAD118}">
      <text>
        <r>
          <rPr>
            <sz val="11"/>
            <color theme="1"/>
            <rFont val="Calibri"/>
            <family val="2"/>
            <scheme val="minor"/>
          </rPr>
          <t>Descripción calculada automáticamente a partir de código del artículo</t>
        </r>
      </text>
    </comment>
    <comment ref="C768" authorId="1" shapeId="0" xr:uid="{58C14C2E-58B8-4955-9C8E-875B3121DA05}">
      <text>
        <r>
          <rPr>
            <sz val="11"/>
            <color theme="1"/>
            <rFont val="Calibri"/>
            <family val="2"/>
            <scheme val="minor"/>
          </rPr>
          <t>Seleccione un valor de la lista</t>
        </r>
      </text>
    </comment>
    <comment ref="D768" authorId="1" shapeId="0" xr:uid="{B88EC0C8-8722-4ECB-85BD-6B09C28EB043}">
      <text>
        <r>
          <rPr>
            <sz val="11"/>
            <color theme="1"/>
            <rFont val="Calibri"/>
            <family val="2"/>
            <scheme val="minor"/>
          </rPr>
          <t>Introduzca un número con dos decimales como máximo. Debe ser igual o mayor a la "Cantidad Real Consumida"</t>
        </r>
      </text>
    </comment>
    <comment ref="E768" authorId="1" shapeId="0" xr:uid="{A7973A58-D703-4AFD-AF8C-303286292885}">
      <text>
        <r>
          <rPr>
            <sz val="11"/>
            <color theme="1"/>
            <rFont val="Calibri"/>
            <family val="2"/>
            <scheme val="minor"/>
          </rPr>
          <t>Introduzca un número con dos decimales como máximo</t>
        </r>
      </text>
    </comment>
    <comment ref="F768" authorId="1" shapeId="0" xr:uid="{73C72FE1-02B6-46B8-926E-1FE0045CF133}">
      <text>
        <r>
          <rPr>
            <sz val="11"/>
            <color theme="1"/>
            <rFont val="Calibri"/>
            <family val="2"/>
            <scheme val="minor"/>
          </rPr>
          <t>Monto calculado automáticamente por el sistema</t>
        </r>
      </text>
    </comment>
    <comment ref="A773" authorId="1" shapeId="0" xr:uid="{C095CFCA-6143-4584-863E-8121E47FF054}">
      <text>
        <r>
          <rPr>
            <sz val="11"/>
            <color theme="1"/>
            <rFont val="Calibri"/>
            <family val="2"/>
            <scheme val="minor"/>
          </rPr>
          <t>Introducir un texto con el nombre o referencia de la contratación</t>
        </r>
      </text>
    </comment>
    <comment ref="B773" authorId="1" shapeId="0" xr:uid="{DF0016E9-14A3-48E2-956E-621BFC08978B}">
      <text>
        <r>
          <rPr>
            <sz val="11"/>
            <color theme="1"/>
            <rFont val="Calibri"/>
            <family val="2"/>
            <scheme val="minor"/>
          </rPr>
          <t>Introduzca un texto con la finalidad de la contratación</t>
        </r>
      </text>
    </comment>
    <comment ref="C773" authorId="1" shapeId="0" xr:uid="{BC9A369C-7EB0-48D2-AEE4-16BD84E46923}">
      <text>
        <r>
          <rPr>
            <sz val="11"/>
            <color theme="1"/>
            <rFont val="Calibri"/>
            <family val="2"/>
            <scheme val="minor"/>
          </rPr>
          <t>Seleccionar un valor del listado</t>
        </r>
      </text>
    </comment>
    <comment ref="D773" authorId="1" shapeId="0" xr:uid="{5A8A513F-368F-4E3D-9A1F-B1261798399C}">
      <text>
        <r>
          <rPr>
            <sz val="11"/>
            <color theme="1"/>
            <rFont val="Calibri"/>
            <family val="2"/>
            <scheme val="minor"/>
          </rPr>
          <t>Seleccione el tipo de procedimiento</t>
        </r>
      </text>
    </comment>
    <comment ref="E773" authorId="1" shapeId="0" xr:uid="{9D4A503B-A788-4094-AC8E-5DAF54FFF6D1}">
      <text>
        <r>
          <rPr>
            <sz val="11"/>
            <color theme="1"/>
            <rFont val="Calibri"/>
            <family val="2"/>
            <scheme val="minor"/>
          </rPr>
          <t>Seleccione un valor de la lista</t>
        </r>
      </text>
    </comment>
    <comment ref="F773" authorId="1" shapeId="0" xr:uid="{6F2C444B-A555-48EB-8D26-63CEDA89862C}">
      <text>
        <r>
          <rPr>
            <sz val="11"/>
            <color theme="1"/>
            <rFont val="Calibri"/>
            <family val="2"/>
            <scheme val="minor"/>
          </rPr>
          <t>Introduzca el código SNIP</t>
        </r>
      </text>
    </comment>
    <comment ref="C774" authorId="1" shapeId="0" xr:uid="{9E9A3E43-92DF-45F6-B7B1-4B014F304D9F}">
      <text>
        <r>
          <rPr>
            <sz val="11"/>
            <color theme="1"/>
            <rFont val="Calibri"/>
            <family val="2"/>
            <scheme val="minor"/>
          </rPr>
          <t>Introduzca la fecha de inicio del proceso, en formato dd-mm-aaaa</t>
        </r>
      </text>
    </comment>
    <comment ref="F774" authorId="1" shapeId="0" xr:uid="{EF75CF87-5145-44D9-A64A-C45F3311D3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5" authorId="1" shapeId="0" xr:uid="{377ADC15-F7EC-428A-B0D4-AFF08BAC756E}">
      <text/>
    </comment>
    <comment ref="C776" authorId="1" shapeId="0" xr:uid="{DA10AFA1-81DA-4064-BE7B-CA3C5BF8A75A}">
      <text>
        <r>
          <rPr>
            <sz val="11"/>
            <color theme="1"/>
            <rFont val="Calibri"/>
            <family val="2"/>
            <scheme val="minor"/>
          </rPr>
          <t>Introduzca la fecha prevista de adjudicación, en formato dd-mm-aaaa</t>
        </r>
      </text>
    </comment>
    <comment ref="F776" authorId="1" shapeId="0" xr:uid="{184BFF88-1D46-49BD-8BFF-412B776BDDE3}">
      <text/>
    </comment>
    <comment ref="F777" authorId="1" shapeId="0" xr:uid="{7056639C-0E13-43C6-9A78-FA5DA91CCD88}">
      <text/>
    </comment>
    <comment ref="A779" authorId="1" shapeId="0" xr:uid="{35CEF6DD-C55A-4E0E-8A1C-52736409C835}">
      <text>
        <r>
          <rPr>
            <sz val="11"/>
            <color theme="1"/>
            <rFont val="Calibri"/>
            <family val="2"/>
            <scheme val="minor"/>
          </rPr>
          <t>Introduzca un codigo UNSPSC</t>
        </r>
      </text>
    </comment>
    <comment ref="B779" authorId="1" shapeId="0" xr:uid="{8A9F68A7-582C-41E5-9334-25C845B169CC}">
      <text>
        <r>
          <rPr>
            <sz val="11"/>
            <color theme="1"/>
            <rFont val="Calibri"/>
            <family val="2"/>
            <scheme val="minor"/>
          </rPr>
          <t>Descripción calculada automáticamente a partir de código del artículo</t>
        </r>
      </text>
    </comment>
    <comment ref="C779" authorId="1" shapeId="0" xr:uid="{E2998335-3E2E-46C1-892B-7415A87422A2}">
      <text>
        <r>
          <rPr>
            <sz val="11"/>
            <color theme="1"/>
            <rFont val="Calibri"/>
            <family val="2"/>
            <scheme val="minor"/>
          </rPr>
          <t>Seleccione un valor de la lista</t>
        </r>
      </text>
    </comment>
    <comment ref="D779" authorId="1" shapeId="0" xr:uid="{E5CEDABF-84A6-464E-A5AE-2F49D746CCA6}">
      <text>
        <r>
          <rPr>
            <sz val="11"/>
            <color theme="1"/>
            <rFont val="Calibri"/>
            <family val="2"/>
            <scheme val="minor"/>
          </rPr>
          <t>Introduzca un número con dos decimales como máximo. Debe ser igual o mayor a la "Cantidad Real Consumida"</t>
        </r>
      </text>
    </comment>
    <comment ref="E779" authorId="1" shapeId="0" xr:uid="{FE107B1D-6B9A-41CE-B007-F2D498562F62}">
      <text>
        <r>
          <rPr>
            <sz val="11"/>
            <color theme="1"/>
            <rFont val="Calibri"/>
            <family val="2"/>
            <scheme val="minor"/>
          </rPr>
          <t>Introduzca un número con dos decimales como máximo</t>
        </r>
      </text>
    </comment>
    <comment ref="F779" authorId="1" shapeId="0" xr:uid="{DE0E9A92-D5E7-4BC8-8B49-389801AAB1DC}">
      <text>
        <r>
          <rPr>
            <sz val="11"/>
            <color theme="1"/>
            <rFont val="Calibri"/>
            <family val="2"/>
            <scheme val="minor"/>
          </rPr>
          <t>Monto calculado automáticamente por el sistema</t>
        </r>
      </text>
    </comment>
    <comment ref="A786" authorId="1" shapeId="0" xr:uid="{52E56997-B83C-4CC5-AE93-D28CF0B0C6CB}">
      <text>
        <r>
          <rPr>
            <sz val="11"/>
            <color theme="1"/>
            <rFont val="Calibri"/>
            <family val="2"/>
            <scheme val="minor"/>
          </rPr>
          <t>Introducir un texto con el nombre o referencia de la contratación</t>
        </r>
      </text>
    </comment>
    <comment ref="B786" authorId="1" shapeId="0" xr:uid="{CA3E2CB3-0C2A-46B2-A792-089EADC6E111}">
      <text>
        <r>
          <rPr>
            <sz val="11"/>
            <color theme="1"/>
            <rFont val="Calibri"/>
            <family val="2"/>
            <scheme val="minor"/>
          </rPr>
          <t>Introduzca un texto con la finalidad de la contratación</t>
        </r>
      </text>
    </comment>
    <comment ref="C786" authorId="1" shapeId="0" xr:uid="{987ED9B4-1E0C-4509-BCBA-7BDFBE6D81B0}">
      <text>
        <r>
          <rPr>
            <sz val="11"/>
            <color theme="1"/>
            <rFont val="Calibri"/>
            <family val="2"/>
            <scheme val="minor"/>
          </rPr>
          <t>Seleccionar un valor del listado</t>
        </r>
      </text>
    </comment>
    <comment ref="D786" authorId="1" shapeId="0" xr:uid="{D49FAAD9-4D32-4FDB-BAED-66D7E4F42F7F}">
      <text>
        <r>
          <rPr>
            <sz val="11"/>
            <color theme="1"/>
            <rFont val="Calibri"/>
            <family val="2"/>
            <scheme val="minor"/>
          </rPr>
          <t>Seleccione el tipo de procedimiento</t>
        </r>
      </text>
    </comment>
    <comment ref="E786" authorId="1" shapeId="0" xr:uid="{FEA2C1EB-2374-4AFB-984E-F9EDFD528818}">
      <text>
        <r>
          <rPr>
            <sz val="11"/>
            <color theme="1"/>
            <rFont val="Calibri"/>
            <family val="2"/>
            <scheme val="minor"/>
          </rPr>
          <t>Seleccione un valor de la lista</t>
        </r>
      </text>
    </comment>
    <comment ref="F786" authorId="1" shapeId="0" xr:uid="{C0D29FAE-34A1-49B7-A81C-FC1F2AE5B4BD}">
      <text>
        <r>
          <rPr>
            <sz val="11"/>
            <color theme="1"/>
            <rFont val="Calibri"/>
            <family val="2"/>
            <scheme val="minor"/>
          </rPr>
          <t>Introduzca el código SNIP</t>
        </r>
      </text>
    </comment>
    <comment ref="C787" authorId="1" shapeId="0" xr:uid="{DD9853AB-DF1F-4DBD-82AA-4309F394C929}">
      <text>
        <r>
          <rPr>
            <sz val="11"/>
            <color theme="1"/>
            <rFont val="Calibri"/>
            <family val="2"/>
            <scheme val="minor"/>
          </rPr>
          <t>Introduzca la fecha de inicio del proceso, en formato dd-mm-aaaa</t>
        </r>
      </text>
    </comment>
    <comment ref="F787" authorId="1" shapeId="0" xr:uid="{09253543-BFC7-4331-B61E-D729D1CF51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8" authorId="1" shapeId="0" xr:uid="{17211C03-66F3-47C2-ABEF-534FC21192E8}">
      <text/>
    </comment>
    <comment ref="C789" authorId="1" shapeId="0" xr:uid="{087B4FF9-4A99-4BA5-8E90-CD34AD1FC5F6}">
      <text>
        <r>
          <rPr>
            <sz val="11"/>
            <color theme="1"/>
            <rFont val="Calibri"/>
            <family val="2"/>
            <scheme val="minor"/>
          </rPr>
          <t>Introduzca la fecha prevista de adjudicación, en formato dd-mm-aaaa</t>
        </r>
      </text>
    </comment>
    <comment ref="F789" authorId="1" shapeId="0" xr:uid="{F6C2A7F9-9BD0-42F6-9AAD-C68C5C057A0F}">
      <text/>
    </comment>
    <comment ref="F790" authorId="1" shapeId="0" xr:uid="{532BFDFD-5AC5-4FD6-89E5-9D1B648FCBC5}">
      <text/>
    </comment>
    <comment ref="A792" authorId="1" shapeId="0" xr:uid="{B2F6B10A-1C9B-4700-ABDB-CB28F758643D}">
      <text>
        <r>
          <rPr>
            <sz val="11"/>
            <color theme="1"/>
            <rFont val="Calibri"/>
            <family val="2"/>
            <scheme val="minor"/>
          </rPr>
          <t>Introduzca un codigo UNSPSC</t>
        </r>
      </text>
    </comment>
    <comment ref="B792" authorId="1" shapeId="0" xr:uid="{DDD76C5E-B23E-454B-A2C6-1E8153D3E463}">
      <text>
        <r>
          <rPr>
            <sz val="11"/>
            <color theme="1"/>
            <rFont val="Calibri"/>
            <family val="2"/>
            <scheme val="minor"/>
          </rPr>
          <t>Descripción calculada automáticamente a partir de código del artículo</t>
        </r>
      </text>
    </comment>
    <comment ref="C792" authorId="1" shapeId="0" xr:uid="{BBE814FC-C666-4651-B339-AB5595C9E423}">
      <text>
        <r>
          <rPr>
            <sz val="11"/>
            <color theme="1"/>
            <rFont val="Calibri"/>
            <family val="2"/>
            <scheme val="minor"/>
          </rPr>
          <t>Seleccione un valor de la lista</t>
        </r>
      </text>
    </comment>
    <comment ref="D792" authorId="1" shapeId="0" xr:uid="{08EFC101-A0CD-4C2A-B742-0F63591A8CA6}">
      <text>
        <r>
          <rPr>
            <sz val="11"/>
            <color theme="1"/>
            <rFont val="Calibri"/>
            <family val="2"/>
            <scheme val="minor"/>
          </rPr>
          <t>Introduzca un número con dos decimales como máximo. Debe ser igual o mayor a la "Cantidad Real Consumida"</t>
        </r>
      </text>
    </comment>
    <comment ref="E792" authorId="1" shapeId="0" xr:uid="{20778D49-214F-42E3-8A1D-FEE790D8D52D}">
      <text>
        <r>
          <rPr>
            <sz val="11"/>
            <color theme="1"/>
            <rFont val="Calibri"/>
            <family val="2"/>
            <scheme val="minor"/>
          </rPr>
          <t>Introduzca un número con dos decimales como máximo</t>
        </r>
      </text>
    </comment>
    <comment ref="F792" authorId="1" shapeId="0" xr:uid="{B57161C3-BAE8-4525-A662-879F5468AB5C}">
      <text>
        <r>
          <rPr>
            <sz val="11"/>
            <color theme="1"/>
            <rFont val="Calibri"/>
            <family val="2"/>
            <scheme val="minor"/>
          </rPr>
          <t>Monto calculado automáticamente por el sistema</t>
        </r>
      </text>
    </comment>
    <comment ref="A802" authorId="1" shapeId="0" xr:uid="{6E14160A-E249-4016-BBB6-7D3E666A65BF}">
      <text>
        <r>
          <rPr>
            <sz val="11"/>
            <color theme="1"/>
            <rFont val="Calibri"/>
            <family val="2"/>
            <scheme val="minor"/>
          </rPr>
          <t>Introducir un texto con el nombre o referencia de la contratación</t>
        </r>
      </text>
    </comment>
    <comment ref="B802" authorId="1" shapeId="0" xr:uid="{EDE4AE70-C520-47D1-BC19-9C7922CEBBC6}">
      <text>
        <r>
          <rPr>
            <sz val="11"/>
            <color theme="1"/>
            <rFont val="Calibri"/>
            <family val="2"/>
            <scheme val="minor"/>
          </rPr>
          <t>Introduzca un texto con la finalidad de la contratación</t>
        </r>
      </text>
    </comment>
    <comment ref="C802" authorId="1" shapeId="0" xr:uid="{0CA82933-C459-4930-A546-DAD056E16048}">
      <text>
        <r>
          <rPr>
            <sz val="11"/>
            <color theme="1"/>
            <rFont val="Calibri"/>
            <family val="2"/>
            <scheme val="minor"/>
          </rPr>
          <t>Seleccionar un valor del listado</t>
        </r>
      </text>
    </comment>
    <comment ref="D802" authorId="1" shapeId="0" xr:uid="{D91F17CD-A260-41FE-BA25-C759814D2E5C}">
      <text>
        <r>
          <rPr>
            <sz val="11"/>
            <color theme="1"/>
            <rFont val="Calibri"/>
            <family val="2"/>
            <scheme val="minor"/>
          </rPr>
          <t>Seleccione el tipo de procedimiento</t>
        </r>
      </text>
    </comment>
    <comment ref="E802" authorId="1" shapeId="0" xr:uid="{686FF3A5-AE07-4DE3-BEAE-98B8368BAE25}">
      <text>
        <r>
          <rPr>
            <sz val="11"/>
            <color theme="1"/>
            <rFont val="Calibri"/>
            <family val="2"/>
            <scheme val="minor"/>
          </rPr>
          <t>Seleccione un valor de la lista</t>
        </r>
      </text>
    </comment>
    <comment ref="F802" authorId="1" shapeId="0" xr:uid="{50BD69DE-BC2D-4644-9B41-9F4755792754}">
      <text>
        <r>
          <rPr>
            <sz val="11"/>
            <color theme="1"/>
            <rFont val="Calibri"/>
            <family val="2"/>
            <scheme val="minor"/>
          </rPr>
          <t>Introduzca el código SNIP</t>
        </r>
      </text>
    </comment>
    <comment ref="C803" authorId="1" shapeId="0" xr:uid="{FB69EA0B-8437-45ED-ABDC-8B6A2B16F616}">
      <text>
        <r>
          <rPr>
            <sz val="11"/>
            <color theme="1"/>
            <rFont val="Calibri"/>
            <family val="2"/>
            <scheme val="minor"/>
          </rPr>
          <t>Introduzca la fecha de inicio del proceso, en formato dd-mm-aaaa</t>
        </r>
      </text>
    </comment>
    <comment ref="F803" authorId="1" shapeId="0" xr:uid="{B4CA138E-DDB1-4BD1-BA01-AC863A5AF9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xr:uid="{11240F15-933A-4880-9835-6C4AE2E0B9D1}">
      <text/>
    </comment>
    <comment ref="C805" authorId="1" shapeId="0" xr:uid="{56DB13AE-C24F-442F-A921-A9EFE44EFA41}">
      <text>
        <r>
          <rPr>
            <sz val="11"/>
            <color theme="1"/>
            <rFont val="Calibri"/>
            <family val="2"/>
            <scheme val="minor"/>
          </rPr>
          <t>Introduzca la fecha prevista de adjudicación, en formato dd-mm-aaaa</t>
        </r>
      </text>
    </comment>
    <comment ref="F805" authorId="1" shapeId="0" xr:uid="{F2BE2822-1F05-4031-A10C-E55E07A6E3D7}">
      <text/>
    </comment>
    <comment ref="F806" authorId="1" shapeId="0" xr:uid="{A0814382-3863-4BA7-9AA2-CF364984EA9B}">
      <text/>
    </comment>
    <comment ref="A808" authorId="1" shapeId="0" xr:uid="{DB8A69C8-D04E-4EA4-A2BD-41E645F26D5F}">
      <text>
        <r>
          <rPr>
            <sz val="11"/>
            <color theme="1"/>
            <rFont val="Calibri"/>
            <family val="2"/>
            <scheme val="minor"/>
          </rPr>
          <t>Introduzca un codigo UNSPSC</t>
        </r>
      </text>
    </comment>
    <comment ref="B808" authorId="1" shapeId="0" xr:uid="{D64CD1DC-C2FB-4F8F-93CA-C4960B33DD01}">
      <text>
        <r>
          <rPr>
            <sz val="11"/>
            <color theme="1"/>
            <rFont val="Calibri"/>
            <family val="2"/>
            <scheme val="minor"/>
          </rPr>
          <t>Descripción calculada automáticamente a partir de código del artículo</t>
        </r>
      </text>
    </comment>
    <comment ref="C808" authorId="1" shapeId="0" xr:uid="{B9ED5B34-52B8-491A-A683-D41EF0A92BF2}">
      <text>
        <r>
          <rPr>
            <sz val="11"/>
            <color theme="1"/>
            <rFont val="Calibri"/>
            <family val="2"/>
            <scheme val="minor"/>
          </rPr>
          <t>Seleccione un valor de la lista</t>
        </r>
      </text>
    </comment>
    <comment ref="D808" authorId="1" shapeId="0" xr:uid="{BBF586E4-ACC6-4EAC-8DCB-80147377D1C6}">
      <text>
        <r>
          <rPr>
            <sz val="11"/>
            <color theme="1"/>
            <rFont val="Calibri"/>
            <family val="2"/>
            <scheme val="minor"/>
          </rPr>
          <t>Introduzca un número con dos decimales como máximo. Debe ser igual o mayor a la "Cantidad Real Consumida"</t>
        </r>
      </text>
    </comment>
    <comment ref="E808" authorId="1" shapeId="0" xr:uid="{3BDD04A3-1844-48AD-A6D5-4860B2A86DC0}">
      <text>
        <r>
          <rPr>
            <sz val="11"/>
            <color theme="1"/>
            <rFont val="Calibri"/>
            <family val="2"/>
            <scheme val="minor"/>
          </rPr>
          <t>Introduzca un número con dos decimales como máximo</t>
        </r>
      </text>
    </comment>
    <comment ref="F808" authorId="1" shapeId="0" xr:uid="{CC358BF3-AFCC-46BF-9B19-949F45D452B9}">
      <text>
        <r>
          <rPr>
            <sz val="11"/>
            <color theme="1"/>
            <rFont val="Calibri"/>
            <family val="2"/>
            <scheme val="minor"/>
          </rPr>
          <t>Monto calculado automáticamente por el sistema</t>
        </r>
      </text>
    </comment>
    <comment ref="A819" authorId="1" shapeId="0" xr:uid="{DF74DF5E-5D20-458F-AD29-92FB53A4FE63}">
      <text>
        <r>
          <rPr>
            <sz val="11"/>
            <color theme="1"/>
            <rFont val="Calibri"/>
            <family val="2"/>
            <scheme val="minor"/>
          </rPr>
          <t>Introducir un texto con el nombre o referencia de la contratación</t>
        </r>
      </text>
    </comment>
    <comment ref="B819" authorId="1" shapeId="0" xr:uid="{5C4FB2AC-2EC2-4115-99C8-441B19DF09BF}">
      <text>
        <r>
          <rPr>
            <sz val="11"/>
            <color theme="1"/>
            <rFont val="Calibri"/>
            <family val="2"/>
            <scheme val="minor"/>
          </rPr>
          <t>Introduzca un texto con la finalidad de la contratación</t>
        </r>
      </text>
    </comment>
    <comment ref="C819" authorId="1" shapeId="0" xr:uid="{109F2C71-3F29-4FF4-8003-136DB4D51FF7}">
      <text>
        <r>
          <rPr>
            <sz val="11"/>
            <color theme="1"/>
            <rFont val="Calibri"/>
            <family val="2"/>
            <scheme val="minor"/>
          </rPr>
          <t>Seleccionar un valor del listado</t>
        </r>
      </text>
    </comment>
    <comment ref="D819" authorId="1" shapeId="0" xr:uid="{97CE0138-7F24-4736-A021-38CC942FBAE6}">
      <text>
        <r>
          <rPr>
            <sz val="11"/>
            <color theme="1"/>
            <rFont val="Calibri"/>
            <family val="2"/>
            <scheme val="minor"/>
          </rPr>
          <t>Seleccione el tipo de procedimiento</t>
        </r>
      </text>
    </comment>
    <comment ref="E819" authorId="1" shapeId="0" xr:uid="{7778E520-1EFB-4941-B7F4-47C0D596AF0D}">
      <text>
        <r>
          <rPr>
            <sz val="11"/>
            <color theme="1"/>
            <rFont val="Calibri"/>
            <family val="2"/>
            <scheme val="minor"/>
          </rPr>
          <t>Seleccione un valor de la lista</t>
        </r>
      </text>
    </comment>
    <comment ref="F819" authorId="1" shapeId="0" xr:uid="{2E5232B6-009D-4F8C-BAD1-465D2132BE76}">
      <text>
        <r>
          <rPr>
            <sz val="11"/>
            <color theme="1"/>
            <rFont val="Calibri"/>
            <family val="2"/>
            <scheme val="minor"/>
          </rPr>
          <t>Introduzca el código SNIP</t>
        </r>
      </text>
    </comment>
    <comment ref="C820" authorId="1" shapeId="0" xr:uid="{098340F3-42DF-4C77-8736-583DC4D19B41}">
      <text>
        <r>
          <rPr>
            <sz val="11"/>
            <color theme="1"/>
            <rFont val="Calibri"/>
            <family val="2"/>
            <scheme val="minor"/>
          </rPr>
          <t>Introduzca la fecha de inicio del proceso, en formato dd-mm-aaaa</t>
        </r>
      </text>
    </comment>
    <comment ref="F820" authorId="1" shapeId="0" xr:uid="{F298539F-73AB-475E-8924-2A39EFB5B2E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1" authorId="1" shapeId="0" xr:uid="{D7F7E91E-DEB4-4D57-80A3-FA4CE31A0269}">
      <text/>
    </comment>
    <comment ref="C822" authorId="1" shapeId="0" xr:uid="{2ECFED2C-BAA9-4779-9371-EFF7AACBD888}">
      <text>
        <r>
          <rPr>
            <sz val="11"/>
            <color theme="1"/>
            <rFont val="Calibri"/>
            <family val="2"/>
            <scheme val="minor"/>
          </rPr>
          <t>Introduzca la fecha prevista de adjudicación, en formato dd-mm-aaaa</t>
        </r>
      </text>
    </comment>
    <comment ref="F822" authorId="1" shapeId="0" xr:uid="{567AC99D-AEDC-4EA8-B33D-F7B9B8C54125}">
      <text/>
    </comment>
    <comment ref="F823" authorId="1" shapeId="0" xr:uid="{93B82EF4-08B9-4433-862B-A3C900B8D6A7}">
      <text/>
    </comment>
    <comment ref="A825" authorId="1" shapeId="0" xr:uid="{FBDB64DF-C2EE-492D-868F-9E34666BA74D}">
      <text>
        <r>
          <rPr>
            <sz val="11"/>
            <color theme="1"/>
            <rFont val="Calibri"/>
            <family val="2"/>
            <scheme val="minor"/>
          </rPr>
          <t>Introduzca un codigo UNSPSC</t>
        </r>
      </text>
    </comment>
    <comment ref="B825" authorId="1" shapeId="0" xr:uid="{FF1B354E-1132-4193-A2CC-EF22D20687DE}">
      <text>
        <r>
          <rPr>
            <sz val="11"/>
            <color theme="1"/>
            <rFont val="Calibri"/>
            <family val="2"/>
            <scheme val="minor"/>
          </rPr>
          <t>Descripción calculada automáticamente a partir de código del artículo</t>
        </r>
      </text>
    </comment>
    <comment ref="C825" authorId="1" shapeId="0" xr:uid="{4F252FFE-5037-4D20-B7E0-56A2E04A90A2}">
      <text>
        <r>
          <rPr>
            <sz val="11"/>
            <color theme="1"/>
            <rFont val="Calibri"/>
            <family val="2"/>
            <scheme val="minor"/>
          </rPr>
          <t>Seleccione un valor de la lista</t>
        </r>
      </text>
    </comment>
    <comment ref="D825" authorId="1" shapeId="0" xr:uid="{72191716-86ED-4041-B391-F6865731757C}">
      <text>
        <r>
          <rPr>
            <sz val="11"/>
            <color theme="1"/>
            <rFont val="Calibri"/>
            <family val="2"/>
            <scheme val="minor"/>
          </rPr>
          <t>Introduzca un número con dos decimales como máximo. Debe ser igual o mayor a la "Cantidad Real Consumida"</t>
        </r>
      </text>
    </comment>
    <comment ref="E825" authorId="1" shapeId="0" xr:uid="{6D694F15-750D-41B1-82C3-7AC884EC5C5B}">
      <text>
        <r>
          <rPr>
            <sz val="11"/>
            <color theme="1"/>
            <rFont val="Calibri"/>
            <family val="2"/>
            <scheme val="minor"/>
          </rPr>
          <t>Introduzca un número con dos decimales como máximo</t>
        </r>
      </text>
    </comment>
    <comment ref="F825" authorId="1" shapeId="0" xr:uid="{A21D17FC-4886-47E6-8D46-EFC5BBF6310F}">
      <text>
        <r>
          <rPr>
            <sz val="11"/>
            <color theme="1"/>
            <rFont val="Calibri"/>
            <family val="2"/>
            <scheme val="minor"/>
          </rPr>
          <t>Monto calculado automáticamente por el sistema</t>
        </r>
      </text>
    </comment>
    <comment ref="A836" authorId="1" shapeId="0" xr:uid="{89ADF069-E511-4C43-8847-DD425B45A8DB}">
      <text>
        <r>
          <rPr>
            <sz val="11"/>
            <color theme="1"/>
            <rFont val="Calibri"/>
            <family val="2"/>
            <scheme val="minor"/>
          </rPr>
          <t>Introducir un texto con el nombre o referencia de la contratación</t>
        </r>
      </text>
    </comment>
    <comment ref="B836" authorId="1" shapeId="0" xr:uid="{57C4388D-018D-4EA5-BE84-86483C30495D}">
      <text>
        <r>
          <rPr>
            <sz val="11"/>
            <color theme="1"/>
            <rFont val="Calibri"/>
            <family val="2"/>
            <scheme val="minor"/>
          </rPr>
          <t>Introduzca un texto con la finalidad de la contratación</t>
        </r>
      </text>
    </comment>
    <comment ref="C836" authorId="1" shapeId="0" xr:uid="{294AD44F-D721-46BB-A543-99BE6423CA24}">
      <text>
        <r>
          <rPr>
            <sz val="11"/>
            <color theme="1"/>
            <rFont val="Calibri"/>
            <family val="2"/>
            <scheme val="minor"/>
          </rPr>
          <t>Seleccionar un valor del listado</t>
        </r>
      </text>
    </comment>
    <comment ref="D836" authorId="1" shapeId="0" xr:uid="{7B77A273-D5A3-4FF2-BB37-625F097ED76F}">
      <text>
        <r>
          <rPr>
            <sz val="11"/>
            <color theme="1"/>
            <rFont val="Calibri"/>
            <family val="2"/>
            <scheme val="minor"/>
          </rPr>
          <t>Seleccione el tipo de procedimiento</t>
        </r>
      </text>
    </comment>
    <comment ref="E836" authorId="1" shapeId="0" xr:uid="{F6054D35-F114-4452-973E-1B5FEC9C3A3E}">
      <text>
        <r>
          <rPr>
            <sz val="11"/>
            <color theme="1"/>
            <rFont val="Calibri"/>
            <family val="2"/>
            <scheme val="minor"/>
          </rPr>
          <t>Seleccione un valor de la lista</t>
        </r>
      </text>
    </comment>
    <comment ref="F836" authorId="1" shapeId="0" xr:uid="{1C2631A3-465B-465E-A3C3-D12CA23E399B}">
      <text>
        <r>
          <rPr>
            <sz val="11"/>
            <color theme="1"/>
            <rFont val="Calibri"/>
            <family val="2"/>
            <scheme val="minor"/>
          </rPr>
          <t>Introduzca el código SNIP</t>
        </r>
      </text>
    </comment>
    <comment ref="C837" authorId="1" shapeId="0" xr:uid="{A3783DF7-DAB2-420A-9DFA-9323A2E957F5}">
      <text>
        <r>
          <rPr>
            <sz val="11"/>
            <color theme="1"/>
            <rFont val="Calibri"/>
            <family val="2"/>
            <scheme val="minor"/>
          </rPr>
          <t>Introduzca la fecha de inicio del proceso, en formato dd-mm-aaaa</t>
        </r>
      </text>
    </comment>
    <comment ref="F837" authorId="1" shapeId="0" xr:uid="{0B4AD846-98E6-4D3D-BF45-4F703FAE60C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xr:uid="{2AABD9BD-4473-4C5A-BB9F-AD1AE7F56798}">
      <text/>
    </comment>
    <comment ref="C839" authorId="1" shapeId="0" xr:uid="{5F85DB9B-2252-44DB-B73B-D3AD93B53CB1}">
      <text>
        <r>
          <rPr>
            <sz val="11"/>
            <color theme="1"/>
            <rFont val="Calibri"/>
            <family val="2"/>
            <scheme val="minor"/>
          </rPr>
          <t>Introduzca la fecha prevista de adjudicación, en formato dd-mm-aaaa</t>
        </r>
      </text>
    </comment>
    <comment ref="F839" authorId="1" shapeId="0" xr:uid="{E484FFAE-549A-4A18-A7B5-B457465558EF}">
      <text/>
    </comment>
    <comment ref="F840" authorId="1" shapeId="0" xr:uid="{ECA7FD4A-036C-4FB1-9E79-C04F05E88224}">
      <text/>
    </comment>
    <comment ref="A842" authorId="1" shapeId="0" xr:uid="{4D26D015-4E59-490E-BB17-E5211596A8BA}">
      <text>
        <r>
          <rPr>
            <sz val="11"/>
            <color theme="1"/>
            <rFont val="Calibri"/>
            <family val="2"/>
            <scheme val="minor"/>
          </rPr>
          <t>Introduzca un codigo UNSPSC</t>
        </r>
      </text>
    </comment>
    <comment ref="B842" authorId="1" shapeId="0" xr:uid="{A21DAFBB-1A57-48F3-B285-B19E5715D22E}">
      <text>
        <r>
          <rPr>
            <sz val="11"/>
            <color theme="1"/>
            <rFont val="Calibri"/>
            <family val="2"/>
            <scheme val="minor"/>
          </rPr>
          <t>Descripción calculada automáticamente a partir de código del artículo</t>
        </r>
      </text>
    </comment>
    <comment ref="C842" authorId="1" shapeId="0" xr:uid="{F254A443-1EB6-4BC9-88D2-7CECE8E42615}">
      <text>
        <r>
          <rPr>
            <sz val="11"/>
            <color theme="1"/>
            <rFont val="Calibri"/>
            <family val="2"/>
            <scheme val="minor"/>
          </rPr>
          <t>Seleccione un valor de la lista</t>
        </r>
      </text>
    </comment>
    <comment ref="D842" authorId="1" shapeId="0" xr:uid="{3CD601A7-0BBA-4FFF-A466-CC88BE99F28D}">
      <text>
        <r>
          <rPr>
            <sz val="11"/>
            <color theme="1"/>
            <rFont val="Calibri"/>
            <family val="2"/>
            <scheme val="minor"/>
          </rPr>
          <t>Introduzca un número con dos decimales como máximo. Debe ser igual o mayor a la "Cantidad Real Consumida"</t>
        </r>
      </text>
    </comment>
    <comment ref="E842" authorId="1" shapeId="0" xr:uid="{F764FA7E-E425-4594-A416-2096F39D9E4F}">
      <text>
        <r>
          <rPr>
            <sz val="11"/>
            <color theme="1"/>
            <rFont val="Calibri"/>
            <family val="2"/>
            <scheme val="minor"/>
          </rPr>
          <t>Introduzca un número con dos decimales como máximo</t>
        </r>
      </text>
    </comment>
    <comment ref="F842" authorId="1" shapeId="0" xr:uid="{10336A9F-F2F1-4F12-A734-724397D322F4}">
      <text>
        <r>
          <rPr>
            <sz val="11"/>
            <color theme="1"/>
            <rFont val="Calibri"/>
            <family val="2"/>
            <scheme val="minor"/>
          </rPr>
          <t>Monto calculado automáticamente por el sistema</t>
        </r>
      </text>
    </comment>
    <comment ref="A848" authorId="1" shapeId="0" xr:uid="{1B3D2AE0-CBBD-432C-BC45-759DDADAB222}">
      <text>
        <r>
          <rPr>
            <sz val="11"/>
            <color theme="1"/>
            <rFont val="Calibri"/>
            <family val="2"/>
            <scheme val="minor"/>
          </rPr>
          <t>Introducir un texto con el nombre o referencia de la contratación</t>
        </r>
      </text>
    </comment>
    <comment ref="B848" authorId="1" shapeId="0" xr:uid="{21A8D87F-D9F2-4A70-81E2-FB6FEA58F70F}">
      <text>
        <r>
          <rPr>
            <sz val="11"/>
            <color theme="1"/>
            <rFont val="Calibri"/>
            <family val="2"/>
            <scheme val="minor"/>
          </rPr>
          <t>Introduzca un texto con la finalidad de la contratación</t>
        </r>
      </text>
    </comment>
    <comment ref="C848" authorId="1" shapeId="0" xr:uid="{783510B1-1053-40A7-AAB3-C7D872D6C73E}">
      <text>
        <r>
          <rPr>
            <sz val="11"/>
            <color theme="1"/>
            <rFont val="Calibri"/>
            <family val="2"/>
            <scheme val="minor"/>
          </rPr>
          <t>Seleccionar un valor del listado</t>
        </r>
      </text>
    </comment>
    <comment ref="D848" authorId="1" shapeId="0" xr:uid="{541529A2-211F-421C-A8E6-574358DB0CCC}">
      <text>
        <r>
          <rPr>
            <sz val="11"/>
            <color theme="1"/>
            <rFont val="Calibri"/>
            <family val="2"/>
            <scheme val="minor"/>
          </rPr>
          <t>Seleccione el tipo de procedimiento</t>
        </r>
      </text>
    </comment>
    <comment ref="E848" authorId="1" shapeId="0" xr:uid="{1172A65C-DAE8-4A6F-AAE6-C95BF4C9D6B6}">
      <text>
        <r>
          <rPr>
            <sz val="11"/>
            <color theme="1"/>
            <rFont val="Calibri"/>
            <family val="2"/>
            <scheme val="minor"/>
          </rPr>
          <t>Seleccione un valor de la lista</t>
        </r>
      </text>
    </comment>
    <comment ref="F848" authorId="1" shapeId="0" xr:uid="{7B07C632-D314-4940-87B4-71A8D5A2D344}">
      <text>
        <r>
          <rPr>
            <sz val="11"/>
            <color theme="1"/>
            <rFont val="Calibri"/>
            <family val="2"/>
            <scheme val="minor"/>
          </rPr>
          <t>Introduzca el código SNIP</t>
        </r>
      </text>
    </comment>
    <comment ref="C849" authorId="1" shapeId="0" xr:uid="{9A7CFEE0-15A6-4EA5-9353-1B95DB70FB67}">
      <text>
        <r>
          <rPr>
            <sz val="11"/>
            <color theme="1"/>
            <rFont val="Calibri"/>
            <family val="2"/>
            <scheme val="minor"/>
          </rPr>
          <t>Introduzca la fecha de inicio del proceso, en formato dd-mm-aaaa</t>
        </r>
      </text>
    </comment>
    <comment ref="F849" authorId="1" shapeId="0" xr:uid="{ED757508-F2B1-4989-8575-138F83692BF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xr:uid="{37575A1E-858A-4EC4-B298-70C83760380F}">
      <text/>
    </comment>
    <comment ref="C851" authorId="1" shapeId="0" xr:uid="{204E5AF7-DD8C-45CB-A6AC-538E165B8E78}">
      <text>
        <r>
          <rPr>
            <sz val="11"/>
            <color theme="1"/>
            <rFont val="Calibri"/>
            <family val="2"/>
            <scheme val="minor"/>
          </rPr>
          <t>Introduzca la fecha prevista de adjudicación, en formato dd-mm-aaaa</t>
        </r>
      </text>
    </comment>
    <comment ref="F851" authorId="1" shapeId="0" xr:uid="{DD67666F-5D41-4986-8866-9C1A0E125D68}">
      <text/>
    </comment>
    <comment ref="F852" authorId="1" shapeId="0" xr:uid="{46515A6E-C416-4623-87B5-3C0400863741}">
      <text/>
    </comment>
    <comment ref="A854" authorId="1" shapeId="0" xr:uid="{6272FF08-D16A-4B72-BCB8-F7DB51EC05FE}">
      <text>
        <r>
          <rPr>
            <sz val="11"/>
            <color theme="1"/>
            <rFont val="Calibri"/>
            <family val="2"/>
            <scheme val="minor"/>
          </rPr>
          <t>Introduzca un codigo UNSPSC</t>
        </r>
      </text>
    </comment>
    <comment ref="B854" authorId="1" shapeId="0" xr:uid="{4F7BA242-D2E0-4165-A8CE-EF85B2673DEB}">
      <text>
        <r>
          <rPr>
            <sz val="11"/>
            <color theme="1"/>
            <rFont val="Calibri"/>
            <family val="2"/>
            <scheme val="minor"/>
          </rPr>
          <t>Descripción calculada automáticamente a partir de código del artículo</t>
        </r>
      </text>
    </comment>
    <comment ref="C854" authorId="1" shapeId="0" xr:uid="{14B99CD7-980A-44B9-BB70-D378A02A0EF7}">
      <text>
        <r>
          <rPr>
            <sz val="11"/>
            <color theme="1"/>
            <rFont val="Calibri"/>
            <family val="2"/>
            <scheme val="minor"/>
          </rPr>
          <t>Seleccione un valor de la lista</t>
        </r>
      </text>
    </comment>
    <comment ref="D854" authorId="1" shapeId="0" xr:uid="{18E8B8BA-35F6-4E4F-B416-D94EC75E6E59}">
      <text>
        <r>
          <rPr>
            <sz val="11"/>
            <color theme="1"/>
            <rFont val="Calibri"/>
            <family val="2"/>
            <scheme val="minor"/>
          </rPr>
          <t>Introduzca un número con dos decimales como máximo. Debe ser igual o mayor a la "Cantidad Real Consumida"</t>
        </r>
      </text>
    </comment>
    <comment ref="E854" authorId="1" shapeId="0" xr:uid="{C552F7FB-A08E-40A8-81F6-7B5D59BAB2B2}">
      <text>
        <r>
          <rPr>
            <sz val="11"/>
            <color theme="1"/>
            <rFont val="Calibri"/>
            <family val="2"/>
            <scheme val="minor"/>
          </rPr>
          <t>Introduzca un número con dos decimales como máximo</t>
        </r>
      </text>
    </comment>
    <comment ref="F854" authorId="1" shapeId="0" xr:uid="{1C894F97-CAEA-4CC7-ADF7-96E53A98AD33}">
      <text>
        <r>
          <rPr>
            <sz val="11"/>
            <color theme="1"/>
            <rFont val="Calibri"/>
            <family val="2"/>
            <scheme val="minor"/>
          </rPr>
          <t>Monto calculado automáticamente por el sistema</t>
        </r>
      </text>
    </comment>
    <comment ref="A860" authorId="1" shapeId="0" xr:uid="{528458B4-9C61-44D8-ADC9-4E97D2BB907E}">
      <text>
        <r>
          <rPr>
            <sz val="11"/>
            <color theme="1"/>
            <rFont val="Calibri"/>
            <family val="2"/>
            <scheme val="minor"/>
          </rPr>
          <t>Introducir un texto con el nombre o referencia de la contratación</t>
        </r>
      </text>
    </comment>
    <comment ref="B860" authorId="1" shapeId="0" xr:uid="{02B1E3F4-6D11-4C0F-8D81-9939B1ABD54A}">
      <text>
        <r>
          <rPr>
            <sz val="11"/>
            <color theme="1"/>
            <rFont val="Calibri"/>
            <family val="2"/>
            <scheme val="minor"/>
          </rPr>
          <t>Introduzca un texto con la finalidad de la contratación</t>
        </r>
      </text>
    </comment>
    <comment ref="C860" authorId="1" shapeId="0" xr:uid="{F52050D9-FE8F-42D3-8304-59272BFC5DC7}">
      <text>
        <r>
          <rPr>
            <sz val="11"/>
            <color theme="1"/>
            <rFont val="Calibri"/>
            <family val="2"/>
            <scheme val="minor"/>
          </rPr>
          <t>Seleccionar un valor del listado</t>
        </r>
      </text>
    </comment>
    <comment ref="D860" authorId="1" shapeId="0" xr:uid="{D617B3FF-99F7-463B-9F30-18778E4FCACB}">
      <text>
        <r>
          <rPr>
            <sz val="11"/>
            <color theme="1"/>
            <rFont val="Calibri"/>
            <family val="2"/>
            <scheme val="minor"/>
          </rPr>
          <t>Seleccione el tipo de procedimiento</t>
        </r>
      </text>
    </comment>
    <comment ref="E860" authorId="1" shapeId="0" xr:uid="{E4DC9D04-6684-437F-BC5C-6013DC98DD31}">
      <text>
        <r>
          <rPr>
            <sz val="11"/>
            <color theme="1"/>
            <rFont val="Calibri"/>
            <family val="2"/>
            <scheme val="minor"/>
          </rPr>
          <t>Seleccione un valor de la lista</t>
        </r>
      </text>
    </comment>
    <comment ref="F860" authorId="1" shapeId="0" xr:uid="{81A73D1D-D13D-4840-B768-F56985B7CFA9}">
      <text>
        <r>
          <rPr>
            <sz val="11"/>
            <color theme="1"/>
            <rFont val="Calibri"/>
            <family val="2"/>
            <scheme val="minor"/>
          </rPr>
          <t>Introduzca el código SNIP</t>
        </r>
      </text>
    </comment>
    <comment ref="C861" authorId="1" shapeId="0" xr:uid="{DEFDAD1F-1B7A-4F51-9BB1-A13E83EE568C}">
      <text>
        <r>
          <rPr>
            <sz val="11"/>
            <color theme="1"/>
            <rFont val="Calibri"/>
            <family val="2"/>
            <scheme val="minor"/>
          </rPr>
          <t>Introduzca la fecha de inicio del proceso, en formato dd-mm-aaaa</t>
        </r>
      </text>
    </comment>
    <comment ref="F861" authorId="1" shapeId="0" xr:uid="{A9C394D1-C0B9-4178-911B-FEBA222C9B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2" authorId="1" shapeId="0" xr:uid="{14D293FE-3199-4569-A74A-08F01BF76226}">
      <text/>
    </comment>
    <comment ref="C863" authorId="1" shapeId="0" xr:uid="{D050C651-F07B-4763-89AD-B967F8EB1E4F}">
      <text>
        <r>
          <rPr>
            <sz val="11"/>
            <color theme="1"/>
            <rFont val="Calibri"/>
            <family val="2"/>
            <scheme val="minor"/>
          </rPr>
          <t>Introduzca la fecha prevista de adjudicación, en formato dd-mm-aaaa</t>
        </r>
      </text>
    </comment>
    <comment ref="F863" authorId="1" shapeId="0" xr:uid="{F8D924BB-1C9B-4DE3-BF9A-D84B0A368814}">
      <text/>
    </comment>
    <comment ref="F864" authorId="1" shapeId="0" xr:uid="{1F52E8F0-EF15-42D7-8BD4-7F204A2C74F1}">
      <text/>
    </comment>
    <comment ref="A866" authorId="1" shapeId="0" xr:uid="{94F00DB4-7E48-4AA3-94A0-4CE7BA126668}">
      <text>
        <r>
          <rPr>
            <sz val="11"/>
            <color theme="1"/>
            <rFont val="Calibri"/>
            <family val="2"/>
            <scheme val="minor"/>
          </rPr>
          <t>Introduzca un codigo UNSPSC</t>
        </r>
      </text>
    </comment>
    <comment ref="B866" authorId="1" shapeId="0" xr:uid="{6F29D018-C387-493D-8270-E747D3ADAECE}">
      <text>
        <r>
          <rPr>
            <sz val="11"/>
            <color theme="1"/>
            <rFont val="Calibri"/>
            <family val="2"/>
            <scheme val="minor"/>
          </rPr>
          <t>Descripción calculada automáticamente a partir de código del artículo</t>
        </r>
      </text>
    </comment>
    <comment ref="C866" authorId="1" shapeId="0" xr:uid="{D0867DF3-FDF2-4707-92A2-E1D70897C1A3}">
      <text>
        <r>
          <rPr>
            <sz val="11"/>
            <color theme="1"/>
            <rFont val="Calibri"/>
            <family val="2"/>
            <scheme val="minor"/>
          </rPr>
          <t>Seleccione un valor de la lista</t>
        </r>
      </text>
    </comment>
    <comment ref="D866" authorId="1" shapeId="0" xr:uid="{6679F203-0562-4026-8EED-E3F8705370A4}">
      <text>
        <r>
          <rPr>
            <sz val="11"/>
            <color theme="1"/>
            <rFont val="Calibri"/>
            <family val="2"/>
            <scheme val="minor"/>
          </rPr>
          <t>Introduzca un número con dos decimales como máximo. Debe ser igual o mayor a la "Cantidad Real Consumida"</t>
        </r>
      </text>
    </comment>
    <comment ref="E866" authorId="1" shapeId="0" xr:uid="{1C9EB437-268F-4CA5-9205-9C0D0DE79ACB}">
      <text>
        <r>
          <rPr>
            <sz val="11"/>
            <color theme="1"/>
            <rFont val="Calibri"/>
            <family val="2"/>
            <scheme val="minor"/>
          </rPr>
          <t>Introduzca un número con dos decimales como máximo</t>
        </r>
      </text>
    </comment>
    <comment ref="F866" authorId="1" shapeId="0" xr:uid="{3DB115A6-63E9-4022-821F-AF68DA6EE269}">
      <text>
        <r>
          <rPr>
            <sz val="11"/>
            <color theme="1"/>
            <rFont val="Calibri"/>
            <family val="2"/>
            <scheme val="minor"/>
          </rPr>
          <t>Monto calculado automáticamente por el sistema</t>
        </r>
      </text>
    </comment>
    <comment ref="A872" authorId="1" shapeId="0" xr:uid="{3CFDD51A-003C-41BA-B790-5DA6D1D80D27}">
      <text>
        <r>
          <rPr>
            <sz val="11"/>
            <color theme="1"/>
            <rFont val="Calibri"/>
            <family val="2"/>
            <scheme val="minor"/>
          </rPr>
          <t>Introducir un texto con el nombre o referencia de la contratación</t>
        </r>
      </text>
    </comment>
    <comment ref="B872" authorId="1" shapeId="0" xr:uid="{203FE821-F2BB-4224-832D-F6B2E8A38409}">
      <text>
        <r>
          <rPr>
            <sz val="11"/>
            <color theme="1"/>
            <rFont val="Calibri"/>
            <family val="2"/>
            <scheme val="minor"/>
          </rPr>
          <t>Introduzca un texto con la finalidad de la contratación</t>
        </r>
      </text>
    </comment>
    <comment ref="C872" authorId="1" shapeId="0" xr:uid="{261F7714-3961-4620-A48D-F060E37DC2FC}">
      <text>
        <r>
          <rPr>
            <sz val="11"/>
            <color theme="1"/>
            <rFont val="Calibri"/>
            <family val="2"/>
            <scheme val="minor"/>
          </rPr>
          <t>Seleccionar un valor del listado</t>
        </r>
      </text>
    </comment>
    <comment ref="D872" authorId="1" shapeId="0" xr:uid="{E03DC108-94FA-4EC6-8CBA-0784326AEFF0}">
      <text>
        <r>
          <rPr>
            <sz val="11"/>
            <color theme="1"/>
            <rFont val="Calibri"/>
            <family val="2"/>
            <scheme val="minor"/>
          </rPr>
          <t>Seleccione el tipo de procedimiento</t>
        </r>
      </text>
    </comment>
    <comment ref="E872" authorId="1" shapeId="0" xr:uid="{A311785F-2E54-483A-A6F8-D548547ED02A}">
      <text>
        <r>
          <rPr>
            <sz val="11"/>
            <color theme="1"/>
            <rFont val="Calibri"/>
            <family val="2"/>
            <scheme val="minor"/>
          </rPr>
          <t>Seleccione un valor de la lista</t>
        </r>
      </text>
    </comment>
    <comment ref="F872" authorId="1" shapeId="0" xr:uid="{5D920D51-19BF-4B49-B145-397D20BFDF7D}">
      <text>
        <r>
          <rPr>
            <sz val="11"/>
            <color theme="1"/>
            <rFont val="Calibri"/>
            <family val="2"/>
            <scheme val="minor"/>
          </rPr>
          <t>Introduzca el código SNIP</t>
        </r>
      </text>
    </comment>
    <comment ref="C873" authorId="1" shapeId="0" xr:uid="{0FFE55FE-7A41-4F41-9491-B64A296EEB3B}">
      <text>
        <r>
          <rPr>
            <sz val="11"/>
            <color theme="1"/>
            <rFont val="Calibri"/>
            <family val="2"/>
            <scheme val="minor"/>
          </rPr>
          <t>Introduzca la fecha de inicio del proceso, en formato dd-mm-aaaa</t>
        </r>
      </text>
    </comment>
    <comment ref="F873" authorId="1" shapeId="0" xr:uid="{40D17487-AFDE-4C6B-B05E-B39F7883DC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1" shapeId="0" xr:uid="{89404A94-AF7B-41E3-B877-B0C57DF705A1}">
      <text/>
    </comment>
    <comment ref="C875" authorId="1" shapeId="0" xr:uid="{BD3E64E7-B2F6-4860-A328-3E99B833A88D}">
      <text>
        <r>
          <rPr>
            <sz val="11"/>
            <color theme="1"/>
            <rFont val="Calibri"/>
            <family val="2"/>
            <scheme val="minor"/>
          </rPr>
          <t>Introduzca la fecha prevista de adjudicación, en formato dd-mm-aaaa</t>
        </r>
      </text>
    </comment>
    <comment ref="F875" authorId="1" shapeId="0" xr:uid="{4EBC00D8-DCB3-4EC7-A6A1-CDFDB7845CF5}">
      <text/>
    </comment>
    <comment ref="F876" authorId="1" shapeId="0" xr:uid="{DABDD7F1-84AD-452E-B777-6C9400802A28}">
      <text/>
    </comment>
    <comment ref="A878" authorId="1" shapeId="0" xr:uid="{95DC9A37-C39B-41DC-841D-EE1A2EA59F0D}">
      <text>
        <r>
          <rPr>
            <sz val="11"/>
            <color theme="1"/>
            <rFont val="Calibri"/>
            <family val="2"/>
            <scheme val="minor"/>
          </rPr>
          <t>Introduzca un codigo UNSPSC</t>
        </r>
      </text>
    </comment>
    <comment ref="B878" authorId="1" shapeId="0" xr:uid="{54FA9BC9-BD05-436F-A96A-1C0E27BEF4C4}">
      <text>
        <r>
          <rPr>
            <sz val="11"/>
            <color theme="1"/>
            <rFont val="Calibri"/>
            <family val="2"/>
            <scheme val="minor"/>
          </rPr>
          <t>Descripción calculada automáticamente a partir de código del artículo</t>
        </r>
      </text>
    </comment>
    <comment ref="C878" authorId="1" shapeId="0" xr:uid="{84FD06B4-ECB7-4D3E-BE0D-16F5AEA1CF11}">
      <text>
        <r>
          <rPr>
            <sz val="11"/>
            <color theme="1"/>
            <rFont val="Calibri"/>
            <family val="2"/>
            <scheme val="minor"/>
          </rPr>
          <t>Seleccione un valor de la lista</t>
        </r>
      </text>
    </comment>
    <comment ref="D878" authorId="1" shapeId="0" xr:uid="{A423DF58-2B45-4AA0-A078-D891708613C6}">
      <text>
        <r>
          <rPr>
            <sz val="11"/>
            <color theme="1"/>
            <rFont val="Calibri"/>
            <family val="2"/>
            <scheme val="minor"/>
          </rPr>
          <t>Introduzca un número con dos decimales como máximo. Debe ser igual o mayor a la "Cantidad Real Consumida"</t>
        </r>
      </text>
    </comment>
    <comment ref="E878" authorId="1" shapeId="0" xr:uid="{E6724C4E-93AB-42C7-9916-E3C4190F780F}">
      <text>
        <r>
          <rPr>
            <sz val="11"/>
            <color theme="1"/>
            <rFont val="Calibri"/>
            <family val="2"/>
            <scheme val="minor"/>
          </rPr>
          <t>Introduzca un número con dos decimales como máximo</t>
        </r>
      </text>
    </comment>
    <comment ref="F878" authorId="1" shapeId="0" xr:uid="{C9FCECFB-645A-4B96-8F78-AE717B0C64AE}">
      <text>
        <r>
          <rPr>
            <sz val="11"/>
            <color theme="1"/>
            <rFont val="Calibri"/>
            <family val="2"/>
            <scheme val="minor"/>
          </rPr>
          <t>Monto calculado automáticamente por el sistema</t>
        </r>
      </text>
    </comment>
    <comment ref="A884" authorId="1" shapeId="0" xr:uid="{F5CF69E4-9611-4E68-BC95-F816B6BD3900}">
      <text>
        <r>
          <rPr>
            <sz val="11"/>
            <color theme="1"/>
            <rFont val="Calibri"/>
            <family val="2"/>
            <scheme val="minor"/>
          </rPr>
          <t>Introducir un texto con el nombre o referencia de la contratación</t>
        </r>
      </text>
    </comment>
    <comment ref="B884" authorId="1" shapeId="0" xr:uid="{699E602F-12B9-4D3D-A706-E9FD2372AF22}">
      <text>
        <r>
          <rPr>
            <sz val="11"/>
            <color theme="1"/>
            <rFont val="Calibri"/>
            <family val="2"/>
            <scheme val="minor"/>
          </rPr>
          <t>Introduzca un texto con la finalidad de la contratación</t>
        </r>
      </text>
    </comment>
    <comment ref="C884" authorId="1" shapeId="0" xr:uid="{67961C4C-1E7E-4B4F-89C8-539354E9EF78}">
      <text>
        <r>
          <rPr>
            <sz val="11"/>
            <color theme="1"/>
            <rFont val="Calibri"/>
            <family val="2"/>
            <scheme val="minor"/>
          </rPr>
          <t>Seleccionar un valor del listado</t>
        </r>
      </text>
    </comment>
    <comment ref="D884" authorId="1" shapeId="0" xr:uid="{AF555E39-83F6-446E-9C7E-F091B8EF8253}">
      <text>
        <r>
          <rPr>
            <sz val="11"/>
            <color theme="1"/>
            <rFont val="Calibri"/>
            <family val="2"/>
            <scheme val="minor"/>
          </rPr>
          <t>Seleccione el tipo de procedimiento</t>
        </r>
      </text>
    </comment>
    <comment ref="E884" authorId="1" shapeId="0" xr:uid="{B1AED2C9-A00B-4B1A-9A55-74C98BB87FA4}">
      <text>
        <r>
          <rPr>
            <sz val="11"/>
            <color theme="1"/>
            <rFont val="Calibri"/>
            <family val="2"/>
            <scheme val="minor"/>
          </rPr>
          <t>Seleccione un valor de la lista</t>
        </r>
      </text>
    </comment>
    <comment ref="F884" authorId="1" shapeId="0" xr:uid="{C6A4317A-3722-41A8-B314-E0CF2C6DAD41}">
      <text>
        <r>
          <rPr>
            <sz val="11"/>
            <color theme="1"/>
            <rFont val="Calibri"/>
            <family val="2"/>
            <scheme val="minor"/>
          </rPr>
          <t>Introduzca el código SNIP</t>
        </r>
      </text>
    </comment>
    <comment ref="C885" authorId="1" shapeId="0" xr:uid="{EB0AAD16-DA03-4B05-9101-6875029FE9E7}">
      <text>
        <r>
          <rPr>
            <sz val="11"/>
            <color theme="1"/>
            <rFont val="Calibri"/>
            <family val="2"/>
            <scheme val="minor"/>
          </rPr>
          <t>Introduzca la fecha de inicio del proceso, en formato dd-mm-aaaa</t>
        </r>
      </text>
    </comment>
    <comment ref="F885" authorId="1" shapeId="0" xr:uid="{5D2AE158-EB03-4CB8-BD61-B69C86F20C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D056C40F-4A28-4544-B043-B34048DAA2DA}">
      <text/>
    </comment>
    <comment ref="C887" authorId="1" shapeId="0" xr:uid="{B739DAC9-912D-4583-A58F-83A2B859A14D}">
      <text>
        <r>
          <rPr>
            <sz val="11"/>
            <color theme="1"/>
            <rFont val="Calibri"/>
            <family val="2"/>
            <scheme val="minor"/>
          </rPr>
          <t>Introduzca la fecha prevista de adjudicación, en formato dd-mm-aaaa</t>
        </r>
      </text>
    </comment>
    <comment ref="F887" authorId="1" shapeId="0" xr:uid="{3B998C67-B1FC-47E1-B85A-882DE0AC35E3}">
      <text/>
    </comment>
    <comment ref="F888" authorId="1" shapeId="0" xr:uid="{51321249-64F9-44B4-9837-5F7596581C2E}">
      <text/>
    </comment>
    <comment ref="A890" authorId="1" shapeId="0" xr:uid="{6D13FDBB-2D2D-4F8F-9BF2-A0DF9BA6E68B}">
      <text>
        <r>
          <rPr>
            <sz val="11"/>
            <color theme="1"/>
            <rFont val="Calibri"/>
            <family val="2"/>
            <scheme val="minor"/>
          </rPr>
          <t>Introduzca un codigo UNSPSC</t>
        </r>
      </text>
    </comment>
    <comment ref="B890" authorId="1" shapeId="0" xr:uid="{C96F2F0E-79B5-4E87-A7FF-F0564C435CAC}">
      <text>
        <r>
          <rPr>
            <sz val="11"/>
            <color theme="1"/>
            <rFont val="Calibri"/>
            <family val="2"/>
            <scheme val="minor"/>
          </rPr>
          <t>Descripción calculada automáticamente a partir de código del artículo</t>
        </r>
      </text>
    </comment>
    <comment ref="C890" authorId="1" shapeId="0" xr:uid="{9F50FF07-DDAA-48EB-8568-35FD7BBCC4A8}">
      <text>
        <r>
          <rPr>
            <sz val="11"/>
            <color theme="1"/>
            <rFont val="Calibri"/>
            <family val="2"/>
            <scheme val="minor"/>
          </rPr>
          <t>Seleccione un valor de la lista</t>
        </r>
      </text>
    </comment>
    <comment ref="D890" authorId="1" shapeId="0" xr:uid="{001C7503-36CC-40E5-8B85-6164ABC0A09F}">
      <text>
        <r>
          <rPr>
            <sz val="11"/>
            <color theme="1"/>
            <rFont val="Calibri"/>
            <family val="2"/>
            <scheme val="minor"/>
          </rPr>
          <t>Introduzca un número con dos decimales como máximo. Debe ser igual o mayor a la "Cantidad Real Consumida"</t>
        </r>
      </text>
    </comment>
    <comment ref="E890" authorId="1" shapeId="0" xr:uid="{361BAC44-8E35-4E0C-A7DC-95D2D717FDC5}">
      <text>
        <r>
          <rPr>
            <sz val="11"/>
            <color theme="1"/>
            <rFont val="Calibri"/>
            <family val="2"/>
            <scheme val="minor"/>
          </rPr>
          <t>Introduzca un número con dos decimales como máximo</t>
        </r>
      </text>
    </comment>
    <comment ref="F890" authorId="1" shapeId="0" xr:uid="{36D2ED14-2D1F-4E77-86C3-56F3830A384D}">
      <text>
        <r>
          <rPr>
            <sz val="11"/>
            <color theme="1"/>
            <rFont val="Calibri"/>
            <family val="2"/>
            <scheme val="minor"/>
          </rPr>
          <t>Monto calculado automáticamente por el sistema</t>
        </r>
      </text>
    </comment>
    <comment ref="A895" authorId="1" shapeId="0" xr:uid="{583102E1-9BAB-42DE-9EF7-F82C31F9D0FF}">
      <text>
        <r>
          <rPr>
            <sz val="11"/>
            <color theme="1"/>
            <rFont val="Calibri"/>
            <family val="2"/>
            <scheme val="minor"/>
          </rPr>
          <t>Introducir un texto con el nombre o referencia de la contratación</t>
        </r>
      </text>
    </comment>
    <comment ref="B895" authorId="1" shapeId="0" xr:uid="{C83902DE-2B22-487D-A023-0F67EFF31D14}">
      <text>
        <r>
          <rPr>
            <sz val="11"/>
            <color theme="1"/>
            <rFont val="Calibri"/>
            <family val="2"/>
            <scheme val="minor"/>
          </rPr>
          <t>Introduzca un texto con la finalidad de la contratación</t>
        </r>
      </text>
    </comment>
    <comment ref="C895" authorId="1" shapeId="0" xr:uid="{DA3705E3-5351-4F72-88C4-1B452FA28A7B}">
      <text>
        <r>
          <rPr>
            <sz val="11"/>
            <color theme="1"/>
            <rFont val="Calibri"/>
            <family val="2"/>
            <scheme val="minor"/>
          </rPr>
          <t>Seleccionar un valor del listado</t>
        </r>
      </text>
    </comment>
    <comment ref="D895" authorId="1" shapeId="0" xr:uid="{FCCE0D1B-018F-4089-8F63-84C92FFF5907}">
      <text>
        <r>
          <rPr>
            <sz val="11"/>
            <color theme="1"/>
            <rFont val="Calibri"/>
            <family val="2"/>
            <scheme val="minor"/>
          </rPr>
          <t>Seleccione el tipo de procedimiento</t>
        </r>
      </text>
    </comment>
    <comment ref="E895" authorId="1" shapeId="0" xr:uid="{1CA7646A-CFFB-4907-9010-31D5D7D8CF2F}">
      <text>
        <r>
          <rPr>
            <sz val="11"/>
            <color theme="1"/>
            <rFont val="Calibri"/>
            <family val="2"/>
            <scheme val="minor"/>
          </rPr>
          <t>Seleccione un valor de la lista</t>
        </r>
      </text>
    </comment>
    <comment ref="F895" authorId="1" shapeId="0" xr:uid="{E98500FE-AC69-4E5A-94D0-371EF2F3BBEB}">
      <text>
        <r>
          <rPr>
            <sz val="11"/>
            <color theme="1"/>
            <rFont val="Calibri"/>
            <family val="2"/>
            <scheme val="minor"/>
          </rPr>
          <t>Introduzca el código SNIP</t>
        </r>
      </text>
    </comment>
    <comment ref="C896" authorId="1" shapeId="0" xr:uid="{B8CA85B0-AC36-4FC1-AA94-695AF7EAB55E}">
      <text>
        <r>
          <rPr>
            <sz val="11"/>
            <color theme="1"/>
            <rFont val="Calibri"/>
            <family val="2"/>
            <scheme val="minor"/>
          </rPr>
          <t>Introduzca la fecha de inicio del proceso, en formato dd-mm-aaaa</t>
        </r>
      </text>
    </comment>
    <comment ref="F896" authorId="1" shapeId="0" xr:uid="{2CBF458E-19AA-40D0-9A61-4D542F4F67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7" authorId="1" shapeId="0" xr:uid="{508E37CE-40B9-44EC-AC44-D3330464C20E}">
      <text/>
    </comment>
    <comment ref="C898" authorId="1" shapeId="0" xr:uid="{24520E39-BA43-4EC5-959B-D46CBEC34769}">
      <text>
        <r>
          <rPr>
            <sz val="11"/>
            <color theme="1"/>
            <rFont val="Calibri"/>
            <family val="2"/>
            <scheme val="minor"/>
          </rPr>
          <t>Introduzca la fecha prevista de adjudicación, en formato dd-mm-aaaa</t>
        </r>
      </text>
    </comment>
    <comment ref="F898" authorId="1" shapeId="0" xr:uid="{6ADBDBE6-0140-46FB-BDD1-67F3ADC5A49F}">
      <text/>
    </comment>
    <comment ref="F899" authorId="1" shapeId="0" xr:uid="{56BE1F55-ED46-4290-B520-E84BEC0D2364}">
      <text/>
    </comment>
    <comment ref="A901" authorId="1" shapeId="0" xr:uid="{7BCBF578-550A-46C2-B694-8930B0E6F7A9}">
      <text>
        <r>
          <rPr>
            <sz val="11"/>
            <color theme="1"/>
            <rFont val="Calibri"/>
            <family val="2"/>
            <scheme val="minor"/>
          </rPr>
          <t>Introduzca un codigo UNSPSC</t>
        </r>
      </text>
    </comment>
    <comment ref="B901" authorId="1" shapeId="0" xr:uid="{77BE9795-E8CE-497F-8CF6-610E32BEA1F7}">
      <text>
        <r>
          <rPr>
            <sz val="11"/>
            <color theme="1"/>
            <rFont val="Calibri"/>
            <family val="2"/>
            <scheme val="minor"/>
          </rPr>
          <t>Descripción calculada automáticamente a partir de código del artículo</t>
        </r>
      </text>
    </comment>
    <comment ref="C901" authorId="1" shapeId="0" xr:uid="{9E19A79C-53D4-4C6F-ADA7-ED559AABF31F}">
      <text>
        <r>
          <rPr>
            <sz val="11"/>
            <color theme="1"/>
            <rFont val="Calibri"/>
            <family val="2"/>
            <scheme val="minor"/>
          </rPr>
          <t>Seleccione un valor de la lista</t>
        </r>
      </text>
    </comment>
    <comment ref="D901" authorId="1" shapeId="0" xr:uid="{17FFCFED-A505-4987-94BC-31D378C87670}">
      <text>
        <r>
          <rPr>
            <sz val="11"/>
            <color theme="1"/>
            <rFont val="Calibri"/>
            <family val="2"/>
            <scheme val="minor"/>
          </rPr>
          <t>Introduzca un número con dos decimales como máximo. Debe ser igual o mayor a la "Cantidad Real Consumida"</t>
        </r>
      </text>
    </comment>
    <comment ref="E901" authorId="1" shapeId="0" xr:uid="{ADBF5CFF-A158-4A15-8C44-16E789350F86}">
      <text>
        <r>
          <rPr>
            <sz val="11"/>
            <color theme="1"/>
            <rFont val="Calibri"/>
            <family val="2"/>
            <scheme val="minor"/>
          </rPr>
          <t>Introduzca un número con dos decimales como máximo</t>
        </r>
      </text>
    </comment>
    <comment ref="F901" authorId="1" shapeId="0" xr:uid="{1E5290C0-D89D-40C6-ADA8-367D841D0255}">
      <text>
        <r>
          <rPr>
            <sz val="11"/>
            <color theme="1"/>
            <rFont val="Calibri"/>
            <family val="2"/>
            <scheme val="minor"/>
          </rPr>
          <t>Monto calculado automáticamente por el sistema</t>
        </r>
      </text>
    </comment>
    <comment ref="A906" authorId="1" shapeId="0" xr:uid="{4F8E49E5-06C5-4006-A91A-B228C6EC5CC7}">
      <text>
        <r>
          <rPr>
            <sz val="11"/>
            <color theme="1"/>
            <rFont val="Calibri"/>
            <family val="2"/>
            <scheme val="minor"/>
          </rPr>
          <t>Introducir un texto con el nombre o referencia de la contratación</t>
        </r>
      </text>
    </comment>
    <comment ref="B906" authorId="1" shapeId="0" xr:uid="{5C9395F7-E686-4246-87EC-FCAC3B1469DF}">
      <text>
        <r>
          <rPr>
            <sz val="11"/>
            <color theme="1"/>
            <rFont val="Calibri"/>
            <family val="2"/>
            <scheme val="minor"/>
          </rPr>
          <t>Introduzca un texto con la finalidad de la contratación</t>
        </r>
      </text>
    </comment>
    <comment ref="C906" authorId="1" shapeId="0" xr:uid="{5CF67B1A-EC06-4F7A-B6D1-0505EF19ACD0}">
      <text>
        <r>
          <rPr>
            <sz val="11"/>
            <color theme="1"/>
            <rFont val="Calibri"/>
            <family val="2"/>
            <scheme val="minor"/>
          </rPr>
          <t>Seleccionar un valor del listado</t>
        </r>
      </text>
    </comment>
    <comment ref="D906" authorId="1" shapeId="0" xr:uid="{CEE90715-B3A7-42A4-8536-D26C3EAA8840}">
      <text>
        <r>
          <rPr>
            <sz val="11"/>
            <color theme="1"/>
            <rFont val="Calibri"/>
            <family val="2"/>
            <scheme val="minor"/>
          </rPr>
          <t>Seleccione el tipo de procedimiento</t>
        </r>
      </text>
    </comment>
    <comment ref="E906" authorId="1" shapeId="0" xr:uid="{787B93D0-395F-4BB0-9D3F-343FF02FB43A}">
      <text>
        <r>
          <rPr>
            <sz val="11"/>
            <color theme="1"/>
            <rFont val="Calibri"/>
            <family val="2"/>
            <scheme val="minor"/>
          </rPr>
          <t>Seleccione un valor de la lista</t>
        </r>
      </text>
    </comment>
    <comment ref="F906" authorId="1" shapeId="0" xr:uid="{265CA6E2-27FA-4E08-886C-88BDB0B5C309}">
      <text>
        <r>
          <rPr>
            <sz val="11"/>
            <color theme="1"/>
            <rFont val="Calibri"/>
            <family val="2"/>
            <scheme val="minor"/>
          </rPr>
          <t>Introduzca el código SNIP</t>
        </r>
      </text>
    </comment>
    <comment ref="C907" authorId="1" shapeId="0" xr:uid="{201DEF40-B249-4A58-96E5-2F853615B175}">
      <text>
        <r>
          <rPr>
            <sz val="11"/>
            <color theme="1"/>
            <rFont val="Calibri"/>
            <family val="2"/>
            <scheme val="minor"/>
          </rPr>
          <t>Introduzca la fecha de inicio del proceso, en formato dd-mm-aaaa</t>
        </r>
      </text>
    </comment>
    <comment ref="F907" authorId="1" shapeId="0" xr:uid="{8CBC05D1-7632-4F74-8DEC-9DC8901841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CB298886-CB4B-433B-A58D-E47E656DFE31}">
      <text/>
    </comment>
    <comment ref="C909" authorId="1" shapeId="0" xr:uid="{4BB6FBDA-8982-4829-9D1D-7E4E9AFB091A}">
      <text>
        <r>
          <rPr>
            <sz val="11"/>
            <color theme="1"/>
            <rFont val="Calibri"/>
            <family val="2"/>
            <scheme val="minor"/>
          </rPr>
          <t>Introduzca la fecha prevista de adjudicación, en formato dd-mm-aaaa</t>
        </r>
      </text>
    </comment>
    <comment ref="F909" authorId="1" shapeId="0" xr:uid="{7C1D2958-84BB-43D5-9F88-7AB4143534FE}">
      <text/>
    </comment>
    <comment ref="F910" authorId="1" shapeId="0" xr:uid="{100EFC46-A410-4320-B2A3-30883A3B87BA}">
      <text/>
    </comment>
    <comment ref="A912" authorId="1" shapeId="0" xr:uid="{8CC312D0-AD5E-408F-A318-C1790437A295}">
      <text>
        <r>
          <rPr>
            <sz val="11"/>
            <color theme="1"/>
            <rFont val="Calibri"/>
            <family val="2"/>
            <scheme val="minor"/>
          </rPr>
          <t>Introduzca un codigo UNSPSC</t>
        </r>
      </text>
    </comment>
    <comment ref="B912" authorId="1" shapeId="0" xr:uid="{E41CE89F-3742-4644-89C9-0890253AEAA3}">
      <text>
        <r>
          <rPr>
            <sz val="11"/>
            <color theme="1"/>
            <rFont val="Calibri"/>
            <family val="2"/>
            <scheme val="minor"/>
          </rPr>
          <t>Descripción calculada automáticamente a partir de código del artículo</t>
        </r>
      </text>
    </comment>
    <comment ref="C912" authorId="1" shapeId="0" xr:uid="{E3B3902E-67E1-479F-8C86-BE7AF2B712A7}">
      <text>
        <r>
          <rPr>
            <sz val="11"/>
            <color theme="1"/>
            <rFont val="Calibri"/>
            <family val="2"/>
            <scheme val="minor"/>
          </rPr>
          <t>Seleccione un valor de la lista</t>
        </r>
      </text>
    </comment>
    <comment ref="D912" authorId="1" shapeId="0" xr:uid="{FD773C9F-3D92-4766-B7A6-1784A94FDDDF}">
      <text>
        <r>
          <rPr>
            <sz val="11"/>
            <color theme="1"/>
            <rFont val="Calibri"/>
            <family val="2"/>
            <scheme val="minor"/>
          </rPr>
          <t>Introduzca un número con dos decimales como máximo. Debe ser igual o mayor a la "Cantidad Real Consumida"</t>
        </r>
      </text>
    </comment>
    <comment ref="E912" authorId="1" shapeId="0" xr:uid="{7EB1F11F-6E43-474D-BD60-C57180B9DA60}">
      <text>
        <r>
          <rPr>
            <sz val="11"/>
            <color theme="1"/>
            <rFont val="Calibri"/>
            <family val="2"/>
            <scheme val="minor"/>
          </rPr>
          <t>Introduzca un número con dos decimales como máximo</t>
        </r>
      </text>
    </comment>
    <comment ref="F912" authorId="1" shapeId="0" xr:uid="{6B60F48E-6BC7-43AC-B311-392FF5C8CF0F}">
      <text>
        <r>
          <rPr>
            <sz val="11"/>
            <color theme="1"/>
            <rFont val="Calibri"/>
            <family val="2"/>
            <scheme val="minor"/>
          </rPr>
          <t>Monto calculado automáticamente por el sistema</t>
        </r>
      </text>
    </comment>
    <comment ref="A917" authorId="1" shapeId="0" xr:uid="{B4826505-F2A0-4674-AC98-A7AA647C5265}">
      <text>
        <r>
          <rPr>
            <sz val="11"/>
            <color theme="1"/>
            <rFont val="Calibri"/>
            <family val="2"/>
            <scheme val="minor"/>
          </rPr>
          <t>Introducir un texto con el nombre o referencia de la contratación</t>
        </r>
      </text>
    </comment>
    <comment ref="B917" authorId="1" shapeId="0" xr:uid="{27DC0A32-C185-4F5E-9C77-83A1D14DA4B0}">
      <text>
        <r>
          <rPr>
            <sz val="11"/>
            <color theme="1"/>
            <rFont val="Calibri"/>
            <family val="2"/>
            <scheme val="minor"/>
          </rPr>
          <t>Introduzca un texto con la finalidad de la contratación</t>
        </r>
      </text>
    </comment>
    <comment ref="C917" authorId="1" shapeId="0" xr:uid="{1DFABBB7-00CE-427D-A90F-6A4F9BE824EB}">
      <text>
        <r>
          <rPr>
            <sz val="11"/>
            <color theme="1"/>
            <rFont val="Calibri"/>
            <family val="2"/>
            <scheme val="minor"/>
          </rPr>
          <t>Seleccionar un valor del listado</t>
        </r>
      </text>
    </comment>
    <comment ref="D917" authorId="1" shapeId="0" xr:uid="{476BE975-2EF7-4A5F-971B-430F232CD3B1}">
      <text>
        <r>
          <rPr>
            <sz val="11"/>
            <color theme="1"/>
            <rFont val="Calibri"/>
            <family val="2"/>
            <scheme val="minor"/>
          </rPr>
          <t>Seleccione el tipo de procedimiento</t>
        </r>
      </text>
    </comment>
    <comment ref="E917" authorId="1" shapeId="0" xr:uid="{B29E3E66-D3B4-4DF3-800F-F799DAFD38BF}">
      <text>
        <r>
          <rPr>
            <sz val="11"/>
            <color theme="1"/>
            <rFont val="Calibri"/>
            <family val="2"/>
            <scheme val="minor"/>
          </rPr>
          <t>Seleccione un valor de la lista</t>
        </r>
      </text>
    </comment>
    <comment ref="F917" authorId="1" shapeId="0" xr:uid="{90AD3995-FCA3-44D2-82ED-AEC19857AC6A}">
      <text>
        <r>
          <rPr>
            <sz val="11"/>
            <color theme="1"/>
            <rFont val="Calibri"/>
            <family val="2"/>
            <scheme val="minor"/>
          </rPr>
          <t>Introduzca el código SNIP</t>
        </r>
      </text>
    </comment>
    <comment ref="C918" authorId="1" shapeId="0" xr:uid="{50751EB0-7D68-4E2D-90AA-17F08E9FB13B}">
      <text>
        <r>
          <rPr>
            <sz val="11"/>
            <color theme="1"/>
            <rFont val="Calibri"/>
            <family val="2"/>
            <scheme val="minor"/>
          </rPr>
          <t>Introduzca la fecha de inicio del proceso, en formato dd-mm-aaaa</t>
        </r>
      </text>
    </comment>
    <comment ref="F918" authorId="1" shapeId="0" xr:uid="{E825911D-A175-4A09-B323-FB24115243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xr:uid="{5258FC20-D4CB-4AE4-9427-38FFB1DF4EA7}">
      <text/>
    </comment>
    <comment ref="C920" authorId="1" shapeId="0" xr:uid="{2733841B-3DD6-47BB-955B-54F33052B633}">
      <text>
        <r>
          <rPr>
            <sz val="11"/>
            <color theme="1"/>
            <rFont val="Calibri"/>
            <family val="2"/>
            <scheme val="minor"/>
          </rPr>
          <t>Introduzca la fecha prevista de adjudicación, en formato dd-mm-aaaa</t>
        </r>
      </text>
    </comment>
    <comment ref="F920" authorId="1" shapeId="0" xr:uid="{35F3F82B-740B-49FE-B48C-FED4A0A5BF0C}">
      <text/>
    </comment>
    <comment ref="F921" authorId="1" shapeId="0" xr:uid="{B7095776-90B7-4505-92DA-53D5F54D6143}">
      <text/>
    </comment>
    <comment ref="A923" authorId="1" shapeId="0" xr:uid="{B06C3BA1-070A-49A7-9A8D-F5191DF92806}">
      <text>
        <r>
          <rPr>
            <sz val="11"/>
            <color theme="1"/>
            <rFont val="Calibri"/>
            <family val="2"/>
            <scheme val="minor"/>
          </rPr>
          <t>Introduzca un codigo UNSPSC</t>
        </r>
      </text>
    </comment>
    <comment ref="B923" authorId="1" shapeId="0" xr:uid="{F9F7409B-8B82-4873-B873-B29DE61BAE72}">
      <text>
        <r>
          <rPr>
            <sz val="11"/>
            <color theme="1"/>
            <rFont val="Calibri"/>
            <family val="2"/>
            <scheme val="minor"/>
          </rPr>
          <t>Descripción calculada automáticamente a partir de código del artículo</t>
        </r>
      </text>
    </comment>
    <comment ref="C923" authorId="1" shapeId="0" xr:uid="{6F394EDB-3965-489A-B9C0-B3FD91A4A5A9}">
      <text>
        <r>
          <rPr>
            <sz val="11"/>
            <color theme="1"/>
            <rFont val="Calibri"/>
            <family val="2"/>
            <scheme val="minor"/>
          </rPr>
          <t>Seleccione un valor de la lista</t>
        </r>
      </text>
    </comment>
    <comment ref="D923" authorId="1" shapeId="0" xr:uid="{94E77780-EAFC-44C1-8C05-E757B73201ED}">
      <text>
        <r>
          <rPr>
            <sz val="11"/>
            <color theme="1"/>
            <rFont val="Calibri"/>
            <family val="2"/>
            <scheme val="minor"/>
          </rPr>
          <t>Introduzca un número con dos decimales como máximo. Debe ser igual o mayor a la "Cantidad Real Consumida"</t>
        </r>
      </text>
    </comment>
    <comment ref="E923" authorId="1" shapeId="0" xr:uid="{93B337C8-CC4E-4B99-889E-E28299B74268}">
      <text>
        <r>
          <rPr>
            <sz val="11"/>
            <color theme="1"/>
            <rFont val="Calibri"/>
            <family val="2"/>
            <scheme val="minor"/>
          </rPr>
          <t>Introduzca un número con dos decimales como máximo</t>
        </r>
      </text>
    </comment>
    <comment ref="F923" authorId="1" shapeId="0" xr:uid="{762A8571-F6AA-425A-815C-5D7E05CE1416}">
      <text>
        <r>
          <rPr>
            <sz val="11"/>
            <color theme="1"/>
            <rFont val="Calibri"/>
            <family val="2"/>
            <scheme val="minor"/>
          </rPr>
          <t>Monto calculado automáticamente por el sistema</t>
        </r>
      </text>
    </comment>
    <comment ref="A928" authorId="1" shapeId="0" xr:uid="{B6EF95EC-64F5-4738-AE31-718E708BF74B}">
      <text>
        <r>
          <rPr>
            <sz val="11"/>
            <color theme="1"/>
            <rFont val="Calibri"/>
            <family val="2"/>
            <scheme val="minor"/>
          </rPr>
          <t>Introducir un texto con el nombre o referencia de la contratación</t>
        </r>
      </text>
    </comment>
    <comment ref="B928" authorId="1" shapeId="0" xr:uid="{CFC4A2AE-B9A8-4355-9747-D22B95EC4EE7}">
      <text>
        <r>
          <rPr>
            <sz val="11"/>
            <color theme="1"/>
            <rFont val="Calibri"/>
            <family val="2"/>
            <scheme val="minor"/>
          </rPr>
          <t>Introduzca un texto con la finalidad de la contratación</t>
        </r>
      </text>
    </comment>
    <comment ref="C928" authorId="1" shapeId="0" xr:uid="{3438FA3E-E001-40F6-B5DF-EE280566DEED}">
      <text>
        <r>
          <rPr>
            <sz val="11"/>
            <color theme="1"/>
            <rFont val="Calibri"/>
            <family val="2"/>
            <scheme val="minor"/>
          </rPr>
          <t>Seleccionar un valor del listado</t>
        </r>
      </text>
    </comment>
    <comment ref="D928" authorId="1" shapeId="0" xr:uid="{69D1256C-4D87-4731-8801-AEAFBDA9BDD6}">
      <text>
        <r>
          <rPr>
            <sz val="11"/>
            <color theme="1"/>
            <rFont val="Calibri"/>
            <family val="2"/>
            <scheme val="minor"/>
          </rPr>
          <t>Seleccione el tipo de procedimiento</t>
        </r>
      </text>
    </comment>
    <comment ref="E928" authorId="1" shapeId="0" xr:uid="{021B7236-0215-47E8-898C-B79DE0C556D7}">
      <text>
        <r>
          <rPr>
            <sz val="11"/>
            <color theme="1"/>
            <rFont val="Calibri"/>
            <family val="2"/>
            <scheme val="minor"/>
          </rPr>
          <t>Seleccione un valor de la lista</t>
        </r>
      </text>
    </comment>
    <comment ref="F928" authorId="1" shapeId="0" xr:uid="{BF43DE70-3735-40D4-9D15-BD2816615418}">
      <text>
        <r>
          <rPr>
            <sz val="11"/>
            <color theme="1"/>
            <rFont val="Calibri"/>
            <family val="2"/>
            <scheme val="minor"/>
          </rPr>
          <t>Introduzca el código SNIP</t>
        </r>
      </text>
    </comment>
    <comment ref="C929" authorId="1" shapeId="0" xr:uid="{0CAD3DDB-1BAF-4872-A476-B1091B424A90}">
      <text>
        <r>
          <rPr>
            <sz val="11"/>
            <color theme="1"/>
            <rFont val="Calibri"/>
            <family val="2"/>
            <scheme val="minor"/>
          </rPr>
          <t>Introduzca la fecha de inicio del proceso, en formato dd-mm-aaaa</t>
        </r>
      </text>
    </comment>
    <comment ref="F929" authorId="1" shapeId="0" xr:uid="{B378EC3D-1E5C-45CD-9734-78EAC1A06E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17067623-1EFD-4E34-8D8C-76802BCE292A}">
      <text/>
    </comment>
    <comment ref="C931" authorId="1" shapeId="0" xr:uid="{A26B4E3B-40A2-4E91-B3B7-D3497A034BC8}">
      <text>
        <r>
          <rPr>
            <sz val="11"/>
            <color theme="1"/>
            <rFont val="Calibri"/>
            <family val="2"/>
            <scheme val="minor"/>
          </rPr>
          <t>Introduzca la fecha prevista de adjudicación, en formato dd-mm-aaaa</t>
        </r>
      </text>
    </comment>
    <comment ref="F931" authorId="1" shapeId="0" xr:uid="{EFFBE315-BE9F-4E88-B15E-BC0DB25B62A2}">
      <text/>
    </comment>
    <comment ref="F932" authorId="1" shapeId="0" xr:uid="{3A280CB1-F28D-406E-AE78-3384FF966F72}">
      <text/>
    </comment>
    <comment ref="A934" authorId="1" shapeId="0" xr:uid="{F7946279-E1E9-4ECE-9980-B285F715EDFC}">
      <text>
        <r>
          <rPr>
            <sz val="11"/>
            <color theme="1"/>
            <rFont val="Calibri"/>
            <family val="2"/>
            <scheme val="minor"/>
          </rPr>
          <t>Introduzca un codigo UNSPSC</t>
        </r>
      </text>
    </comment>
    <comment ref="B934" authorId="1" shapeId="0" xr:uid="{B53F1582-4F1B-49B4-A103-7AE8AD1FCC5D}">
      <text>
        <r>
          <rPr>
            <sz val="11"/>
            <color theme="1"/>
            <rFont val="Calibri"/>
            <family val="2"/>
            <scheme val="minor"/>
          </rPr>
          <t>Descripción calculada automáticamente a partir de código del artículo</t>
        </r>
      </text>
    </comment>
    <comment ref="C934" authorId="1" shapeId="0" xr:uid="{D36DAEB2-0761-4E42-A55B-4E5B6CF35BD1}">
      <text>
        <r>
          <rPr>
            <sz val="11"/>
            <color theme="1"/>
            <rFont val="Calibri"/>
            <family val="2"/>
            <scheme val="minor"/>
          </rPr>
          <t>Seleccione un valor de la lista</t>
        </r>
      </text>
    </comment>
    <comment ref="D934" authorId="1" shapeId="0" xr:uid="{23A1B876-AD91-4D7E-8F74-96D8EA9FE08B}">
      <text>
        <r>
          <rPr>
            <sz val="11"/>
            <color theme="1"/>
            <rFont val="Calibri"/>
            <family val="2"/>
            <scheme val="minor"/>
          </rPr>
          <t>Introduzca un número con dos decimales como máximo. Debe ser igual o mayor a la "Cantidad Real Consumida"</t>
        </r>
      </text>
    </comment>
    <comment ref="E934" authorId="1" shapeId="0" xr:uid="{9E4BF072-300B-4984-987F-173AF02B05B6}">
      <text>
        <r>
          <rPr>
            <sz val="11"/>
            <color theme="1"/>
            <rFont val="Calibri"/>
            <family val="2"/>
            <scheme val="minor"/>
          </rPr>
          <t>Introduzca un número con dos decimales como máximo</t>
        </r>
      </text>
    </comment>
    <comment ref="F934" authorId="1" shapeId="0" xr:uid="{3CD6C116-DE12-4E26-8A1D-F20B38EC1E6F}">
      <text>
        <r>
          <rPr>
            <sz val="11"/>
            <color theme="1"/>
            <rFont val="Calibri"/>
            <family val="2"/>
            <scheme val="minor"/>
          </rPr>
          <t>Monto calculado automáticamente por el sistema</t>
        </r>
      </text>
    </comment>
    <comment ref="A939" authorId="1" shapeId="0" xr:uid="{F41F766D-CD8E-4C57-A2F1-1DB36217B37F}">
      <text>
        <r>
          <rPr>
            <sz val="11"/>
            <color theme="1"/>
            <rFont val="Calibri"/>
            <family val="2"/>
            <scheme val="minor"/>
          </rPr>
          <t>Introducir un texto con el nombre o referencia de la contratación</t>
        </r>
      </text>
    </comment>
    <comment ref="B939" authorId="1" shapeId="0" xr:uid="{B3E26456-461A-42B1-B19F-4857D61363B7}">
      <text>
        <r>
          <rPr>
            <sz val="11"/>
            <color theme="1"/>
            <rFont val="Calibri"/>
            <family val="2"/>
            <scheme val="minor"/>
          </rPr>
          <t>Introduzca un texto con la finalidad de la contratación</t>
        </r>
      </text>
    </comment>
    <comment ref="C939" authorId="1" shapeId="0" xr:uid="{198DEE8A-A876-40F0-9AE4-DD47E6E840EE}">
      <text>
        <r>
          <rPr>
            <sz val="11"/>
            <color theme="1"/>
            <rFont val="Calibri"/>
            <family val="2"/>
            <scheme val="minor"/>
          </rPr>
          <t>Seleccionar un valor del listado</t>
        </r>
      </text>
    </comment>
    <comment ref="D939" authorId="1" shapeId="0" xr:uid="{6FB804EC-D3B5-495D-9CDB-F79371209510}">
      <text>
        <r>
          <rPr>
            <sz val="11"/>
            <color theme="1"/>
            <rFont val="Calibri"/>
            <family val="2"/>
            <scheme val="minor"/>
          </rPr>
          <t>Seleccione el tipo de procedimiento</t>
        </r>
      </text>
    </comment>
    <comment ref="E939" authorId="1" shapeId="0" xr:uid="{CAFFB253-6FF6-4A3E-BF85-0C63AAB2B491}">
      <text>
        <r>
          <rPr>
            <sz val="11"/>
            <color theme="1"/>
            <rFont val="Calibri"/>
            <family val="2"/>
            <scheme val="minor"/>
          </rPr>
          <t>Seleccione un valor de la lista</t>
        </r>
      </text>
    </comment>
    <comment ref="F939" authorId="1" shapeId="0" xr:uid="{E00E07E3-1CDA-4A41-BF20-CCA0ACC3791E}">
      <text>
        <r>
          <rPr>
            <sz val="11"/>
            <color theme="1"/>
            <rFont val="Calibri"/>
            <family val="2"/>
            <scheme val="minor"/>
          </rPr>
          <t>Introduzca el código SNIP</t>
        </r>
      </text>
    </comment>
    <comment ref="C940" authorId="1" shapeId="0" xr:uid="{A35C97B2-5E3B-404C-97F4-85BDE9BF6A51}">
      <text>
        <r>
          <rPr>
            <sz val="11"/>
            <color theme="1"/>
            <rFont val="Calibri"/>
            <family val="2"/>
            <scheme val="minor"/>
          </rPr>
          <t>Introduzca la fecha de inicio del proceso, en formato dd-mm-aaaa</t>
        </r>
      </text>
    </comment>
    <comment ref="F940" authorId="1" shapeId="0" xr:uid="{347EF5CA-C8F4-4F4F-97B7-3A86E87A61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7C8B2B1D-8599-41CA-B11B-267AA1F89ACA}">
      <text/>
    </comment>
    <comment ref="C942" authorId="1" shapeId="0" xr:uid="{93B40B23-8DB7-4AA1-8AA1-2C368AE848D8}">
      <text>
        <r>
          <rPr>
            <sz val="11"/>
            <color theme="1"/>
            <rFont val="Calibri"/>
            <family val="2"/>
            <scheme val="minor"/>
          </rPr>
          <t>Introduzca la fecha prevista de adjudicación, en formato dd-mm-aaaa</t>
        </r>
      </text>
    </comment>
    <comment ref="F942" authorId="1" shapeId="0" xr:uid="{5C96D3EA-3F83-4F14-9DB4-D2506A43642B}">
      <text/>
    </comment>
    <comment ref="F943" authorId="1" shapeId="0" xr:uid="{6DB3818A-B6FE-44F9-BC4F-F89ACC52F04F}">
      <text/>
    </comment>
    <comment ref="A945" authorId="1" shapeId="0" xr:uid="{9C92AB26-2C74-4B85-B234-A2123CFDBC81}">
      <text>
        <r>
          <rPr>
            <sz val="11"/>
            <color theme="1"/>
            <rFont val="Calibri"/>
            <family val="2"/>
            <scheme val="minor"/>
          </rPr>
          <t>Introduzca un codigo UNSPSC</t>
        </r>
      </text>
    </comment>
    <comment ref="B945" authorId="1" shapeId="0" xr:uid="{D99571E8-2530-4600-93AD-2BD958C78A47}">
      <text>
        <r>
          <rPr>
            <sz val="11"/>
            <color theme="1"/>
            <rFont val="Calibri"/>
            <family val="2"/>
            <scheme val="minor"/>
          </rPr>
          <t>Descripción calculada automáticamente a partir de código del artículo</t>
        </r>
      </text>
    </comment>
    <comment ref="C945" authorId="1" shapeId="0" xr:uid="{4F770DEE-C390-4571-B70A-6522264F4007}">
      <text>
        <r>
          <rPr>
            <sz val="11"/>
            <color theme="1"/>
            <rFont val="Calibri"/>
            <family val="2"/>
            <scheme val="minor"/>
          </rPr>
          <t>Seleccione un valor de la lista</t>
        </r>
      </text>
    </comment>
    <comment ref="D945" authorId="1" shapeId="0" xr:uid="{B9132B6C-01B0-483F-A070-118164A8F269}">
      <text>
        <r>
          <rPr>
            <sz val="11"/>
            <color theme="1"/>
            <rFont val="Calibri"/>
            <family val="2"/>
            <scheme val="minor"/>
          </rPr>
          <t>Introduzca un número con dos decimales como máximo. Debe ser igual o mayor a la "Cantidad Real Consumida"</t>
        </r>
      </text>
    </comment>
    <comment ref="E945" authorId="1" shapeId="0" xr:uid="{213DA2AF-5340-4E9E-B820-4DD7412375AE}">
      <text>
        <r>
          <rPr>
            <sz val="11"/>
            <color theme="1"/>
            <rFont val="Calibri"/>
            <family val="2"/>
            <scheme val="minor"/>
          </rPr>
          <t>Introduzca un número con dos decimales como máximo</t>
        </r>
      </text>
    </comment>
    <comment ref="F945" authorId="1" shapeId="0" xr:uid="{6AF1BA2F-E5C7-4352-B0CA-D70E400B27D0}">
      <text>
        <r>
          <rPr>
            <sz val="11"/>
            <color theme="1"/>
            <rFont val="Calibri"/>
            <family val="2"/>
            <scheme val="minor"/>
          </rPr>
          <t>Monto calculado automáticamente por el sistema</t>
        </r>
      </text>
    </comment>
    <comment ref="A950" authorId="1" shapeId="0" xr:uid="{6543993C-8E04-445E-B86A-E597DD10573B}">
      <text>
        <r>
          <rPr>
            <sz val="11"/>
            <color theme="1"/>
            <rFont val="Calibri"/>
            <family val="2"/>
            <scheme val="minor"/>
          </rPr>
          <t>Introducir un texto con el nombre o referencia de la contratación</t>
        </r>
      </text>
    </comment>
    <comment ref="B950" authorId="1" shapeId="0" xr:uid="{1E4D2361-2753-4D93-AF10-1888615AEE71}">
      <text>
        <r>
          <rPr>
            <sz val="11"/>
            <color theme="1"/>
            <rFont val="Calibri"/>
            <family val="2"/>
            <scheme val="minor"/>
          </rPr>
          <t>Introduzca un texto con la finalidad de la contratación</t>
        </r>
      </text>
    </comment>
    <comment ref="C950" authorId="1" shapeId="0" xr:uid="{EDA28019-9B55-4689-A655-A0AC5447D0B6}">
      <text>
        <r>
          <rPr>
            <sz val="11"/>
            <color theme="1"/>
            <rFont val="Calibri"/>
            <family val="2"/>
            <scheme val="minor"/>
          </rPr>
          <t>Seleccionar un valor del listado</t>
        </r>
      </text>
    </comment>
    <comment ref="D950" authorId="1" shapeId="0" xr:uid="{D0665ED5-227B-487B-992F-7F9173D28DF9}">
      <text>
        <r>
          <rPr>
            <sz val="11"/>
            <color theme="1"/>
            <rFont val="Calibri"/>
            <family val="2"/>
            <scheme val="minor"/>
          </rPr>
          <t>Seleccione el tipo de procedimiento</t>
        </r>
      </text>
    </comment>
    <comment ref="E950" authorId="1" shapeId="0" xr:uid="{2084CA9A-FC72-4BF8-986E-4C8FAAA81B20}">
      <text>
        <r>
          <rPr>
            <sz val="11"/>
            <color theme="1"/>
            <rFont val="Calibri"/>
            <family val="2"/>
            <scheme val="minor"/>
          </rPr>
          <t>Seleccione un valor de la lista</t>
        </r>
      </text>
    </comment>
    <comment ref="F950" authorId="1" shapeId="0" xr:uid="{A4578C55-DC98-4EEC-A02B-D7D11F3AECDC}">
      <text>
        <r>
          <rPr>
            <sz val="11"/>
            <color theme="1"/>
            <rFont val="Calibri"/>
            <family val="2"/>
            <scheme val="minor"/>
          </rPr>
          <t>Introduzca el código SNIP</t>
        </r>
      </text>
    </comment>
    <comment ref="C951" authorId="1" shapeId="0" xr:uid="{35F99B76-95AE-43E9-81A7-B300C00DE547}">
      <text>
        <r>
          <rPr>
            <sz val="11"/>
            <color theme="1"/>
            <rFont val="Calibri"/>
            <family val="2"/>
            <scheme val="minor"/>
          </rPr>
          <t>Introduzca la fecha de inicio del proceso, en formato dd-mm-aaaa</t>
        </r>
      </text>
    </comment>
    <comment ref="F951" authorId="1" shapeId="0" xr:uid="{DD9DC775-6401-4CBE-9291-A470EDFAB0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BCD88A9D-113D-40BA-BB8F-FC741E7A1A3A}">
      <text/>
    </comment>
    <comment ref="C953" authorId="1" shapeId="0" xr:uid="{A6709A00-BD08-4BC7-A2DE-D79068216BDF}">
      <text>
        <r>
          <rPr>
            <sz val="11"/>
            <color theme="1"/>
            <rFont val="Calibri"/>
            <family val="2"/>
            <scheme val="minor"/>
          </rPr>
          <t>Introduzca la fecha prevista de adjudicación, en formato dd-mm-aaaa</t>
        </r>
      </text>
    </comment>
    <comment ref="F953" authorId="1" shapeId="0" xr:uid="{4A827286-204B-47D8-B16D-C5F9AC834CC0}">
      <text/>
    </comment>
    <comment ref="F954" authorId="1" shapeId="0" xr:uid="{45B3FD84-3C38-47F9-8F28-FCB0FAAD3D65}">
      <text/>
    </comment>
    <comment ref="A956" authorId="1" shapeId="0" xr:uid="{4698C5A1-5E5D-43DF-AD59-BBED2D03D7E6}">
      <text>
        <r>
          <rPr>
            <sz val="11"/>
            <color theme="1"/>
            <rFont val="Calibri"/>
            <family val="2"/>
            <scheme val="minor"/>
          </rPr>
          <t>Introduzca un codigo UNSPSC</t>
        </r>
      </text>
    </comment>
    <comment ref="B956" authorId="1" shapeId="0" xr:uid="{6B25333C-5DE6-4B00-A947-4762A9B040FD}">
      <text>
        <r>
          <rPr>
            <sz val="11"/>
            <color theme="1"/>
            <rFont val="Calibri"/>
            <family val="2"/>
            <scheme val="minor"/>
          </rPr>
          <t>Descripción calculada automáticamente a partir de código del artículo</t>
        </r>
      </text>
    </comment>
    <comment ref="C956" authorId="1" shapeId="0" xr:uid="{E292F36C-EEF6-44C4-A335-F32312EEA057}">
      <text>
        <r>
          <rPr>
            <sz val="11"/>
            <color theme="1"/>
            <rFont val="Calibri"/>
            <family val="2"/>
            <scheme val="minor"/>
          </rPr>
          <t>Seleccione un valor de la lista</t>
        </r>
      </text>
    </comment>
    <comment ref="D956" authorId="1" shapeId="0" xr:uid="{91104DC7-D001-456C-821E-01B4C8864A13}">
      <text>
        <r>
          <rPr>
            <sz val="11"/>
            <color theme="1"/>
            <rFont val="Calibri"/>
            <family val="2"/>
            <scheme val="minor"/>
          </rPr>
          <t>Introduzca un número con dos decimales como máximo. Debe ser igual o mayor a la "Cantidad Real Consumida"</t>
        </r>
      </text>
    </comment>
    <comment ref="E956" authorId="1" shapeId="0" xr:uid="{5555992C-868C-4AD5-B58F-4BF6AFD905C6}">
      <text>
        <r>
          <rPr>
            <sz val="11"/>
            <color theme="1"/>
            <rFont val="Calibri"/>
            <family val="2"/>
            <scheme val="minor"/>
          </rPr>
          <t>Introduzca un número con dos decimales como máximo</t>
        </r>
      </text>
    </comment>
    <comment ref="F956" authorId="1" shapeId="0" xr:uid="{4A796EC1-EB8F-48E7-B83A-1D74B66CF297}">
      <text>
        <r>
          <rPr>
            <sz val="11"/>
            <color theme="1"/>
            <rFont val="Calibri"/>
            <family val="2"/>
            <scheme val="minor"/>
          </rPr>
          <t>Monto calculado automáticamente por el sistema</t>
        </r>
      </text>
    </comment>
    <comment ref="A962" authorId="1" shapeId="0" xr:uid="{937421E2-6709-4D44-B64E-27FB39E7E7C8}">
      <text>
        <r>
          <rPr>
            <sz val="11"/>
            <color theme="1"/>
            <rFont val="Calibri"/>
            <family val="2"/>
            <scheme val="minor"/>
          </rPr>
          <t>Introducir un texto con el nombre o referencia de la contratación</t>
        </r>
      </text>
    </comment>
    <comment ref="B962" authorId="1" shapeId="0" xr:uid="{74E3FC72-C671-480E-B520-949A5CE6758E}">
      <text>
        <r>
          <rPr>
            <sz val="11"/>
            <color theme="1"/>
            <rFont val="Calibri"/>
            <family val="2"/>
            <scheme val="minor"/>
          </rPr>
          <t>Introduzca un texto con la finalidad de la contratación</t>
        </r>
      </text>
    </comment>
    <comment ref="C962" authorId="1" shapeId="0" xr:uid="{C2625D4C-708E-4DC5-A1B3-1B2E22E5477E}">
      <text>
        <r>
          <rPr>
            <sz val="11"/>
            <color theme="1"/>
            <rFont val="Calibri"/>
            <family val="2"/>
            <scheme val="minor"/>
          </rPr>
          <t>Seleccionar un valor del listado</t>
        </r>
      </text>
    </comment>
    <comment ref="D962" authorId="1" shapeId="0" xr:uid="{AAB4FBC7-B2AB-4808-BAAA-5BF25260B6E9}">
      <text>
        <r>
          <rPr>
            <sz val="11"/>
            <color theme="1"/>
            <rFont val="Calibri"/>
            <family val="2"/>
            <scheme val="minor"/>
          </rPr>
          <t>Seleccione el tipo de procedimiento</t>
        </r>
      </text>
    </comment>
    <comment ref="E962" authorId="1" shapeId="0" xr:uid="{C61A009C-6DE7-4408-8B5A-255C759F6155}">
      <text>
        <r>
          <rPr>
            <sz val="11"/>
            <color theme="1"/>
            <rFont val="Calibri"/>
            <family val="2"/>
            <scheme val="minor"/>
          </rPr>
          <t>Seleccione un valor de la lista</t>
        </r>
      </text>
    </comment>
    <comment ref="F962" authorId="1" shapeId="0" xr:uid="{7337F044-E448-4C33-84E2-24D3CB889037}">
      <text>
        <r>
          <rPr>
            <sz val="11"/>
            <color theme="1"/>
            <rFont val="Calibri"/>
            <family val="2"/>
            <scheme val="minor"/>
          </rPr>
          <t>Introduzca el código SNIP</t>
        </r>
      </text>
    </comment>
    <comment ref="C963" authorId="1" shapeId="0" xr:uid="{C5C5AE01-7DD0-479E-A3CD-7F4AB12FF965}">
      <text>
        <r>
          <rPr>
            <sz val="11"/>
            <color theme="1"/>
            <rFont val="Calibri"/>
            <family val="2"/>
            <scheme val="minor"/>
          </rPr>
          <t>Introduzca la fecha de inicio del proceso, en formato dd-mm-aaaa</t>
        </r>
      </text>
    </comment>
    <comment ref="F963" authorId="1" shapeId="0" xr:uid="{61355E09-18F3-4FF6-A37B-504E31FD6C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1" shapeId="0" xr:uid="{AB612D38-E89C-48CD-A3A1-23922E21DCA0}">
      <text/>
    </comment>
    <comment ref="C965" authorId="1" shapeId="0" xr:uid="{FD98A4E9-03EA-4963-8028-7C576F53F226}">
      <text>
        <r>
          <rPr>
            <sz val="11"/>
            <color theme="1"/>
            <rFont val="Calibri"/>
            <family val="2"/>
            <scheme val="minor"/>
          </rPr>
          <t>Introduzca la fecha prevista de adjudicación, en formato dd-mm-aaaa</t>
        </r>
      </text>
    </comment>
    <comment ref="F965" authorId="1" shapeId="0" xr:uid="{D684FAE5-011E-4C8D-9543-88DF13B671D5}">
      <text/>
    </comment>
    <comment ref="F966" authorId="1" shapeId="0" xr:uid="{C8AE4D03-1248-48A3-B561-EB884EE31D13}">
      <text/>
    </comment>
    <comment ref="A968" authorId="1" shapeId="0" xr:uid="{C79737E7-4D58-425D-8C85-6BAB41478919}">
      <text>
        <r>
          <rPr>
            <sz val="11"/>
            <color theme="1"/>
            <rFont val="Calibri"/>
            <family val="2"/>
            <scheme val="minor"/>
          </rPr>
          <t>Introduzca un codigo UNSPSC</t>
        </r>
      </text>
    </comment>
    <comment ref="B968" authorId="1" shapeId="0" xr:uid="{F5BC9073-9BF4-43F7-9B94-03387AB2CEF0}">
      <text>
        <r>
          <rPr>
            <sz val="11"/>
            <color theme="1"/>
            <rFont val="Calibri"/>
            <family val="2"/>
            <scheme val="minor"/>
          </rPr>
          <t>Descripción calculada automáticamente a partir de código del artículo</t>
        </r>
      </text>
    </comment>
    <comment ref="C968" authorId="1" shapeId="0" xr:uid="{4A521D2A-CB42-4F76-AA70-215F279CD2D7}">
      <text>
        <r>
          <rPr>
            <sz val="11"/>
            <color theme="1"/>
            <rFont val="Calibri"/>
            <family val="2"/>
            <scheme val="minor"/>
          </rPr>
          <t>Seleccione un valor de la lista</t>
        </r>
      </text>
    </comment>
    <comment ref="D968" authorId="1" shapeId="0" xr:uid="{67EEAD2D-BE7A-4132-B284-4CD12279D048}">
      <text>
        <r>
          <rPr>
            <sz val="11"/>
            <color theme="1"/>
            <rFont val="Calibri"/>
            <family val="2"/>
            <scheme val="minor"/>
          </rPr>
          <t>Introduzca un número con dos decimales como máximo. Debe ser igual o mayor a la "Cantidad Real Consumida"</t>
        </r>
      </text>
    </comment>
    <comment ref="E968" authorId="1" shapeId="0" xr:uid="{701AF8AF-C72E-41A7-80C9-973EC36BF8E2}">
      <text>
        <r>
          <rPr>
            <sz val="11"/>
            <color theme="1"/>
            <rFont val="Calibri"/>
            <family val="2"/>
            <scheme val="minor"/>
          </rPr>
          <t>Introduzca un número con dos decimales como máximo</t>
        </r>
      </text>
    </comment>
    <comment ref="F968" authorId="1" shapeId="0" xr:uid="{3512990D-BFFC-4144-A684-2E7287343106}">
      <text>
        <r>
          <rPr>
            <sz val="11"/>
            <color theme="1"/>
            <rFont val="Calibri"/>
            <family val="2"/>
            <scheme val="minor"/>
          </rPr>
          <t>Monto calculado automáticamente por el sistema</t>
        </r>
      </text>
    </comment>
    <comment ref="A973" authorId="1" shapeId="0" xr:uid="{82F5E259-11D3-4B83-B99A-B7A9AD2BB5D4}">
      <text>
        <r>
          <rPr>
            <sz val="11"/>
            <color theme="1"/>
            <rFont val="Calibri"/>
            <family val="2"/>
            <scheme val="minor"/>
          </rPr>
          <t>Introducir un texto con el nombre o referencia de la contratación</t>
        </r>
      </text>
    </comment>
    <comment ref="B973" authorId="1" shapeId="0" xr:uid="{E793C1E3-784C-4613-96E6-292324EB2C46}">
      <text>
        <r>
          <rPr>
            <sz val="11"/>
            <color theme="1"/>
            <rFont val="Calibri"/>
            <family val="2"/>
            <scheme val="minor"/>
          </rPr>
          <t>Introduzca un texto con la finalidad de la contratación</t>
        </r>
      </text>
    </comment>
    <comment ref="C973" authorId="1" shapeId="0" xr:uid="{0A611AEE-D2AB-42D5-83C1-754ACA9706FD}">
      <text>
        <r>
          <rPr>
            <sz val="11"/>
            <color theme="1"/>
            <rFont val="Calibri"/>
            <family val="2"/>
            <scheme val="minor"/>
          </rPr>
          <t>Seleccionar un valor del listado</t>
        </r>
      </text>
    </comment>
    <comment ref="D973" authorId="1" shapeId="0" xr:uid="{00EF06C5-71AA-43BA-9382-FA000034ED74}">
      <text>
        <r>
          <rPr>
            <sz val="11"/>
            <color theme="1"/>
            <rFont val="Calibri"/>
            <family val="2"/>
            <scheme val="minor"/>
          </rPr>
          <t>Seleccione el tipo de procedimiento</t>
        </r>
      </text>
    </comment>
    <comment ref="E973" authorId="1" shapeId="0" xr:uid="{ED7BE983-C628-47EC-9FED-E2AA12D9E595}">
      <text>
        <r>
          <rPr>
            <sz val="11"/>
            <color theme="1"/>
            <rFont val="Calibri"/>
            <family val="2"/>
            <scheme val="minor"/>
          </rPr>
          <t>Seleccione un valor de la lista</t>
        </r>
      </text>
    </comment>
    <comment ref="F973" authorId="1" shapeId="0" xr:uid="{7046602D-0CB8-4BA8-8D46-C7D524213C4B}">
      <text>
        <r>
          <rPr>
            <sz val="11"/>
            <color theme="1"/>
            <rFont val="Calibri"/>
            <family val="2"/>
            <scheme val="minor"/>
          </rPr>
          <t>Introduzca el código SNIP</t>
        </r>
      </text>
    </comment>
    <comment ref="C974" authorId="1" shapeId="0" xr:uid="{E7CB5735-00AC-49F8-96B5-0E015BF6DF56}">
      <text>
        <r>
          <rPr>
            <sz val="11"/>
            <color theme="1"/>
            <rFont val="Calibri"/>
            <family val="2"/>
            <scheme val="minor"/>
          </rPr>
          <t>Introduzca la fecha de inicio del proceso, en formato dd-mm-aaaa</t>
        </r>
      </text>
    </comment>
    <comment ref="F974" authorId="1" shapeId="0" xr:uid="{C1BA9A08-DDDD-4411-8BAE-55EB336E3C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5" authorId="1" shapeId="0" xr:uid="{E1CAE779-C427-4B87-9F22-1366618635A8}">
      <text/>
    </comment>
    <comment ref="C976" authorId="1" shapeId="0" xr:uid="{5F150048-A8AB-4C79-B7C5-24CACD345EA4}">
      <text>
        <r>
          <rPr>
            <sz val="11"/>
            <color theme="1"/>
            <rFont val="Calibri"/>
            <family val="2"/>
            <scheme val="minor"/>
          </rPr>
          <t>Introduzca la fecha prevista de adjudicación, en formato dd-mm-aaaa</t>
        </r>
      </text>
    </comment>
    <comment ref="F976" authorId="1" shapeId="0" xr:uid="{EF840331-8229-4880-A797-A7E664486987}">
      <text/>
    </comment>
    <comment ref="F977" authorId="1" shapeId="0" xr:uid="{C245B41F-4D32-4688-8B89-F2A091CDFB81}">
      <text/>
    </comment>
    <comment ref="A979" authorId="1" shapeId="0" xr:uid="{C135DB96-3A23-4A3F-A7B7-C674BC7A0933}">
      <text>
        <r>
          <rPr>
            <sz val="11"/>
            <color theme="1"/>
            <rFont val="Calibri"/>
            <family val="2"/>
            <scheme val="minor"/>
          </rPr>
          <t>Introduzca un codigo UNSPSC</t>
        </r>
      </text>
    </comment>
    <comment ref="B979" authorId="1" shapeId="0" xr:uid="{3D831804-4FED-477D-B675-A1A586B99A52}">
      <text>
        <r>
          <rPr>
            <sz val="11"/>
            <color theme="1"/>
            <rFont val="Calibri"/>
            <family val="2"/>
            <scheme val="minor"/>
          </rPr>
          <t>Descripción calculada automáticamente a partir de código del artículo</t>
        </r>
      </text>
    </comment>
    <comment ref="C979" authorId="1" shapeId="0" xr:uid="{71193F9D-5186-4E89-B03D-D1EB134F48DE}">
      <text>
        <r>
          <rPr>
            <sz val="11"/>
            <color theme="1"/>
            <rFont val="Calibri"/>
            <family val="2"/>
            <scheme val="minor"/>
          </rPr>
          <t>Seleccione un valor de la lista</t>
        </r>
      </text>
    </comment>
    <comment ref="D979" authorId="1" shapeId="0" xr:uid="{7032B398-35AC-44D0-A37F-B6631C2B7E36}">
      <text>
        <r>
          <rPr>
            <sz val="11"/>
            <color theme="1"/>
            <rFont val="Calibri"/>
            <family val="2"/>
            <scheme val="minor"/>
          </rPr>
          <t>Introduzca un número con dos decimales como máximo. Debe ser igual o mayor a la "Cantidad Real Consumida"</t>
        </r>
      </text>
    </comment>
    <comment ref="E979" authorId="1" shapeId="0" xr:uid="{5CF968D3-17B0-4492-AFA7-58637D51CAA8}">
      <text>
        <r>
          <rPr>
            <sz val="11"/>
            <color theme="1"/>
            <rFont val="Calibri"/>
            <family val="2"/>
            <scheme val="minor"/>
          </rPr>
          <t>Introduzca un número con dos decimales como máximo</t>
        </r>
      </text>
    </comment>
    <comment ref="F979" authorId="1" shapeId="0" xr:uid="{C4E0C973-D53E-4336-8318-B7EE6048D0B0}">
      <text>
        <r>
          <rPr>
            <sz val="11"/>
            <color theme="1"/>
            <rFont val="Calibri"/>
            <family val="2"/>
            <scheme val="minor"/>
          </rPr>
          <t>Monto calculado automáticamente por el sistema</t>
        </r>
      </text>
    </comment>
    <comment ref="A985" authorId="1" shapeId="0" xr:uid="{FC64C537-158D-42A6-9E9A-F0205C0DD7C9}">
      <text>
        <r>
          <rPr>
            <sz val="11"/>
            <color theme="1"/>
            <rFont val="Calibri"/>
            <family val="2"/>
            <scheme val="minor"/>
          </rPr>
          <t>Introducir un texto con el nombre o referencia de la contratación</t>
        </r>
      </text>
    </comment>
    <comment ref="B985" authorId="1" shapeId="0" xr:uid="{E35ED82F-F49A-462D-9F4C-22B5754B0BEE}">
      <text>
        <r>
          <rPr>
            <sz val="11"/>
            <color theme="1"/>
            <rFont val="Calibri"/>
            <family val="2"/>
            <scheme val="minor"/>
          </rPr>
          <t>Introduzca un texto con la finalidad de la contratación</t>
        </r>
      </text>
    </comment>
    <comment ref="C985" authorId="1" shapeId="0" xr:uid="{42AE937D-A925-4EC8-88F2-D20A31FACB19}">
      <text>
        <r>
          <rPr>
            <sz val="11"/>
            <color theme="1"/>
            <rFont val="Calibri"/>
            <family val="2"/>
            <scheme val="minor"/>
          </rPr>
          <t>Seleccionar un valor del listado</t>
        </r>
      </text>
    </comment>
    <comment ref="D985" authorId="1" shapeId="0" xr:uid="{10A2CD25-7463-4C9D-A7F4-AFAC1FC8810A}">
      <text>
        <r>
          <rPr>
            <sz val="11"/>
            <color theme="1"/>
            <rFont val="Calibri"/>
            <family val="2"/>
            <scheme val="minor"/>
          </rPr>
          <t>Seleccione el tipo de procedimiento</t>
        </r>
      </text>
    </comment>
    <comment ref="E985" authorId="1" shapeId="0" xr:uid="{DB890088-92EA-48F9-B42F-0E19FF93BDC8}">
      <text>
        <r>
          <rPr>
            <sz val="11"/>
            <color theme="1"/>
            <rFont val="Calibri"/>
            <family val="2"/>
            <scheme val="minor"/>
          </rPr>
          <t>Seleccione un valor de la lista</t>
        </r>
      </text>
    </comment>
    <comment ref="F985" authorId="1" shapeId="0" xr:uid="{66ECF48A-C7CE-4DA8-80E3-B13E05CAD2C3}">
      <text>
        <r>
          <rPr>
            <sz val="11"/>
            <color theme="1"/>
            <rFont val="Calibri"/>
            <family val="2"/>
            <scheme val="minor"/>
          </rPr>
          <t>Introduzca el código SNIP</t>
        </r>
      </text>
    </comment>
    <comment ref="C986" authorId="1" shapeId="0" xr:uid="{7E6AE4F4-8626-47B0-8197-21A4486A1514}">
      <text>
        <r>
          <rPr>
            <sz val="11"/>
            <color theme="1"/>
            <rFont val="Calibri"/>
            <family val="2"/>
            <scheme val="minor"/>
          </rPr>
          <t>Introduzca la fecha de inicio del proceso, en formato dd-mm-aaaa</t>
        </r>
      </text>
    </comment>
    <comment ref="F986" authorId="1" shapeId="0" xr:uid="{29BBCBC4-74EC-4B92-B251-15278F24D2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1" shapeId="0" xr:uid="{350BEE6A-C86C-4578-BE92-72C3BCEE7C58}">
      <text/>
    </comment>
    <comment ref="C988" authorId="1" shapeId="0" xr:uid="{A602E2F1-ED64-40CD-B533-17A76D1D890B}">
      <text>
        <r>
          <rPr>
            <sz val="11"/>
            <color theme="1"/>
            <rFont val="Calibri"/>
            <family val="2"/>
            <scheme val="minor"/>
          </rPr>
          <t>Introduzca la fecha prevista de adjudicación, en formato dd-mm-aaaa</t>
        </r>
      </text>
    </comment>
    <comment ref="F988" authorId="1" shapeId="0" xr:uid="{99793A06-EE6F-48F1-BC99-2F97EA9EEE15}">
      <text/>
    </comment>
    <comment ref="F989" authorId="1" shapeId="0" xr:uid="{56641995-ECFC-41B4-8CF2-AED7F8924B70}">
      <text/>
    </comment>
    <comment ref="A991" authorId="1" shapeId="0" xr:uid="{085E193A-B2D2-4A07-BD16-57F6C8183970}">
      <text>
        <r>
          <rPr>
            <sz val="11"/>
            <color theme="1"/>
            <rFont val="Calibri"/>
            <family val="2"/>
            <scheme val="minor"/>
          </rPr>
          <t>Introduzca un codigo UNSPSC</t>
        </r>
      </text>
    </comment>
    <comment ref="B991" authorId="1" shapeId="0" xr:uid="{6BDEE497-C125-4F37-9335-6F98AD97D468}">
      <text>
        <r>
          <rPr>
            <sz val="11"/>
            <color theme="1"/>
            <rFont val="Calibri"/>
            <family val="2"/>
            <scheme val="minor"/>
          </rPr>
          <t>Descripción calculada automáticamente a partir de código del artículo</t>
        </r>
      </text>
    </comment>
    <comment ref="C991" authorId="1" shapeId="0" xr:uid="{CAF69D1E-13B0-423A-AE3D-ECC115E18978}">
      <text>
        <r>
          <rPr>
            <sz val="11"/>
            <color theme="1"/>
            <rFont val="Calibri"/>
            <family val="2"/>
            <scheme val="minor"/>
          </rPr>
          <t>Seleccione un valor de la lista</t>
        </r>
      </text>
    </comment>
    <comment ref="D991" authorId="1" shapeId="0" xr:uid="{1D7F888D-14D2-4D9B-9D36-8FDC50B84422}">
      <text>
        <r>
          <rPr>
            <sz val="11"/>
            <color theme="1"/>
            <rFont val="Calibri"/>
            <family val="2"/>
            <scheme val="minor"/>
          </rPr>
          <t>Introduzca un número con dos decimales como máximo. Debe ser igual o mayor a la "Cantidad Real Consumida"</t>
        </r>
      </text>
    </comment>
    <comment ref="E991" authorId="1" shapeId="0" xr:uid="{4A6386A6-2EC1-43C1-BFE0-F43AF83B6812}">
      <text>
        <r>
          <rPr>
            <sz val="11"/>
            <color theme="1"/>
            <rFont val="Calibri"/>
            <family val="2"/>
            <scheme val="minor"/>
          </rPr>
          <t>Introduzca un número con dos decimales como máximo</t>
        </r>
      </text>
    </comment>
    <comment ref="F991" authorId="1" shapeId="0" xr:uid="{866A75E0-1C6C-456E-95E9-B952281D34EE}">
      <text>
        <r>
          <rPr>
            <sz val="11"/>
            <color theme="1"/>
            <rFont val="Calibri"/>
            <family val="2"/>
            <scheme val="minor"/>
          </rPr>
          <t>Monto calculado automáticamente por el sistema</t>
        </r>
      </text>
    </comment>
    <comment ref="A997" authorId="1" shapeId="0" xr:uid="{A54CC34F-17CB-45B7-96D0-815B29F38906}">
      <text>
        <r>
          <rPr>
            <sz val="11"/>
            <color theme="1"/>
            <rFont val="Calibri"/>
            <family val="2"/>
            <scheme val="minor"/>
          </rPr>
          <t>Introducir un texto con el nombre o referencia de la contratación</t>
        </r>
      </text>
    </comment>
    <comment ref="B997" authorId="1" shapeId="0" xr:uid="{F94ACFF8-D85C-4B7E-BE69-64F5A43FCB8C}">
      <text>
        <r>
          <rPr>
            <sz val="11"/>
            <color theme="1"/>
            <rFont val="Calibri"/>
            <family val="2"/>
            <scheme val="minor"/>
          </rPr>
          <t>Introduzca un texto con la finalidad de la contratación</t>
        </r>
      </text>
    </comment>
    <comment ref="C997" authorId="1" shapeId="0" xr:uid="{2961218F-280A-47FD-B26B-8761F79B8B2B}">
      <text>
        <r>
          <rPr>
            <sz val="11"/>
            <color theme="1"/>
            <rFont val="Calibri"/>
            <family val="2"/>
            <scheme val="minor"/>
          </rPr>
          <t>Seleccionar un valor del listado</t>
        </r>
      </text>
    </comment>
    <comment ref="D997" authorId="1" shapeId="0" xr:uid="{D08AABFF-87A0-43B1-B154-4F6F82676EDA}">
      <text>
        <r>
          <rPr>
            <sz val="11"/>
            <color theme="1"/>
            <rFont val="Calibri"/>
            <family val="2"/>
            <scheme val="minor"/>
          </rPr>
          <t>Seleccione el tipo de procedimiento</t>
        </r>
      </text>
    </comment>
    <comment ref="E997" authorId="1" shapeId="0" xr:uid="{E95E36A3-A8CB-4927-B403-E3B8F1196A8C}">
      <text>
        <r>
          <rPr>
            <sz val="11"/>
            <color theme="1"/>
            <rFont val="Calibri"/>
            <family val="2"/>
            <scheme val="minor"/>
          </rPr>
          <t>Seleccione un valor de la lista</t>
        </r>
      </text>
    </comment>
    <comment ref="F997" authorId="1" shapeId="0" xr:uid="{9187D325-0F36-4958-B94C-3A829559D446}">
      <text>
        <r>
          <rPr>
            <sz val="11"/>
            <color theme="1"/>
            <rFont val="Calibri"/>
            <family val="2"/>
            <scheme val="minor"/>
          </rPr>
          <t>Introduzca el código SNIP</t>
        </r>
      </text>
    </comment>
    <comment ref="C998" authorId="1" shapeId="0" xr:uid="{9C74734B-69DD-4E69-985D-A3786139BBAB}">
      <text>
        <r>
          <rPr>
            <sz val="11"/>
            <color theme="1"/>
            <rFont val="Calibri"/>
            <family val="2"/>
            <scheme val="minor"/>
          </rPr>
          <t>Introduzca la fecha de inicio del proceso, en formato dd-mm-aaaa</t>
        </r>
      </text>
    </comment>
    <comment ref="F998" authorId="1" shapeId="0" xr:uid="{CAC1A120-00D7-44B7-A536-9CCF46CCC7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1" shapeId="0" xr:uid="{50E7E507-20B8-4992-ADB9-EAD918B15E0E}">
      <text/>
    </comment>
    <comment ref="C1000" authorId="1" shapeId="0" xr:uid="{3C6170FA-90F7-4C71-94F6-2F33CA3BACD8}">
      <text>
        <r>
          <rPr>
            <sz val="11"/>
            <color theme="1"/>
            <rFont val="Calibri"/>
            <family val="2"/>
            <scheme val="minor"/>
          </rPr>
          <t>Introduzca la fecha prevista de adjudicación, en formato dd-mm-aaaa</t>
        </r>
      </text>
    </comment>
    <comment ref="F1000" authorId="1" shapeId="0" xr:uid="{0671643D-7A46-44EF-A9B7-A4FC811E3773}">
      <text/>
    </comment>
    <comment ref="F1001" authorId="1" shapeId="0" xr:uid="{B7D76C0F-7C41-42C8-A795-BD18C2B359EF}">
      <text/>
    </comment>
    <comment ref="A1003" authorId="1" shapeId="0" xr:uid="{10DC39B6-4071-430A-9490-5F16AB746257}">
      <text>
        <r>
          <rPr>
            <sz val="11"/>
            <color theme="1"/>
            <rFont val="Calibri"/>
            <family val="2"/>
            <scheme val="minor"/>
          </rPr>
          <t>Introduzca un codigo UNSPSC</t>
        </r>
      </text>
    </comment>
    <comment ref="B1003" authorId="1" shapeId="0" xr:uid="{8F6AFF7A-CAF8-45B6-AA2B-3B7AC21CF63D}">
      <text>
        <r>
          <rPr>
            <sz val="11"/>
            <color theme="1"/>
            <rFont val="Calibri"/>
            <family val="2"/>
            <scheme val="minor"/>
          </rPr>
          <t>Descripción calculada automáticamente a partir de código del artículo</t>
        </r>
      </text>
    </comment>
    <comment ref="C1003" authorId="1" shapeId="0" xr:uid="{77D8BFB3-A31D-401A-B024-D7AEB3B9BFD0}">
      <text>
        <r>
          <rPr>
            <sz val="11"/>
            <color theme="1"/>
            <rFont val="Calibri"/>
            <family val="2"/>
            <scheme val="minor"/>
          </rPr>
          <t>Seleccione un valor de la lista</t>
        </r>
      </text>
    </comment>
    <comment ref="D1003" authorId="1" shapeId="0" xr:uid="{71BD77A3-E3C5-4AD2-A6A6-B926F2DB3B4A}">
      <text>
        <r>
          <rPr>
            <sz val="11"/>
            <color theme="1"/>
            <rFont val="Calibri"/>
            <family val="2"/>
            <scheme val="minor"/>
          </rPr>
          <t>Introduzca un número con dos decimales como máximo. Debe ser igual o mayor a la "Cantidad Real Consumida"</t>
        </r>
      </text>
    </comment>
    <comment ref="E1003" authorId="1" shapeId="0" xr:uid="{165127DD-B5FF-479B-9E17-FDB38F34C506}">
      <text>
        <r>
          <rPr>
            <sz val="11"/>
            <color theme="1"/>
            <rFont val="Calibri"/>
            <family val="2"/>
            <scheme val="minor"/>
          </rPr>
          <t>Introduzca un número con dos decimales como máximo</t>
        </r>
      </text>
    </comment>
    <comment ref="F1003" authorId="1" shapeId="0" xr:uid="{38F15DF5-7FCE-4AE0-9623-A77EB2B972B3}">
      <text>
        <r>
          <rPr>
            <sz val="11"/>
            <color theme="1"/>
            <rFont val="Calibri"/>
            <family val="2"/>
            <scheme val="minor"/>
          </rPr>
          <t>Monto calculado automáticamente por el sistema</t>
        </r>
      </text>
    </comment>
    <comment ref="A1009" authorId="1" shapeId="0" xr:uid="{CA0ED20A-3276-4E17-8CA4-D70E381743BD}">
      <text>
        <r>
          <rPr>
            <sz val="11"/>
            <color theme="1"/>
            <rFont val="Calibri"/>
            <family val="2"/>
            <scheme val="minor"/>
          </rPr>
          <t>Introducir un texto con el nombre o referencia de la contratación</t>
        </r>
      </text>
    </comment>
    <comment ref="B1009" authorId="1" shapeId="0" xr:uid="{3F50E28A-FFA2-4F05-9724-172BB112AE07}">
      <text>
        <r>
          <rPr>
            <sz val="11"/>
            <color theme="1"/>
            <rFont val="Calibri"/>
            <family val="2"/>
            <scheme val="minor"/>
          </rPr>
          <t>Introduzca un texto con la finalidad de la contratación</t>
        </r>
      </text>
    </comment>
    <comment ref="C1009" authorId="1" shapeId="0" xr:uid="{8A17D251-EABB-4063-AFE8-A9DD80A1AB70}">
      <text>
        <r>
          <rPr>
            <sz val="11"/>
            <color theme="1"/>
            <rFont val="Calibri"/>
            <family val="2"/>
            <scheme val="minor"/>
          </rPr>
          <t>Seleccionar un valor del listado</t>
        </r>
      </text>
    </comment>
    <comment ref="D1009" authorId="1" shapeId="0" xr:uid="{E2F20CC7-723E-452A-9342-4D356EE2BBB5}">
      <text>
        <r>
          <rPr>
            <sz val="11"/>
            <color theme="1"/>
            <rFont val="Calibri"/>
            <family val="2"/>
            <scheme val="minor"/>
          </rPr>
          <t>Seleccione el tipo de procedimiento</t>
        </r>
      </text>
    </comment>
    <comment ref="E1009" authorId="1" shapeId="0" xr:uid="{93957CEB-10BE-4A7F-83BB-B088DE840AA3}">
      <text>
        <r>
          <rPr>
            <sz val="11"/>
            <color theme="1"/>
            <rFont val="Calibri"/>
            <family val="2"/>
            <scheme val="minor"/>
          </rPr>
          <t>Seleccione un valor de la lista</t>
        </r>
      </text>
    </comment>
    <comment ref="F1009" authorId="1" shapeId="0" xr:uid="{FA003521-D1F6-44AE-A31E-C3DB6D078451}">
      <text>
        <r>
          <rPr>
            <sz val="11"/>
            <color theme="1"/>
            <rFont val="Calibri"/>
            <family val="2"/>
            <scheme val="minor"/>
          </rPr>
          <t>Introduzca el código SNIP</t>
        </r>
      </text>
    </comment>
    <comment ref="C1010" authorId="1" shapeId="0" xr:uid="{B1E31DC4-3590-4BE1-BA11-6A82A631AFC4}">
      <text>
        <r>
          <rPr>
            <sz val="11"/>
            <color theme="1"/>
            <rFont val="Calibri"/>
            <family val="2"/>
            <scheme val="minor"/>
          </rPr>
          <t>Introduzca la fecha de inicio del proceso, en formato dd-mm-aaaa</t>
        </r>
      </text>
    </comment>
    <comment ref="F1010" authorId="1" shapeId="0" xr:uid="{E2FC50F1-95F6-44A3-914C-5A7D0FB3F5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1" shapeId="0" xr:uid="{C5976CC4-65CB-48BE-A909-6AA19104F1BE}">
      <text/>
    </comment>
    <comment ref="C1012" authorId="1" shapeId="0" xr:uid="{0C0B2F2E-3F16-4067-B371-8B7EDB5AFE36}">
      <text>
        <r>
          <rPr>
            <sz val="11"/>
            <color theme="1"/>
            <rFont val="Calibri"/>
            <family val="2"/>
            <scheme val="minor"/>
          </rPr>
          <t>Introduzca la fecha prevista de adjudicación, en formato dd-mm-aaaa</t>
        </r>
      </text>
    </comment>
    <comment ref="F1012" authorId="1" shapeId="0" xr:uid="{288E9C07-CEE2-4435-ADB7-B213A8552295}">
      <text/>
    </comment>
    <comment ref="F1013" authorId="1" shapeId="0" xr:uid="{758A2304-E5D5-4983-BF32-D2F29AF86284}">
      <text/>
    </comment>
    <comment ref="A1015" authorId="1" shapeId="0" xr:uid="{C54743CA-3473-4D05-87C7-7858F65EC1CB}">
      <text>
        <r>
          <rPr>
            <sz val="11"/>
            <color theme="1"/>
            <rFont val="Calibri"/>
            <family val="2"/>
            <scheme val="minor"/>
          </rPr>
          <t>Introduzca un codigo UNSPSC</t>
        </r>
      </text>
    </comment>
    <comment ref="B1015" authorId="1" shapeId="0" xr:uid="{73950938-7888-4F44-A27D-C6FC222AB3A0}">
      <text>
        <r>
          <rPr>
            <sz val="11"/>
            <color theme="1"/>
            <rFont val="Calibri"/>
            <family val="2"/>
            <scheme val="minor"/>
          </rPr>
          <t>Descripción calculada automáticamente a partir de código del artículo</t>
        </r>
      </text>
    </comment>
    <comment ref="C1015" authorId="1" shapeId="0" xr:uid="{7CBFC77D-1060-40B8-BEF1-C53F2E190506}">
      <text>
        <r>
          <rPr>
            <sz val="11"/>
            <color theme="1"/>
            <rFont val="Calibri"/>
            <family val="2"/>
            <scheme val="minor"/>
          </rPr>
          <t>Seleccione un valor de la lista</t>
        </r>
      </text>
    </comment>
    <comment ref="D1015" authorId="1" shapeId="0" xr:uid="{F51EA215-8DE9-4C6C-98BC-A8306CC53E67}">
      <text>
        <r>
          <rPr>
            <sz val="11"/>
            <color theme="1"/>
            <rFont val="Calibri"/>
            <family val="2"/>
            <scheme val="minor"/>
          </rPr>
          <t>Introduzca un número con dos decimales como máximo. Debe ser igual o mayor a la "Cantidad Real Consumida"</t>
        </r>
      </text>
    </comment>
    <comment ref="E1015" authorId="1" shapeId="0" xr:uid="{B2F4211F-EC4F-4E31-B6D9-017C3258A013}">
      <text>
        <r>
          <rPr>
            <sz val="11"/>
            <color theme="1"/>
            <rFont val="Calibri"/>
            <family val="2"/>
            <scheme val="minor"/>
          </rPr>
          <t>Introduzca un número con dos decimales como máximo</t>
        </r>
      </text>
    </comment>
    <comment ref="F1015" authorId="1" shapeId="0" xr:uid="{892E3FC7-BD66-4E15-AA90-894A3DBB397C}">
      <text>
        <r>
          <rPr>
            <sz val="11"/>
            <color theme="1"/>
            <rFont val="Calibri"/>
            <family val="2"/>
            <scheme val="minor"/>
          </rPr>
          <t>Monto calculado automáticamente por el sistema</t>
        </r>
      </text>
    </comment>
    <comment ref="A1021" authorId="1" shapeId="0" xr:uid="{7D88C890-742D-4AC7-9236-3B727BAACE86}">
      <text>
        <r>
          <rPr>
            <sz val="11"/>
            <color theme="1"/>
            <rFont val="Calibri"/>
            <family val="2"/>
            <scheme val="minor"/>
          </rPr>
          <t>Introducir un texto con el nombre o referencia de la contratación</t>
        </r>
      </text>
    </comment>
    <comment ref="B1021" authorId="1" shapeId="0" xr:uid="{F6D26BF0-BC8F-472D-8740-B32900303871}">
      <text>
        <r>
          <rPr>
            <sz val="11"/>
            <color theme="1"/>
            <rFont val="Calibri"/>
            <family val="2"/>
            <scheme val="minor"/>
          </rPr>
          <t>Introduzca un texto con la finalidad de la contratación</t>
        </r>
      </text>
    </comment>
    <comment ref="C1021" authorId="1" shapeId="0" xr:uid="{53E0B89F-0E9D-4188-89E1-8BCCCB280673}">
      <text>
        <r>
          <rPr>
            <sz val="11"/>
            <color theme="1"/>
            <rFont val="Calibri"/>
            <family val="2"/>
            <scheme val="minor"/>
          </rPr>
          <t>Seleccionar un valor del listado</t>
        </r>
      </text>
    </comment>
    <comment ref="D1021" authorId="1" shapeId="0" xr:uid="{E49B7225-41A6-4A08-BD6A-4647CD4D7B01}">
      <text>
        <r>
          <rPr>
            <sz val="11"/>
            <color theme="1"/>
            <rFont val="Calibri"/>
            <family val="2"/>
            <scheme val="minor"/>
          </rPr>
          <t>Seleccione el tipo de procedimiento</t>
        </r>
      </text>
    </comment>
    <comment ref="E1021" authorId="1" shapeId="0" xr:uid="{4F441E95-48FC-4FB7-B2DB-3965E03C8B0E}">
      <text>
        <r>
          <rPr>
            <sz val="11"/>
            <color theme="1"/>
            <rFont val="Calibri"/>
            <family val="2"/>
            <scheme val="minor"/>
          </rPr>
          <t>Seleccione un valor de la lista</t>
        </r>
      </text>
    </comment>
    <comment ref="F1021" authorId="1" shapeId="0" xr:uid="{75B06BE0-E757-4BB3-887D-FB7E6E897AB4}">
      <text>
        <r>
          <rPr>
            <sz val="11"/>
            <color theme="1"/>
            <rFont val="Calibri"/>
            <family val="2"/>
            <scheme val="minor"/>
          </rPr>
          <t>Introduzca el código SNIP</t>
        </r>
      </text>
    </comment>
    <comment ref="C1022" authorId="1" shapeId="0" xr:uid="{E0C37D68-3276-4120-8C0E-C5BDF5CEC375}">
      <text>
        <r>
          <rPr>
            <sz val="11"/>
            <color theme="1"/>
            <rFont val="Calibri"/>
            <family val="2"/>
            <scheme val="minor"/>
          </rPr>
          <t>Introduzca la fecha de inicio del proceso, en formato dd-mm-aaaa</t>
        </r>
      </text>
    </comment>
    <comment ref="F1022" authorId="1" shapeId="0" xr:uid="{88B6F61F-94A6-4F9D-8F3D-BC2B1D3775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B9124B5D-1955-42FE-B5C8-68C221A8BB33}">
      <text/>
    </comment>
    <comment ref="C1024" authorId="1" shapeId="0" xr:uid="{6534EF35-6746-41B7-861E-855D12879F1E}">
      <text>
        <r>
          <rPr>
            <sz val="11"/>
            <color theme="1"/>
            <rFont val="Calibri"/>
            <family val="2"/>
            <scheme val="minor"/>
          </rPr>
          <t>Introduzca la fecha prevista de adjudicación, en formato dd-mm-aaaa</t>
        </r>
      </text>
    </comment>
    <comment ref="F1024" authorId="1" shapeId="0" xr:uid="{F8903AC0-E9D0-4DA2-81B9-A5BECD0F3805}">
      <text/>
    </comment>
    <comment ref="F1025" authorId="1" shapeId="0" xr:uid="{7F8363D7-7AA6-482E-8375-679894A085F2}">
      <text/>
    </comment>
    <comment ref="A1027" authorId="1" shapeId="0" xr:uid="{7E02D6F2-13F0-4090-B1AB-E6533664A6F6}">
      <text>
        <r>
          <rPr>
            <sz val="11"/>
            <color theme="1"/>
            <rFont val="Calibri"/>
            <family val="2"/>
            <scheme val="minor"/>
          </rPr>
          <t>Introduzca un codigo UNSPSC</t>
        </r>
      </text>
    </comment>
    <comment ref="B1027" authorId="1" shapeId="0" xr:uid="{F1E23DA7-A706-44AA-8D4B-8D706E6228E6}">
      <text>
        <r>
          <rPr>
            <sz val="11"/>
            <color theme="1"/>
            <rFont val="Calibri"/>
            <family val="2"/>
            <scheme val="minor"/>
          </rPr>
          <t>Descripción calculada automáticamente a partir de código del artículo</t>
        </r>
      </text>
    </comment>
    <comment ref="C1027" authorId="1" shapeId="0" xr:uid="{91080BAC-F8A8-40EF-9C0E-018FF67C2B84}">
      <text>
        <r>
          <rPr>
            <sz val="11"/>
            <color theme="1"/>
            <rFont val="Calibri"/>
            <family val="2"/>
            <scheme val="minor"/>
          </rPr>
          <t>Seleccione un valor de la lista</t>
        </r>
      </text>
    </comment>
    <comment ref="D1027" authorId="1" shapeId="0" xr:uid="{3EF976E3-48B3-48C0-9EB0-40E74D5D45EE}">
      <text>
        <r>
          <rPr>
            <sz val="11"/>
            <color theme="1"/>
            <rFont val="Calibri"/>
            <family val="2"/>
            <scheme val="minor"/>
          </rPr>
          <t>Introduzca un número con dos decimales como máximo. Debe ser igual o mayor a la "Cantidad Real Consumida"</t>
        </r>
      </text>
    </comment>
    <comment ref="E1027" authorId="1" shapeId="0" xr:uid="{26520338-3E03-4974-AB20-A8CAB3BD530A}">
      <text>
        <r>
          <rPr>
            <sz val="11"/>
            <color theme="1"/>
            <rFont val="Calibri"/>
            <family val="2"/>
            <scheme val="minor"/>
          </rPr>
          <t>Introduzca un número con dos decimales como máximo</t>
        </r>
      </text>
    </comment>
    <comment ref="F1027" authorId="1" shapeId="0" xr:uid="{3DB390FC-1424-499F-9C9E-2F44C14F6E29}">
      <text>
        <r>
          <rPr>
            <sz val="11"/>
            <color theme="1"/>
            <rFont val="Calibri"/>
            <family val="2"/>
            <scheme val="minor"/>
          </rPr>
          <t>Monto calculado automáticamente por el sistema</t>
        </r>
      </text>
    </comment>
    <comment ref="A1032" authorId="1" shapeId="0" xr:uid="{3B52F357-6C43-4C24-B70A-DC6FEE1BCAB0}">
      <text>
        <r>
          <rPr>
            <sz val="11"/>
            <color theme="1"/>
            <rFont val="Calibri"/>
            <family val="2"/>
            <scheme val="minor"/>
          </rPr>
          <t>Introducir un texto con el nombre o referencia de la contratación</t>
        </r>
      </text>
    </comment>
    <comment ref="B1032" authorId="1" shapeId="0" xr:uid="{3681559B-DF47-4F58-B889-880E157F2EAE}">
      <text>
        <r>
          <rPr>
            <sz val="11"/>
            <color theme="1"/>
            <rFont val="Calibri"/>
            <family val="2"/>
            <scheme val="minor"/>
          </rPr>
          <t>Introduzca un texto con la finalidad de la contratación</t>
        </r>
      </text>
    </comment>
    <comment ref="C1032" authorId="1" shapeId="0" xr:uid="{84F74CA8-8765-4A0B-97DF-CF45E18F980E}">
      <text>
        <r>
          <rPr>
            <sz val="11"/>
            <color theme="1"/>
            <rFont val="Calibri"/>
            <family val="2"/>
            <scheme val="minor"/>
          </rPr>
          <t>Seleccionar un valor del listado</t>
        </r>
      </text>
    </comment>
    <comment ref="D1032" authorId="1" shapeId="0" xr:uid="{0461A41C-58E1-4EF1-A4FC-140626A88F1A}">
      <text>
        <r>
          <rPr>
            <sz val="11"/>
            <color theme="1"/>
            <rFont val="Calibri"/>
            <family val="2"/>
            <scheme val="minor"/>
          </rPr>
          <t>Seleccione el tipo de procedimiento</t>
        </r>
      </text>
    </comment>
    <comment ref="E1032" authorId="1" shapeId="0" xr:uid="{86585259-7675-481B-8C67-6C17BF409B47}">
      <text>
        <r>
          <rPr>
            <sz val="11"/>
            <color theme="1"/>
            <rFont val="Calibri"/>
            <family val="2"/>
            <scheme val="minor"/>
          </rPr>
          <t>Seleccione un valor de la lista</t>
        </r>
      </text>
    </comment>
    <comment ref="F1032" authorId="1" shapeId="0" xr:uid="{65EEFCFE-608C-4FF3-BEA6-BE2F0232208F}">
      <text>
        <r>
          <rPr>
            <sz val="11"/>
            <color theme="1"/>
            <rFont val="Calibri"/>
            <family val="2"/>
            <scheme val="minor"/>
          </rPr>
          <t>Introduzca el código SNIP</t>
        </r>
      </text>
    </comment>
    <comment ref="C1033" authorId="1" shapeId="0" xr:uid="{43BA8878-C7CD-4D2F-B48B-00752AC2CA25}">
      <text>
        <r>
          <rPr>
            <sz val="11"/>
            <color theme="1"/>
            <rFont val="Calibri"/>
            <family val="2"/>
            <scheme val="minor"/>
          </rPr>
          <t>Introduzca la fecha de inicio del proceso, en formato dd-mm-aaaa</t>
        </r>
      </text>
    </comment>
    <comment ref="F1033" authorId="1" shapeId="0" xr:uid="{0CF1E9D1-1B89-4EE5-AD2B-E40EF61963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xr:uid="{CA3E3E87-289F-4361-8CFF-16FA72BFEBB6}">
      <text/>
    </comment>
    <comment ref="C1035" authorId="1" shapeId="0" xr:uid="{13BD144C-4D1B-4B2A-A2EA-7482749409E0}">
      <text>
        <r>
          <rPr>
            <sz val="11"/>
            <color theme="1"/>
            <rFont val="Calibri"/>
            <family val="2"/>
            <scheme val="minor"/>
          </rPr>
          <t>Introduzca la fecha prevista de adjudicación, en formato dd-mm-aaaa</t>
        </r>
      </text>
    </comment>
    <comment ref="F1035" authorId="1" shapeId="0" xr:uid="{F11A8F22-3D60-45A9-B346-2D418FFA24BD}">
      <text/>
    </comment>
    <comment ref="F1036" authorId="1" shapeId="0" xr:uid="{2A947FA8-D558-43DF-ABA5-081C30CF8D00}">
      <text/>
    </comment>
    <comment ref="A1038" authorId="1" shapeId="0" xr:uid="{8E19A668-8F81-4B11-981D-4E53038C1092}">
      <text>
        <r>
          <rPr>
            <sz val="11"/>
            <color theme="1"/>
            <rFont val="Calibri"/>
            <family val="2"/>
            <scheme val="minor"/>
          </rPr>
          <t>Introduzca un codigo UNSPSC</t>
        </r>
      </text>
    </comment>
    <comment ref="B1038" authorId="1" shapeId="0" xr:uid="{F17E5762-9DE6-4CDA-B07E-CCE45B614564}">
      <text>
        <r>
          <rPr>
            <sz val="11"/>
            <color theme="1"/>
            <rFont val="Calibri"/>
            <family val="2"/>
            <scheme val="minor"/>
          </rPr>
          <t>Descripción calculada automáticamente a partir de código del artículo</t>
        </r>
      </text>
    </comment>
    <comment ref="C1038" authorId="1" shapeId="0" xr:uid="{AF7145F2-1873-4C14-ABD6-0505CB03AFCD}">
      <text>
        <r>
          <rPr>
            <sz val="11"/>
            <color theme="1"/>
            <rFont val="Calibri"/>
            <family val="2"/>
            <scheme val="minor"/>
          </rPr>
          <t>Seleccione un valor de la lista</t>
        </r>
      </text>
    </comment>
    <comment ref="D1038" authorId="1" shapeId="0" xr:uid="{3D810496-D9C8-47D6-8342-015D28CBABB1}">
      <text>
        <r>
          <rPr>
            <sz val="11"/>
            <color theme="1"/>
            <rFont val="Calibri"/>
            <family val="2"/>
            <scheme val="minor"/>
          </rPr>
          <t>Introduzca un número con dos decimales como máximo. Debe ser igual o mayor a la "Cantidad Real Consumida"</t>
        </r>
      </text>
    </comment>
    <comment ref="E1038" authorId="1" shapeId="0" xr:uid="{BC6A6DAE-2288-442D-BAFC-6DAE63A05ECD}">
      <text>
        <r>
          <rPr>
            <sz val="11"/>
            <color theme="1"/>
            <rFont val="Calibri"/>
            <family val="2"/>
            <scheme val="minor"/>
          </rPr>
          <t>Introduzca un número con dos decimales como máximo</t>
        </r>
      </text>
    </comment>
    <comment ref="F1038" authorId="1" shapeId="0" xr:uid="{CA233DEF-8882-4DB6-BBD5-8751AE8382BE}">
      <text>
        <r>
          <rPr>
            <sz val="11"/>
            <color theme="1"/>
            <rFont val="Calibri"/>
            <family val="2"/>
            <scheme val="minor"/>
          </rPr>
          <t>Monto calculado automáticamente por el sistema</t>
        </r>
      </text>
    </comment>
    <comment ref="A1043" authorId="1" shapeId="0" xr:uid="{73EAC163-B565-4756-A81E-ACCD35F870EC}">
      <text>
        <r>
          <rPr>
            <sz val="11"/>
            <color theme="1"/>
            <rFont val="Calibri"/>
            <family val="2"/>
            <scheme val="minor"/>
          </rPr>
          <t>Introducir un texto con el nombre o referencia de la contratación</t>
        </r>
      </text>
    </comment>
    <comment ref="B1043" authorId="1" shapeId="0" xr:uid="{B00D1FF1-912B-449C-AFC9-75C3ACB77F9C}">
      <text>
        <r>
          <rPr>
            <sz val="11"/>
            <color theme="1"/>
            <rFont val="Calibri"/>
            <family val="2"/>
            <scheme val="minor"/>
          </rPr>
          <t>Introduzca un texto con la finalidad de la contratación</t>
        </r>
      </text>
    </comment>
    <comment ref="C1043" authorId="1" shapeId="0" xr:uid="{A32478E6-E534-450E-B813-99ED396DD3CE}">
      <text>
        <r>
          <rPr>
            <sz val="11"/>
            <color theme="1"/>
            <rFont val="Calibri"/>
            <family val="2"/>
            <scheme val="minor"/>
          </rPr>
          <t>Seleccionar un valor del listado</t>
        </r>
      </text>
    </comment>
    <comment ref="D1043" authorId="1" shapeId="0" xr:uid="{FCB878CF-33B6-44CC-AF01-A30690677A5F}">
      <text>
        <r>
          <rPr>
            <sz val="11"/>
            <color theme="1"/>
            <rFont val="Calibri"/>
            <family val="2"/>
            <scheme val="minor"/>
          </rPr>
          <t>Seleccione el tipo de procedimiento</t>
        </r>
      </text>
    </comment>
    <comment ref="E1043" authorId="1" shapeId="0" xr:uid="{F20F577C-0D9D-4FCE-AB9E-870A28C5D621}">
      <text>
        <r>
          <rPr>
            <sz val="11"/>
            <color theme="1"/>
            <rFont val="Calibri"/>
            <family val="2"/>
            <scheme val="minor"/>
          </rPr>
          <t>Seleccione un valor de la lista</t>
        </r>
      </text>
    </comment>
    <comment ref="F1043" authorId="1" shapeId="0" xr:uid="{A94155F6-887D-4D28-BC59-DA0E13197A9B}">
      <text>
        <r>
          <rPr>
            <sz val="11"/>
            <color theme="1"/>
            <rFont val="Calibri"/>
            <family val="2"/>
            <scheme val="minor"/>
          </rPr>
          <t>Introduzca el código SNIP</t>
        </r>
      </text>
    </comment>
    <comment ref="C1044" authorId="1" shapeId="0" xr:uid="{AB4B91F7-A4CC-4FCF-A126-A8C243099152}">
      <text>
        <r>
          <rPr>
            <sz val="11"/>
            <color theme="1"/>
            <rFont val="Calibri"/>
            <family val="2"/>
            <scheme val="minor"/>
          </rPr>
          <t>Introduzca la fecha de inicio del proceso, en formato dd-mm-aaaa</t>
        </r>
      </text>
    </comment>
    <comment ref="F1044" authorId="1" shapeId="0" xr:uid="{90091C73-96F9-4E83-8F57-2D79623BB5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2BC7B3E3-3BF2-44C9-AA64-B712A7820173}">
      <text/>
    </comment>
    <comment ref="C1046" authorId="1" shapeId="0" xr:uid="{4AA8DD9F-77A0-49CC-8AD0-E7862BDA0B2A}">
      <text>
        <r>
          <rPr>
            <sz val="11"/>
            <color theme="1"/>
            <rFont val="Calibri"/>
            <family val="2"/>
            <scheme val="minor"/>
          </rPr>
          <t>Introduzca la fecha prevista de adjudicación, en formato dd-mm-aaaa</t>
        </r>
      </text>
    </comment>
    <comment ref="F1046" authorId="1" shapeId="0" xr:uid="{30CE7521-5233-4496-9D74-0BCD1058AB3C}">
      <text/>
    </comment>
    <comment ref="F1047" authorId="1" shapeId="0" xr:uid="{957A0A3E-1E6D-4C7B-8713-2D00F2940225}">
      <text/>
    </comment>
    <comment ref="A1049" authorId="1" shapeId="0" xr:uid="{5245C50C-6EE3-4798-B57F-9E53AC4765A3}">
      <text>
        <r>
          <rPr>
            <sz val="11"/>
            <color theme="1"/>
            <rFont val="Calibri"/>
            <family val="2"/>
            <scheme val="minor"/>
          </rPr>
          <t>Introduzca un codigo UNSPSC</t>
        </r>
      </text>
    </comment>
    <comment ref="B1049" authorId="1" shapeId="0" xr:uid="{0FD6487C-6B68-42E2-8658-AC6509807E33}">
      <text>
        <r>
          <rPr>
            <sz val="11"/>
            <color theme="1"/>
            <rFont val="Calibri"/>
            <family val="2"/>
            <scheme val="minor"/>
          </rPr>
          <t>Descripción calculada automáticamente a partir de código del artículo</t>
        </r>
      </text>
    </comment>
    <comment ref="C1049" authorId="1" shapeId="0" xr:uid="{BE7F09B0-6D25-4506-BBD0-82A59F9D077C}">
      <text>
        <r>
          <rPr>
            <sz val="11"/>
            <color theme="1"/>
            <rFont val="Calibri"/>
            <family val="2"/>
            <scheme val="minor"/>
          </rPr>
          <t>Seleccione un valor de la lista</t>
        </r>
      </text>
    </comment>
    <comment ref="D1049" authorId="1" shapeId="0" xr:uid="{10163274-1C02-49C6-8318-23A8C3A873FD}">
      <text>
        <r>
          <rPr>
            <sz val="11"/>
            <color theme="1"/>
            <rFont val="Calibri"/>
            <family val="2"/>
            <scheme val="minor"/>
          </rPr>
          <t>Introduzca un número con dos decimales como máximo. Debe ser igual o mayor a la "Cantidad Real Consumida"</t>
        </r>
      </text>
    </comment>
    <comment ref="E1049" authorId="1" shapeId="0" xr:uid="{BC400133-138A-4831-BCC2-2B554A1C9B72}">
      <text>
        <r>
          <rPr>
            <sz val="11"/>
            <color theme="1"/>
            <rFont val="Calibri"/>
            <family val="2"/>
            <scheme val="minor"/>
          </rPr>
          <t>Introduzca un número con dos decimales como máximo</t>
        </r>
      </text>
    </comment>
    <comment ref="F1049" authorId="1" shapeId="0" xr:uid="{3D9011D9-181B-400F-BF79-F698A498666F}">
      <text>
        <r>
          <rPr>
            <sz val="11"/>
            <color theme="1"/>
            <rFont val="Calibri"/>
            <family val="2"/>
            <scheme val="minor"/>
          </rPr>
          <t>Monto calculado automáticamente por el sistema</t>
        </r>
      </text>
    </comment>
    <comment ref="A1056" authorId="1" shapeId="0" xr:uid="{D8383BED-8B39-4317-8B0E-51F99F67C6D7}">
      <text>
        <r>
          <rPr>
            <sz val="11"/>
            <color theme="1"/>
            <rFont val="Calibri"/>
            <family val="2"/>
            <scheme val="minor"/>
          </rPr>
          <t>Introducir un texto con el nombre o referencia de la contratación</t>
        </r>
      </text>
    </comment>
    <comment ref="B1056" authorId="1" shapeId="0" xr:uid="{3CB39F77-1F1B-49C9-B121-8D72FF633119}">
      <text>
        <r>
          <rPr>
            <sz val="11"/>
            <color theme="1"/>
            <rFont val="Calibri"/>
            <family val="2"/>
            <scheme val="minor"/>
          </rPr>
          <t>Introduzca un texto con la finalidad de la contratación</t>
        </r>
      </text>
    </comment>
    <comment ref="C1056" authorId="1" shapeId="0" xr:uid="{2B49A0C9-A0A0-4898-95BE-013FF29C34B4}">
      <text>
        <r>
          <rPr>
            <sz val="11"/>
            <color theme="1"/>
            <rFont val="Calibri"/>
            <family val="2"/>
            <scheme val="minor"/>
          </rPr>
          <t>Seleccionar un valor del listado</t>
        </r>
      </text>
    </comment>
    <comment ref="D1056" authorId="1" shapeId="0" xr:uid="{A0DDD573-417B-4E6B-8269-0055BEEAAFC9}">
      <text>
        <r>
          <rPr>
            <sz val="11"/>
            <color theme="1"/>
            <rFont val="Calibri"/>
            <family val="2"/>
            <scheme val="minor"/>
          </rPr>
          <t>Seleccione el tipo de procedimiento</t>
        </r>
      </text>
    </comment>
    <comment ref="E1056" authorId="1" shapeId="0" xr:uid="{B9C00D68-1FBB-4D5C-9959-F90371EA10C8}">
      <text>
        <r>
          <rPr>
            <sz val="11"/>
            <color theme="1"/>
            <rFont val="Calibri"/>
            <family val="2"/>
            <scheme val="minor"/>
          </rPr>
          <t>Seleccione un valor de la lista</t>
        </r>
      </text>
    </comment>
    <comment ref="F1056" authorId="1" shapeId="0" xr:uid="{C840A840-491F-49EB-AE40-FADB29BB7847}">
      <text>
        <r>
          <rPr>
            <sz val="11"/>
            <color theme="1"/>
            <rFont val="Calibri"/>
            <family val="2"/>
            <scheme val="minor"/>
          </rPr>
          <t>Introduzca el código SNIP</t>
        </r>
      </text>
    </comment>
    <comment ref="C1057" authorId="1" shapeId="0" xr:uid="{48753517-DA0B-41A3-8D60-690F2E5D27D6}">
      <text>
        <r>
          <rPr>
            <sz val="11"/>
            <color theme="1"/>
            <rFont val="Calibri"/>
            <family val="2"/>
            <scheme val="minor"/>
          </rPr>
          <t>Introduzca la fecha de inicio del proceso, en formato dd-mm-aaaa</t>
        </r>
      </text>
    </comment>
    <comment ref="F1057" authorId="1" shapeId="0" xr:uid="{14C61A9C-7CC8-4CA6-BE29-4539A2CB22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1" shapeId="0" xr:uid="{19271237-E87A-44C5-A7E7-7872B4BD60AC}">
      <text/>
    </comment>
    <comment ref="C1059" authorId="1" shapeId="0" xr:uid="{A0CE025C-0BB7-4665-923E-3612B340231E}">
      <text>
        <r>
          <rPr>
            <sz val="11"/>
            <color theme="1"/>
            <rFont val="Calibri"/>
            <family val="2"/>
            <scheme val="minor"/>
          </rPr>
          <t>Introduzca la fecha prevista de adjudicación, en formato dd-mm-aaaa</t>
        </r>
      </text>
    </comment>
    <comment ref="F1059" authorId="1" shapeId="0" xr:uid="{97BC61C8-8236-468B-9051-B73FD6369A95}">
      <text/>
    </comment>
    <comment ref="F1060" authorId="1" shapeId="0" xr:uid="{0BA71331-3D96-4BF9-A01B-9028BCC07992}">
      <text/>
    </comment>
    <comment ref="A1062" authorId="1" shapeId="0" xr:uid="{2A2241D5-3162-4865-9BE8-7FE7F490040E}">
      <text>
        <r>
          <rPr>
            <sz val="11"/>
            <color theme="1"/>
            <rFont val="Calibri"/>
            <family val="2"/>
            <scheme val="minor"/>
          </rPr>
          <t>Introduzca un codigo UNSPSC</t>
        </r>
      </text>
    </comment>
    <comment ref="B1062" authorId="1" shapeId="0" xr:uid="{B3145791-BB29-4839-93D8-A43DEDE8BC60}">
      <text>
        <r>
          <rPr>
            <sz val="11"/>
            <color theme="1"/>
            <rFont val="Calibri"/>
            <family val="2"/>
            <scheme val="minor"/>
          </rPr>
          <t>Descripción calculada automáticamente a partir de código del artículo</t>
        </r>
      </text>
    </comment>
    <comment ref="C1062" authorId="1" shapeId="0" xr:uid="{90ADB9D9-52CD-45A0-92EA-C8ED4C580114}">
      <text>
        <r>
          <rPr>
            <sz val="11"/>
            <color theme="1"/>
            <rFont val="Calibri"/>
            <family val="2"/>
            <scheme val="minor"/>
          </rPr>
          <t>Seleccione un valor de la lista</t>
        </r>
      </text>
    </comment>
    <comment ref="D1062" authorId="1" shapeId="0" xr:uid="{5595969A-2609-43D5-9B78-5B106BC180EE}">
      <text>
        <r>
          <rPr>
            <sz val="11"/>
            <color theme="1"/>
            <rFont val="Calibri"/>
            <family val="2"/>
            <scheme val="minor"/>
          </rPr>
          <t>Introduzca un número con dos decimales como máximo. Debe ser igual o mayor a la "Cantidad Real Consumida"</t>
        </r>
      </text>
    </comment>
    <comment ref="E1062" authorId="1" shapeId="0" xr:uid="{223ED70A-2950-4B9D-8BC9-06180B349106}">
      <text>
        <r>
          <rPr>
            <sz val="11"/>
            <color theme="1"/>
            <rFont val="Calibri"/>
            <family val="2"/>
            <scheme val="minor"/>
          </rPr>
          <t>Introduzca un número con dos decimales como máximo</t>
        </r>
      </text>
    </comment>
    <comment ref="F1062" authorId="1" shapeId="0" xr:uid="{7E28A9B3-DB05-4D4C-BFC0-80C27E660532}">
      <text>
        <r>
          <rPr>
            <sz val="11"/>
            <color theme="1"/>
            <rFont val="Calibri"/>
            <family val="2"/>
            <scheme val="minor"/>
          </rPr>
          <t>Monto calculado automáticamente por el sistema</t>
        </r>
      </text>
    </comment>
    <comment ref="A1069" authorId="1" shapeId="0" xr:uid="{A2DF9B2E-8755-48DB-99EC-0FA5C835EA87}">
      <text>
        <r>
          <rPr>
            <sz val="11"/>
            <color theme="1"/>
            <rFont val="Calibri"/>
            <family val="2"/>
            <scheme val="minor"/>
          </rPr>
          <t>Introducir un texto con el nombre o referencia de la contratación</t>
        </r>
      </text>
    </comment>
    <comment ref="B1069" authorId="1" shapeId="0" xr:uid="{397FFF30-4259-4EAC-A424-9D76CE92EC07}">
      <text>
        <r>
          <rPr>
            <sz val="11"/>
            <color theme="1"/>
            <rFont val="Calibri"/>
            <family val="2"/>
            <scheme val="minor"/>
          </rPr>
          <t>Introduzca un texto con la finalidad de la contratación</t>
        </r>
      </text>
    </comment>
    <comment ref="C1069" authorId="1" shapeId="0" xr:uid="{0CA7E403-3D0B-4A2A-BF2E-8725BDF5BAD9}">
      <text>
        <r>
          <rPr>
            <sz val="11"/>
            <color theme="1"/>
            <rFont val="Calibri"/>
            <family val="2"/>
            <scheme val="minor"/>
          </rPr>
          <t>Seleccionar un valor del listado</t>
        </r>
      </text>
    </comment>
    <comment ref="D1069" authorId="1" shapeId="0" xr:uid="{AF302852-B6C5-40DF-998D-AF8774383F35}">
      <text>
        <r>
          <rPr>
            <sz val="11"/>
            <color theme="1"/>
            <rFont val="Calibri"/>
            <family val="2"/>
            <scheme val="minor"/>
          </rPr>
          <t>Seleccione el tipo de procedimiento</t>
        </r>
      </text>
    </comment>
    <comment ref="E1069" authorId="1" shapeId="0" xr:uid="{63D4FF14-A6AD-4E0A-B000-050BDDE19622}">
      <text>
        <r>
          <rPr>
            <sz val="11"/>
            <color theme="1"/>
            <rFont val="Calibri"/>
            <family val="2"/>
            <scheme val="minor"/>
          </rPr>
          <t>Seleccione un valor de la lista</t>
        </r>
      </text>
    </comment>
    <comment ref="F1069" authorId="1" shapeId="0" xr:uid="{D2A638A1-48DE-4553-979F-40627B6B8277}">
      <text>
        <r>
          <rPr>
            <sz val="11"/>
            <color theme="1"/>
            <rFont val="Calibri"/>
            <family val="2"/>
            <scheme val="minor"/>
          </rPr>
          <t>Introduzca el código SNIP</t>
        </r>
      </text>
    </comment>
    <comment ref="C1070" authorId="1" shapeId="0" xr:uid="{755591A4-C263-42CD-9D77-ABD229982331}">
      <text>
        <r>
          <rPr>
            <sz val="11"/>
            <color theme="1"/>
            <rFont val="Calibri"/>
            <family val="2"/>
            <scheme val="minor"/>
          </rPr>
          <t>Introduzca la fecha de inicio del proceso, en formato dd-mm-aaaa</t>
        </r>
      </text>
    </comment>
    <comment ref="F1070" authorId="1" shapeId="0" xr:uid="{DF1E2C09-BDE3-4662-8EA3-5CE8FA0250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1" shapeId="0" xr:uid="{844471F8-92F0-4171-8B1D-052568E88039}">
      <text/>
    </comment>
    <comment ref="C1072" authorId="1" shapeId="0" xr:uid="{BC42068C-DB34-428D-BC7A-D31AB534A237}">
      <text>
        <r>
          <rPr>
            <sz val="11"/>
            <color theme="1"/>
            <rFont val="Calibri"/>
            <family val="2"/>
            <scheme val="minor"/>
          </rPr>
          <t>Introduzca la fecha prevista de adjudicación, en formato dd-mm-aaaa</t>
        </r>
      </text>
    </comment>
    <comment ref="F1072" authorId="1" shapeId="0" xr:uid="{5576AA38-E130-47C6-8814-E201A63EDF3D}">
      <text/>
    </comment>
    <comment ref="F1073" authorId="1" shapeId="0" xr:uid="{04525F93-EFF9-460D-B822-6942FB495F2E}">
      <text/>
    </comment>
    <comment ref="A1075" authorId="1" shapeId="0" xr:uid="{95466C70-DA78-4E88-BE26-D132C0BEAE35}">
      <text>
        <r>
          <rPr>
            <sz val="11"/>
            <color theme="1"/>
            <rFont val="Calibri"/>
            <family val="2"/>
            <scheme val="minor"/>
          </rPr>
          <t>Introduzca un codigo UNSPSC</t>
        </r>
      </text>
    </comment>
    <comment ref="B1075" authorId="1" shapeId="0" xr:uid="{77362049-27CD-4865-B79D-6931C6C4456C}">
      <text>
        <r>
          <rPr>
            <sz val="11"/>
            <color theme="1"/>
            <rFont val="Calibri"/>
            <family val="2"/>
            <scheme val="minor"/>
          </rPr>
          <t>Descripción calculada automáticamente a partir de código del artículo</t>
        </r>
      </text>
    </comment>
    <comment ref="C1075" authorId="1" shapeId="0" xr:uid="{6F28A694-CC17-475C-8850-60F34FDA8E7C}">
      <text>
        <r>
          <rPr>
            <sz val="11"/>
            <color theme="1"/>
            <rFont val="Calibri"/>
            <family val="2"/>
            <scheme val="minor"/>
          </rPr>
          <t>Seleccione un valor de la lista</t>
        </r>
      </text>
    </comment>
    <comment ref="D1075" authorId="1" shapeId="0" xr:uid="{CB2420FC-39F8-4901-A118-A2B0DCC8097E}">
      <text>
        <r>
          <rPr>
            <sz val="11"/>
            <color theme="1"/>
            <rFont val="Calibri"/>
            <family val="2"/>
            <scheme val="minor"/>
          </rPr>
          <t>Introduzca un número con dos decimales como máximo. Debe ser igual o mayor a la "Cantidad Real Consumida"</t>
        </r>
      </text>
    </comment>
    <comment ref="E1075" authorId="1" shapeId="0" xr:uid="{31B6E0DA-1169-4443-B84E-89635A73FFA6}">
      <text>
        <r>
          <rPr>
            <sz val="11"/>
            <color theme="1"/>
            <rFont val="Calibri"/>
            <family val="2"/>
            <scheme val="minor"/>
          </rPr>
          <t>Introduzca un número con dos decimales como máximo</t>
        </r>
      </text>
    </comment>
    <comment ref="F1075" authorId="1" shapeId="0" xr:uid="{A34C13ED-618D-4CD4-B1A0-A95F904FAC0D}">
      <text>
        <r>
          <rPr>
            <sz val="11"/>
            <color theme="1"/>
            <rFont val="Calibri"/>
            <family val="2"/>
            <scheme val="minor"/>
          </rPr>
          <t>Monto calculado automáticamente por el sistema</t>
        </r>
      </text>
    </comment>
    <comment ref="A1082" authorId="1" shapeId="0" xr:uid="{A53335D7-A9BC-4AC0-9EC8-A8DB0F9BF3B9}">
      <text>
        <r>
          <rPr>
            <sz val="11"/>
            <color theme="1"/>
            <rFont val="Calibri"/>
            <family val="2"/>
            <scheme val="minor"/>
          </rPr>
          <t>Introducir un texto con el nombre o referencia de la contratación</t>
        </r>
      </text>
    </comment>
    <comment ref="B1082" authorId="1" shapeId="0" xr:uid="{030C2394-091F-478D-8B59-BD4BC4EC5108}">
      <text>
        <r>
          <rPr>
            <sz val="11"/>
            <color theme="1"/>
            <rFont val="Calibri"/>
            <family val="2"/>
            <scheme val="minor"/>
          </rPr>
          <t>Introduzca un texto con la finalidad de la contratación</t>
        </r>
      </text>
    </comment>
    <comment ref="C1082" authorId="1" shapeId="0" xr:uid="{C516273F-D1E6-48C8-B408-5D0556F624F2}">
      <text>
        <r>
          <rPr>
            <sz val="11"/>
            <color theme="1"/>
            <rFont val="Calibri"/>
            <family val="2"/>
            <scheme val="minor"/>
          </rPr>
          <t>Seleccionar un valor del listado</t>
        </r>
      </text>
    </comment>
    <comment ref="D1082" authorId="1" shapeId="0" xr:uid="{71610225-1847-46E1-99BD-5B314C7BB7A0}">
      <text>
        <r>
          <rPr>
            <sz val="11"/>
            <color theme="1"/>
            <rFont val="Calibri"/>
            <family val="2"/>
            <scheme val="minor"/>
          </rPr>
          <t>Seleccione el tipo de procedimiento</t>
        </r>
      </text>
    </comment>
    <comment ref="E1082" authorId="1" shapeId="0" xr:uid="{7E63A008-C9ED-4445-B582-2A9A94EECEFB}">
      <text>
        <r>
          <rPr>
            <sz val="11"/>
            <color theme="1"/>
            <rFont val="Calibri"/>
            <family val="2"/>
            <scheme val="minor"/>
          </rPr>
          <t>Seleccione un valor de la lista</t>
        </r>
      </text>
    </comment>
    <comment ref="F1082" authorId="1" shapeId="0" xr:uid="{82DAF49E-74E6-48D0-ABAA-BAAE8CA4A7C5}">
      <text>
        <r>
          <rPr>
            <sz val="11"/>
            <color theme="1"/>
            <rFont val="Calibri"/>
            <family val="2"/>
            <scheme val="minor"/>
          </rPr>
          <t>Introduzca el código SNIP</t>
        </r>
      </text>
    </comment>
    <comment ref="C1083" authorId="1" shapeId="0" xr:uid="{8A6BB569-3047-4C5B-A063-B673E6D37255}">
      <text>
        <r>
          <rPr>
            <sz val="11"/>
            <color theme="1"/>
            <rFont val="Calibri"/>
            <family val="2"/>
            <scheme val="minor"/>
          </rPr>
          <t>Introduzca la fecha de inicio del proceso, en formato dd-mm-aaaa</t>
        </r>
      </text>
    </comment>
    <comment ref="F1083" authorId="1" shapeId="0" xr:uid="{E77393E8-3D2B-424E-B432-F75F6EC449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1" shapeId="0" xr:uid="{8D2BEF6B-B325-44DC-A5A5-BAE9B7914B0B}">
      <text/>
    </comment>
    <comment ref="C1085" authorId="1" shapeId="0" xr:uid="{87462CDA-7D64-4C4B-950D-929AEA769922}">
      <text>
        <r>
          <rPr>
            <sz val="11"/>
            <color theme="1"/>
            <rFont val="Calibri"/>
            <family val="2"/>
            <scheme val="minor"/>
          </rPr>
          <t>Introduzca la fecha prevista de adjudicación, en formato dd-mm-aaaa</t>
        </r>
      </text>
    </comment>
    <comment ref="F1085" authorId="1" shapeId="0" xr:uid="{D379BC01-547E-4FD3-8BED-E8F51065A6BD}">
      <text/>
    </comment>
    <comment ref="F1086" authorId="1" shapeId="0" xr:uid="{4D893A70-9936-4CB7-8E26-043AFCAF2820}">
      <text/>
    </comment>
    <comment ref="A1088" authorId="1" shapeId="0" xr:uid="{919F9C97-C7C4-4340-83B2-14922AAF4E77}">
      <text>
        <r>
          <rPr>
            <sz val="11"/>
            <color theme="1"/>
            <rFont val="Calibri"/>
            <family val="2"/>
            <scheme val="minor"/>
          </rPr>
          <t>Introduzca un codigo UNSPSC</t>
        </r>
      </text>
    </comment>
    <comment ref="B1088" authorId="1" shapeId="0" xr:uid="{07C28595-20FC-486A-9931-2E6213501069}">
      <text>
        <r>
          <rPr>
            <sz val="11"/>
            <color theme="1"/>
            <rFont val="Calibri"/>
            <family val="2"/>
            <scheme val="minor"/>
          </rPr>
          <t>Descripción calculada automáticamente a partir de código del artículo</t>
        </r>
      </text>
    </comment>
    <comment ref="C1088" authorId="1" shapeId="0" xr:uid="{BA02FA40-39E5-4682-9C24-3D5B1E04050A}">
      <text>
        <r>
          <rPr>
            <sz val="11"/>
            <color theme="1"/>
            <rFont val="Calibri"/>
            <family val="2"/>
            <scheme val="minor"/>
          </rPr>
          <t>Seleccione un valor de la lista</t>
        </r>
      </text>
    </comment>
    <comment ref="D1088" authorId="1" shapeId="0" xr:uid="{158D1C4C-EB2A-426A-AFC9-B75195D0900A}">
      <text>
        <r>
          <rPr>
            <sz val="11"/>
            <color theme="1"/>
            <rFont val="Calibri"/>
            <family val="2"/>
            <scheme val="minor"/>
          </rPr>
          <t>Introduzca un número con dos decimales como máximo. Debe ser igual o mayor a la "Cantidad Real Consumida"</t>
        </r>
      </text>
    </comment>
    <comment ref="E1088" authorId="1" shapeId="0" xr:uid="{7EC1B2E8-0FA2-4837-AFB4-65D52FD7408E}">
      <text>
        <r>
          <rPr>
            <sz val="11"/>
            <color theme="1"/>
            <rFont val="Calibri"/>
            <family val="2"/>
            <scheme val="minor"/>
          </rPr>
          <t>Introduzca un número con dos decimales como máximo</t>
        </r>
      </text>
    </comment>
    <comment ref="F1088" authorId="1" shapeId="0" xr:uid="{6DA88C56-A21D-4983-9785-F53F5169CDBB}">
      <text>
        <r>
          <rPr>
            <sz val="11"/>
            <color theme="1"/>
            <rFont val="Calibri"/>
            <family val="2"/>
            <scheme val="minor"/>
          </rPr>
          <t>Monto calculado automáticamente por el sistema</t>
        </r>
      </text>
    </comment>
    <comment ref="A1095" authorId="1" shapeId="0" xr:uid="{AA45A786-EF93-4EEB-8B0F-72A868DC93F8}">
      <text>
        <r>
          <rPr>
            <sz val="11"/>
            <color theme="1"/>
            <rFont val="Calibri"/>
            <family val="2"/>
            <scheme val="minor"/>
          </rPr>
          <t>Introducir un texto con el nombre o referencia de la contratación</t>
        </r>
      </text>
    </comment>
    <comment ref="B1095" authorId="1" shapeId="0" xr:uid="{A61DB147-9D14-467D-9CFB-3ED896399260}">
      <text>
        <r>
          <rPr>
            <sz val="11"/>
            <color theme="1"/>
            <rFont val="Calibri"/>
            <family val="2"/>
            <scheme val="minor"/>
          </rPr>
          <t>Introduzca un texto con la finalidad de la contratación</t>
        </r>
      </text>
    </comment>
    <comment ref="C1095" authorId="1" shapeId="0" xr:uid="{F773B776-EB21-4D17-BD47-9C66EC221640}">
      <text>
        <r>
          <rPr>
            <sz val="11"/>
            <color theme="1"/>
            <rFont val="Calibri"/>
            <family val="2"/>
            <scheme val="minor"/>
          </rPr>
          <t>Seleccionar un valor del listado</t>
        </r>
      </text>
    </comment>
    <comment ref="D1095" authorId="1" shapeId="0" xr:uid="{A5409CB9-5FF6-4E7F-BC38-D3AA6F1B1CF8}">
      <text>
        <r>
          <rPr>
            <sz val="11"/>
            <color theme="1"/>
            <rFont val="Calibri"/>
            <family val="2"/>
            <scheme val="minor"/>
          </rPr>
          <t>Seleccione el tipo de procedimiento</t>
        </r>
      </text>
    </comment>
    <comment ref="E1095" authorId="1" shapeId="0" xr:uid="{DFC3B88F-0C1C-4945-BCBE-B87BC2D5BA20}">
      <text>
        <r>
          <rPr>
            <sz val="11"/>
            <color theme="1"/>
            <rFont val="Calibri"/>
            <family val="2"/>
            <scheme val="minor"/>
          </rPr>
          <t>Seleccione un valor de la lista</t>
        </r>
      </text>
    </comment>
    <comment ref="F1095" authorId="1" shapeId="0" xr:uid="{7AA2C550-D87E-455A-BF24-7BF0FF248584}">
      <text>
        <r>
          <rPr>
            <sz val="11"/>
            <color theme="1"/>
            <rFont val="Calibri"/>
            <family val="2"/>
            <scheme val="minor"/>
          </rPr>
          <t>Introduzca el código SNIP</t>
        </r>
      </text>
    </comment>
    <comment ref="C1096" authorId="1" shapeId="0" xr:uid="{C701B07E-B84E-4FBB-B9EA-ACFF39935935}">
      <text>
        <r>
          <rPr>
            <sz val="11"/>
            <color theme="1"/>
            <rFont val="Calibri"/>
            <family val="2"/>
            <scheme val="minor"/>
          </rPr>
          <t>Introduzca la fecha de inicio del proceso, en formato dd-mm-aaaa</t>
        </r>
      </text>
    </comment>
    <comment ref="F1096" authorId="1" shapeId="0" xr:uid="{D8D8D777-3314-469E-B427-8C3C6C9FF5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7" authorId="1" shapeId="0" xr:uid="{2C6A7094-1CF9-4BAC-AD09-C98A318776E6}">
      <text/>
    </comment>
    <comment ref="C1098" authorId="1" shapeId="0" xr:uid="{27EB6897-930E-413F-BD48-A0893F8BECC2}">
      <text>
        <r>
          <rPr>
            <sz val="11"/>
            <color theme="1"/>
            <rFont val="Calibri"/>
            <family val="2"/>
            <scheme val="minor"/>
          </rPr>
          <t>Introduzca la fecha prevista de adjudicación, en formato dd-mm-aaaa</t>
        </r>
      </text>
    </comment>
    <comment ref="F1098" authorId="1" shapeId="0" xr:uid="{20E9A5A6-8299-4305-B293-ECF21EEB3A70}">
      <text/>
    </comment>
    <comment ref="F1099" authorId="1" shapeId="0" xr:uid="{2FAD216D-632C-446D-A8BC-9886A4FA912B}">
      <text/>
    </comment>
    <comment ref="A1101" authorId="1" shapeId="0" xr:uid="{1F1B7676-3394-4BF3-B2C0-81B16319D533}">
      <text>
        <r>
          <rPr>
            <sz val="11"/>
            <color theme="1"/>
            <rFont val="Calibri"/>
            <family val="2"/>
            <scheme val="minor"/>
          </rPr>
          <t>Introduzca un codigo UNSPSC</t>
        </r>
      </text>
    </comment>
    <comment ref="B1101" authorId="1" shapeId="0" xr:uid="{39F45314-9D39-4C23-90A2-D39AA5C5B55E}">
      <text>
        <r>
          <rPr>
            <sz val="11"/>
            <color theme="1"/>
            <rFont val="Calibri"/>
            <family val="2"/>
            <scheme val="minor"/>
          </rPr>
          <t>Descripción calculada automáticamente a partir de código del artículo</t>
        </r>
      </text>
    </comment>
    <comment ref="C1101" authorId="1" shapeId="0" xr:uid="{5AD6522D-9E59-4180-A171-014866BC2F17}">
      <text>
        <r>
          <rPr>
            <sz val="11"/>
            <color theme="1"/>
            <rFont val="Calibri"/>
            <family val="2"/>
            <scheme val="minor"/>
          </rPr>
          <t>Seleccione un valor de la lista</t>
        </r>
      </text>
    </comment>
    <comment ref="D1101" authorId="1" shapeId="0" xr:uid="{3D4554C4-AD38-4E71-9047-F20CA420A7A6}">
      <text>
        <r>
          <rPr>
            <sz val="11"/>
            <color theme="1"/>
            <rFont val="Calibri"/>
            <family val="2"/>
            <scheme val="minor"/>
          </rPr>
          <t>Introduzca un número con dos decimales como máximo. Debe ser igual o mayor a la "Cantidad Real Consumida"</t>
        </r>
      </text>
    </comment>
    <comment ref="E1101" authorId="1" shapeId="0" xr:uid="{DB3ED285-DA94-473D-87C4-9E8030C5E73C}">
      <text>
        <r>
          <rPr>
            <sz val="11"/>
            <color theme="1"/>
            <rFont val="Calibri"/>
            <family val="2"/>
            <scheme val="minor"/>
          </rPr>
          <t>Introduzca un número con dos decimales como máximo</t>
        </r>
      </text>
    </comment>
    <comment ref="F1101" authorId="1" shapeId="0" xr:uid="{65A3D164-103F-4B52-AEE6-A311E76FE253}">
      <text>
        <r>
          <rPr>
            <sz val="11"/>
            <color theme="1"/>
            <rFont val="Calibri"/>
            <family val="2"/>
            <scheme val="minor"/>
          </rPr>
          <t>Monto calculado automáticamente por el sistema</t>
        </r>
      </text>
    </comment>
    <comment ref="A1107" authorId="1" shapeId="0" xr:uid="{1785A4FC-10C4-42DC-A078-01401EEB85D5}">
      <text>
        <r>
          <rPr>
            <sz val="11"/>
            <color theme="1"/>
            <rFont val="Calibri"/>
            <family val="2"/>
            <scheme val="minor"/>
          </rPr>
          <t>Introducir un texto con el nombre o referencia de la contratación</t>
        </r>
      </text>
    </comment>
    <comment ref="B1107" authorId="1" shapeId="0" xr:uid="{28FF9B49-43FE-4C75-AD2F-82EEF3F715A3}">
      <text>
        <r>
          <rPr>
            <sz val="11"/>
            <color theme="1"/>
            <rFont val="Calibri"/>
            <family val="2"/>
            <scheme val="minor"/>
          </rPr>
          <t>Introduzca un texto con la finalidad de la contratación</t>
        </r>
      </text>
    </comment>
    <comment ref="C1107" authorId="1" shapeId="0" xr:uid="{4F9C175F-33FD-4841-AFF0-47B8A58B56F3}">
      <text>
        <r>
          <rPr>
            <sz val="11"/>
            <color theme="1"/>
            <rFont val="Calibri"/>
            <family val="2"/>
            <scheme val="minor"/>
          </rPr>
          <t>Seleccionar un valor del listado</t>
        </r>
      </text>
    </comment>
    <comment ref="D1107" authorId="1" shapeId="0" xr:uid="{B642504A-9816-4FA3-B334-DB85F09B817D}">
      <text>
        <r>
          <rPr>
            <sz val="11"/>
            <color theme="1"/>
            <rFont val="Calibri"/>
            <family val="2"/>
            <scheme val="minor"/>
          </rPr>
          <t>Seleccione el tipo de procedimiento</t>
        </r>
      </text>
    </comment>
    <comment ref="E1107" authorId="1" shapeId="0" xr:uid="{17F759B4-76A8-4EBF-8356-A52C00A241DE}">
      <text>
        <r>
          <rPr>
            <sz val="11"/>
            <color theme="1"/>
            <rFont val="Calibri"/>
            <family val="2"/>
            <scheme val="minor"/>
          </rPr>
          <t>Seleccione un valor de la lista</t>
        </r>
      </text>
    </comment>
    <comment ref="F1107" authorId="1" shapeId="0" xr:uid="{5B0BB412-D5EB-48BC-9974-66538D401CC7}">
      <text>
        <r>
          <rPr>
            <sz val="11"/>
            <color theme="1"/>
            <rFont val="Calibri"/>
            <family val="2"/>
            <scheme val="minor"/>
          </rPr>
          <t>Introduzca el código SNIP</t>
        </r>
      </text>
    </comment>
    <comment ref="C1108" authorId="1" shapeId="0" xr:uid="{0A6B27D3-084D-4A88-8177-E9304C157A00}">
      <text>
        <r>
          <rPr>
            <sz val="11"/>
            <color theme="1"/>
            <rFont val="Calibri"/>
            <family val="2"/>
            <scheme val="minor"/>
          </rPr>
          <t>Introduzca la fecha de inicio del proceso, en formato dd-mm-aaaa</t>
        </r>
      </text>
    </comment>
    <comment ref="F1108" authorId="1" shapeId="0" xr:uid="{576C8FAE-8D1E-4B7C-8457-4CE0FD9548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9" authorId="1" shapeId="0" xr:uid="{96270450-9F72-4504-AB84-9C3542F6AF78}">
      <text/>
    </comment>
    <comment ref="C1110" authorId="1" shapeId="0" xr:uid="{BA279FFB-7F0A-4066-A7AF-3C4B2CBC7CE6}">
      <text>
        <r>
          <rPr>
            <sz val="11"/>
            <color theme="1"/>
            <rFont val="Calibri"/>
            <family val="2"/>
            <scheme val="minor"/>
          </rPr>
          <t>Introduzca la fecha prevista de adjudicación, en formato dd-mm-aaaa</t>
        </r>
      </text>
    </comment>
    <comment ref="F1110" authorId="1" shapeId="0" xr:uid="{3FFA221F-F804-461A-8C16-4BA6F6071EBB}">
      <text/>
    </comment>
    <comment ref="F1111" authorId="1" shapeId="0" xr:uid="{6C07A7D8-749F-485F-B1F9-64EA22A9E3CB}">
      <text/>
    </comment>
    <comment ref="A1113" authorId="1" shapeId="0" xr:uid="{9FD2D3A2-85FA-4DD4-8E66-682B164B4787}">
      <text>
        <r>
          <rPr>
            <sz val="11"/>
            <color theme="1"/>
            <rFont val="Calibri"/>
            <family val="2"/>
            <scheme val="minor"/>
          </rPr>
          <t>Introduzca un codigo UNSPSC</t>
        </r>
      </text>
    </comment>
    <comment ref="B1113" authorId="1" shapeId="0" xr:uid="{26F01832-0709-44BF-A7E3-1430E4A4D220}">
      <text>
        <r>
          <rPr>
            <sz val="11"/>
            <color theme="1"/>
            <rFont val="Calibri"/>
            <family val="2"/>
            <scheme val="minor"/>
          </rPr>
          <t>Descripción calculada automáticamente a partir de código del artículo</t>
        </r>
      </text>
    </comment>
    <comment ref="C1113" authorId="1" shapeId="0" xr:uid="{25AAC862-99F6-4B3A-B980-D6742A065AB9}">
      <text>
        <r>
          <rPr>
            <sz val="11"/>
            <color theme="1"/>
            <rFont val="Calibri"/>
            <family val="2"/>
            <scheme val="minor"/>
          </rPr>
          <t>Seleccione un valor de la lista</t>
        </r>
      </text>
    </comment>
    <comment ref="D1113" authorId="1" shapeId="0" xr:uid="{84E8D3D0-0CC6-4829-83F4-2554B452B7CD}">
      <text>
        <r>
          <rPr>
            <sz val="11"/>
            <color theme="1"/>
            <rFont val="Calibri"/>
            <family val="2"/>
            <scheme val="minor"/>
          </rPr>
          <t>Introduzca un número con dos decimales como máximo. Debe ser igual o mayor a la "Cantidad Real Consumida"</t>
        </r>
      </text>
    </comment>
    <comment ref="E1113" authorId="1" shapeId="0" xr:uid="{75797F14-6C45-4D60-A933-AE65B45840D1}">
      <text>
        <r>
          <rPr>
            <sz val="11"/>
            <color theme="1"/>
            <rFont val="Calibri"/>
            <family val="2"/>
            <scheme val="minor"/>
          </rPr>
          <t>Introduzca un número con dos decimales como máximo</t>
        </r>
      </text>
    </comment>
    <comment ref="F1113" authorId="1" shapeId="0" xr:uid="{06CEDE7C-7613-4F9A-9829-8B874BD0F9ED}">
      <text>
        <r>
          <rPr>
            <sz val="11"/>
            <color theme="1"/>
            <rFont val="Calibri"/>
            <family val="2"/>
            <scheme val="minor"/>
          </rPr>
          <t>Monto calculado automáticamente por el sistema</t>
        </r>
      </text>
    </comment>
    <comment ref="A1119" authorId="1" shapeId="0" xr:uid="{96FA8167-0642-45E9-89B7-E45D7B8C8BCB}">
      <text>
        <r>
          <rPr>
            <sz val="11"/>
            <color theme="1"/>
            <rFont val="Calibri"/>
            <family val="2"/>
            <scheme val="minor"/>
          </rPr>
          <t>Introducir un texto con el nombre o referencia de la contratación</t>
        </r>
      </text>
    </comment>
    <comment ref="B1119" authorId="1" shapeId="0" xr:uid="{835C8EF3-E2EB-498E-8D01-CAC7563CC538}">
      <text>
        <r>
          <rPr>
            <sz val="11"/>
            <color theme="1"/>
            <rFont val="Calibri"/>
            <family val="2"/>
            <scheme val="minor"/>
          </rPr>
          <t>Introduzca un texto con la finalidad de la contratación</t>
        </r>
      </text>
    </comment>
    <comment ref="C1119" authorId="1" shapeId="0" xr:uid="{F5F6B9E8-9C29-4241-BBA6-C77822B2333D}">
      <text>
        <r>
          <rPr>
            <sz val="11"/>
            <color theme="1"/>
            <rFont val="Calibri"/>
            <family val="2"/>
            <scheme val="minor"/>
          </rPr>
          <t>Seleccionar un valor del listado</t>
        </r>
      </text>
    </comment>
    <comment ref="D1119" authorId="1" shapeId="0" xr:uid="{61D75DB6-35FF-4623-A510-F72FBBF376AA}">
      <text>
        <r>
          <rPr>
            <sz val="11"/>
            <color theme="1"/>
            <rFont val="Calibri"/>
            <family val="2"/>
            <scheme val="minor"/>
          </rPr>
          <t>Seleccione el tipo de procedimiento</t>
        </r>
      </text>
    </comment>
    <comment ref="E1119" authorId="1" shapeId="0" xr:uid="{0E693287-F9BB-491F-836C-CED56C3B9C03}">
      <text>
        <r>
          <rPr>
            <sz val="11"/>
            <color theme="1"/>
            <rFont val="Calibri"/>
            <family val="2"/>
            <scheme val="minor"/>
          </rPr>
          <t>Seleccione un valor de la lista</t>
        </r>
      </text>
    </comment>
    <comment ref="F1119" authorId="1" shapeId="0" xr:uid="{61B9CF4B-184C-4348-AFC1-83BCD1A51CCC}">
      <text>
        <r>
          <rPr>
            <sz val="11"/>
            <color theme="1"/>
            <rFont val="Calibri"/>
            <family val="2"/>
            <scheme val="minor"/>
          </rPr>
          <t>Introduzca el código SNIP</t>
        </r>
      </text>
    </comment>
    <comment ref="C1120" authorId="1" shapeId="0" xr:uid="{EC7FBCA9-BC49-4654-A2F9-A52B31208882}">
      <text>
        <r>
          <rPr>
            <sz val="11"/>
            <color theme="1"/>
            <rFont val="Calibri"/>
            <family val="2"/>
            <scheme val="minor"/>
          </rPr>
          <t>Introduzca la fecha de inicio del proceso, en formato dd-mm-aaaa</t>
        </r>
      </text>
    </comment>
    <comment ref="F1120" authorId="1" shapeId="0" xr:uid="{CCA936C1-42E1-49A3-8A51-6F44AFFCF3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1" authorId="1" shapeId="0" xr:uid="{C2C67BC2-49DA-4A07-AC90-76154CD71210}">
      <text/>
    </comment>
    <comment ref="C1122" authorId="1" shapeId="0" xr:uid="{BBF4AD87-1011-4B0C-918C-915C67C4A3AB}">
      <text>
        <r>
          <rPr>
            <sz val="11"/>
            <color theme="1"/>
            <rFont val="Calibri"/>
            <family val="2"/>
            <scheme val="minor"/>
          </rPr>
          <t>Introduzca la fecha prevista de adjudicación, en formato dd-mm-aaaa</t>
        </r>
      </text>
    </comment>
    <comment ref="F1122" authorId="1" shapeId="0" xr:uid="{22644DCF-3931-4ECD-8D21-12A01419D1B0}">
      <text/>
    </comment>
    <comment ref="F1123" authorId="1" shapeId="0" xr:uid="{024D6FB2-0578-4B1C-88B6-6A7CF9A0D641}">
      <text/>
    </comment>
    <comment ref="A1125" authorId="1" shapeId="0" xr:uid="{D96A48C3-F0EE-41F2-80C1-E4517EC6E3D3}">
      <text>
        <r>
          <rPr>
            <sz val="11"/>
            <color theme="1"/>
            <rFont val="Calibri"/>
            <family val="2"/>
            <scheme val="minor"/>
          </rPr>
          <t>Introduzca un codigo UNSPSC</t>
        </r>
      </text>
    </comment>
    <comment ref="B1125" authorId="1" shapeId="0" xr:uid="{B89A60CC-3037-45CD-B661-71EA5ECF6593}">
      <text>
        <r>
          <rPr>
            <sz val="11"/>
            <color theme="1"/>
            <rFont val="Calibri"/>
            <family val="2"/>
            <scheme val="minor"/>
          </rPr>
          <t>Descripción calculada automáticamente a partir de código del artículo</t>
        </r>
      </text>
    </comment>
    <comment ref="C1125" authorId="1" shapeId="0" xr:uid="{C93819FC-968F-447F-BDA5-A19C828EF6CA}">
      <text>
        <r>
          <rPr>
            <sz val="11"/>
            <color theme="1"/>
            <rFont val="Calibri"/>
            <family val="2"/>
            <scheme val="minor"/>
          </rPr>
          <t>Seleccione un valor de la lista</t>
        </r>
      </text>
    </comment>
    <comment ref="D1125" authorId="1" shapeId="0" xr:uid="{6B8B6AE0-D31B-4437-9917-D90E044904D1}">
      <text>
        <r>
          <rPr>
            <sz val="11"/>
            <color theme="1"/>
            <rFont val="Calibri"/>
            <family val="2"/>
            <scheme val="minor"/>
          </rPr>
          <t>Introduzca un número con dos decimales como máximo. Debe ser igual o mayor a la "Cantidad Real Consumida"</t>
        </r>
      </text>
    </comment>
    <comment ref="E1125" authorId="1" shapeId="0" xr:uid="{0459314D-C778-4DFD-AB28-B8CEC5B026FC}">
      <text>
        <r>
          <rPr>
            <sz val="11"/>
            <color theme="1"/>
            <rFont val="Calibri"/>
            <family val="2"/>
            <scheme val="minor"/>
          </rPr>
          <t>Introduzca un número con dos decimales como máximo</t>
        </r>
      </text>
    </comment>
    <comment ref="F1125" authorId="1" shapeId="0" xr:uid="{FBD557D9-B081-4541-A5CA-66A34E6D298B}">
      <text>
        <r>
          <rPr>
            <sz val="11"/>
            <color theme="1"/>
            <rFont val="Calibri"/>
            <family val="2"/>
            <scheme val="minor"/>
          </rPr>
          <t>Monto calculado automáticamente por el sistema</t>
        </r>
      </text>
    </comment>
    <comment ref="A1131" authorId="1" shapeId="0" xr:uid="{23048391-581F-4693-8378-AB3B108DD493}">
      <text>
        <r>
          <rPr>
            <sz val="11"/>
            <color theme="1"/>
            <rFont val="Calibri"/>
            <family val="2"/>
            <scheme val="minor"/>
          </rPr>
          <t>Introducir un texto con el nombre o referencia de la contratación</t>
        </r>
      </text>
    </comment>
    <comment ref="B1131" authorId="1" shapeId="0" xr:uid="{11046EB9-80DE-4BC4-BBB6-2C53D83D11B5}">
      <text>
        <r>
          <rPr>
            <sz val="11"/>
            <color theme="1"/>
            <rFont val="Calibri"/>
            <family val="2"/>
            <scheme val="minor"/>
          </rPr>
          <t>Introduzca un texto con la finalidad de la contratación</t>
        </r>
      </text>
    </comment>
    <comment ref="C1131" authorId="1" shapeId="0" xr:uid="{868C68BB-E735-488E-853E-11AA1EEBE453}">
      <text>
        <r>
          <rPr>
            <sz val="11"/>
            <color theme="1"/>
            <rFont val="Calibri"/>
            <family val="2"/>
            <scheme val="minor"/>
          </rPr>
          <t>Seleccionar un valor del listado</t>
        </r>
      </text>
    </comment>
    <comment ref="D1131" authorId="1" shapeId="0" xr:uid="{42F6AF7C-C811-4853-8961-198BD570E856}">
      <text>
        <r>
          <rPr>
            <sz val="11"/>
            <color theme="1"/>
            <rFont val="Calibri"/>
            <family val="2"/>
            <scheme val="minor"/>
          </rPr>
          <t>Seleccione el tipo de procedimiento</t>
        </r>
      </text>
    </comment>
    <comment ref="E1131" authorId="1" shapeId="0" xr:uid="{5CED4DEE-5609-4E71-B392-113B6DC59711}">
      <text>
        <r>
          <rPr>
            <sz val="11"/>
            <color theme="1"/>
            <rFont val="Calibri"/>
            <family val="2"/>
            <scheme val="minor"/>
          </rPr>
          <t>Seleccione un valor de la lista</t>
        </r>
      </text>
    </comment>
    <comment ref="F1131" authorId="1" shapeId="0" xr:uid="{FB5FA84A-3F1E-45D6-8C2F-F4DA4114C9D4}">
      <text>
        <r>
          <rPr>
            <sz val="11"/>
            <color theme="1"/>
            <rFont val="Calibri"/>
            <family val="2"/>
            <scheme val="minor"/>
          </rPr>
          <t>Introduzca el código SNIP</t>
        </r>
      </text>
    </comment>
    <comment ref="C1132" authorId="1" shapeId="0" xr:uid="{7B24ED9D-B04E-462C-AF21-E4E541A1201E}">
      <text>
        <r>
          <rPr>
            <sz val="11"/>
            <color theme="1"/>
            <rFont val="Calibri"/>
            <family val="2"/>
            <scheme val="minor"/>
          </rPr>
          <t>Introduzca la fecha de inicio del proceso, en formato dd-mm-aaaa</t>
        </r>
      </text>
    </comment>
    <comment ref="F1132" authorId="1" shapeId="0" xr:uid="{DB599A5D-5A26-49ED-B203-B052F3C190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85ADFC1E-A862-4F11-85CB-DCD632AA8216}">
      <text/>
    </comment>
    <comment ref="C1134" authorId="1" shapeId="0" xr:uid="{EF0020A6-7F93-4EA1-B8E7-966331EF6ED4}">
      <text>
        <r>
          <rPr>
            <sz val="11"/>
            <color theme="1"/>
            <rFont val="Calibri"/>
            <family val="2"/>
            <scheme val="minor"/>
          </rPr>
          <t>Introduzca la fecha prevista de adjudicación, en formato dd-mm-aaaa</t>
        </r>
      </text>
    </comment>
    <comment ref="F1134" authorId="1" shapeId="0" xr:uid="{F1602A9E-9D3D-4EE7-AFF3-E2C914927D52}">
      <text/>
    </comment>
    <comment ref="F1135" authorId="1" shapeId="0" xr:uid="{963E9B57-8290-4204-991C-1EFEB12288F5}">
      <text/>
    </comment>
    <comment ref="A1137" authorId="1" shapeId="0" xr:uid="{2F7A242A-9EBF-4C94-A7F9-3078D17187E7}">
      <text>
        <r>
          <rPr>
            <sz val="11"/>
            <color theme="1"/>
            <rFont val="Calibri"/>
            <family val="2"/>
            <scheme val="minor"/>
          </rPr>
          <t>Introduzca un codigo UNSPSC</t>
        </r>
      </text>
    </comment>
    <comment ref="B1137" authorId="1" shapeId="0" xr:uid="{D45D627B-0488-44B0-B254-1CDD6FDC18F5}">
      <text>
        <r>
          <rPr>
            <sz val="11"/>
            <color theme="1"/>
            <rFont val="Calibri"/>
            <family val="2"/>
            <scheme val="minor"/>
          </rPr>
          <t>Descripción calculada automáticamente a partir de código del artículo</t>
        </r>
      </text>
    </comment>
    <comment ref="C1137" authorId="1" shapeId="0" xr:uid="{BDA49EFA-F88F-4141-9C51-5611965FBD5E}">
      <text>
        <r>
          <rPr>
            <sz val="11"/>
            <color theme="1"/>
            <rFont val="Calibri"/>
            <family val="2"/>
            <scheme val="minor"/>
          </rPr>
          <t>Seleccione un valor de la lista</t>
        </r>
      </text>
    </comment>
    <comment ref="D1137" authorId="1" shapeId="0" xr:uid="{644F612E-7AFE-44D7-966F-022DC2650DC9}">
      <text>
        <r>
          <rPr>
            <sz val="11"/>
            <color theme="1"/>
            <rFont val="Calibri"/>
            <family val="2"/>
            <scheme val="minor"/>
          </rPr>
          <t>Introduzca un número con dos decimales como máximo. Debe ser igual o mayor a la "Cantidad Real Consumida"</t>
        </r>
      </text>
    </comment>
    <comment ref="E1137" authorId="1" shapeId="0" xr:uid="{0B320043-9307-4498-885F-5D7BE959784C}">
      <text>
        <r>
          <rPr>
            <sz val="11"/>
            <color theme="1"/>
            <rFont val="Calibri"/>
            <family val="2"/>
            <scheme val="minor"/>
          </rPr>
          <t>Introduzca un número con dos decimales como máximo</t>
        </r>
      </text>
    </comment>
    <comment ref="F1137" authorId="1" shapeId="0" xr:uid="{78F7FD4E-2C91-45A8-92EB-F4973AB5BF84}">
      <text>
        <r>
          <rPr>
            <sz val="11"/>
            <color theme="1"/>
            <rFont val="Calibri"/>
            <family val="2"/>
            <scheme val="minor"/>
          </rPr>
          <t>Monto calculado automáticamente por el sistema</t>
        </r>
      </text>
    </comment>
    <comment ref="A1143" authorId="1" shapeId="0" xr:uid="{93E26842-CEE8-4DE7-BE85-59D28F073D2B}">
      <text>
        <r>
          <rPr>
            <sz val="11"/>
            <color theme="1"/>
            <rFont val="Calibri"/>
            <family val="2"/>
            <scheme val="minor"/>
          </rPr>
          <t>Introducir un texto con el nombre o referencia de la contratación</t>
        </r>
      </text>
    </comment>
    <comment ref="B1143" authorId="1" shapeId="0" xr:uid="{10E8B2BF-619A-413A-B894-3D33AB9C5754}">
      <text>
        <r>
          <rPr>
            <sz val="11"/>
            <color theme="1"/>
            <rFont val="Calibri"/>
            <family val="2"/>
            <scheme val="minor"/>
          </rPr>
          <t>Introduzca un texto con la finalidad de la contratación</t>
        </r>
      </text>
    </comment>
    <comment ref="C1143" authorId="1" shapeId="0" xr:uid="{0C0910BB-833D-49B2-8504-1F212A6BE6C4}">
      <text>
        <r>
          <rPr>
            <sz val="11"/>
            <color theme="1"/>
            <rFont val="Calibri"/>
            <family val="2"/>
            <scheme val="minor"/>
          </rPr>
          <t>Seleccionar un valor del listado</t>
        </r>
      </text>
    </comment>
    <comment ref="D1143" authorId="1" shapeId="0" xr:uid="{41718A90-A335-4BEA-A955-41BA3783BCDB}">
      <text>
        <r>
          <rPr>
            <sz val="11"/>
            <color theme="1"/>
            <rFont val="Calibri"/>
            <family val="2"/>
            <scheme val="minor"/>
          </rPr>
          <t>Seleccione el tipo de procedimiento</t>
        </r>
      </text>
    </comment>
    <comment ref="E1143" authorId="1" shapeId="0" xr:uid="{D113953D-F0CB-4404-A2B1-815119B49DCD}">
      <text>
        <r>
          <rPr>
            <sz val="11"/>
            <color theme="1"/>
            <rFont val="Calibri"/>
            <family val="2"/>
            <scheme val="minor"/>
          </rPr>
          <t>Seleccione un valor de la lista</t>
        </r>
      </text>
    </comment>
    <comment ref="F1143" authorId="1" shapeId="0" xr:uid="{D2218DC6-1E76-4D9A-A327-0950A535B00A}">
      <text>
        <r>
          <rPr>
            <sz val="11"/>
            <color theme="1"/>
            <rFont val="Calibri"/>
            <family val="2"/>
            <scheme val="minor"/>
          </rPr>
          <t>Introduzca el código SNIP</t>
        </r>
      </text>
    </comment>
    <comment ref="C1144" authorId="1" shapeId="0" xr:uid="{18E9AE79-F1C1-4706-85B9-AE1C70344F37}">
      <text>
        <r>
          <rPr>
            <sz val="11"/>
            <color theme="1"/>
            <rFont val="Calibri"/>
            <family val="2"/>
            <scheme val="minor"/>
          </rPr>
          <t>Introduzca la fecha de inicio del proceso, en formato dd-mm-aaaa</t>
        </r>
      </text>
    </comment>
    <comment ref="F1144" authorId="1" shapeId="0" xr:uid="{ABFA3C05-D30E-4ACD-B57E-BA5C03830E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1" shapeId="0" xr:uid="{0A2AF20D-9745-4D81-8FEA-8ABB8D19D90D}">
      <text/>
    </comment>
    <comment ref="C1146" authorId="1" shapeId="0" xr:uid="{F9256693-A6A9-462F-B0EF-0690DC66E718}">
      <text>
        <r>
          <rPr>
            <sz val="11"/>
            <color theme="1"/>
            <rFont val="Calibri"/>
            <family val="2"/>
            <scheme val="minor"/>
          </rPr>
          <t>Introduzca la fecha prevista de adjudicación, en formato dd-mm-aaaa</t>
        </r>
      </text>
    </comment>
    <comment ref="F1146" authorId="1" shapeId="0" xr:uid="{488E5953-1D24-47F4-85B5-D1065BE3718D}">
      <text/>
    </comment>
    <comment ref="F1147" authorId="1" shapeId="0" xr:uid="{6CE4EE4A-A693-4275-820C-73252892C014}">
      <text/>
    </comment>
    <comment ref="A1149" authorId="1" shapeId="0" xr:uid="{0EE5F806-CFF8-4AD5-82E9-05C5D08A7EFA}">
      <text>
        <r>
          <rPr>
            <sz val="11"/>
            <color theme="1"/>
            <rFont val="Calibri"/>
            <family val="2"/>
            <scheme val="minor"/>
          </rPr>
          <t>Introduzca un codigo UNSPSC</t>
        </r>
      </text>
    </comment>
    <comment ref="B1149" authorId="1" shapeId="0" xr:uid="{395EBE3D-2EDA-4184-9D6B-B8BEB53B0DEB}">
      <text>
        <r>
          <rPr>
            <sz val="11"/>
            <color theme="1"/>
            <rFont val="Calibri"/>
            <family val="2"/>
            <scheme val="minor"/>
          </rPr>
          <t>Descripción calculada automáticamente a partir de código del artículo</t>
        </r>
      </text>
    </comment>
    <comment ref="C1149" authorId="1" shapeId="0" xr:uid="{2B340F30-3CA0-4BA6-8021-FBA3C9A58BA4}">
      <text>
        <r>
          <rPr>
            <sz val="11"/>
            <color theme="1"/>
            <rFont val="Calibri"/>
            <family val="2"/>
            <scheme val="minor"/>
          </rPr>
          <t>Seleccione un valor de la lista</t>
        </r>
      </text>
    </comment>
    <comment ref="D1149" authorId="1" shapeId="0" xr:uid="{295D489D-E8D9-473F-9061-70E6E3298D3E}">
      <text>
        <r>
          <rPr>
            <sz val="11"/>
            <color theme="1"/>
            <rFont val="Calibri"/>
            <family val="2"/>
            <scheme val="minor"/>
          </rPr>
          <t>Introduzca un número con dos decimales como máximo. Debe ser igual o mayor a la "Cantidad Real Consumida"</t>
        </r>
      </text>
    </comment>
    <comment ref="E1149" authorId="1" shapeId="0" xr:uid="{658B5627-AC9B-4468-9D03-1D4CB1F58DD7}">
      <text>
        <r>
          <rPr>
            <sz val="11"/>
            <color theme="1"/>
            <rFont val="Calibri"/>
            <family val="2"/>
            <scheme val="minor"/>
          </rPr>
          <t>Introduzca un número con dos decimales como máximo</t>
        </r>
      </text>
    </comment>
    <comment ref="F1149" authorId="1" shapeId="0" xr:uid="{128245B2-242D-4920-B57B-CA2410BAD52A}">
      <text>
        <r>
          <rPr>
            <sz val="11"/>
            <color theme="1"/>
            <rFont val="Calibri"/>
            <family val="2"/>
            <scheme val="minor"/>
          </rPr>
          <t>Monto calculado automáticamente por el sistema</t>
        </r>
      </text>
    </comment>
    <comment ref="A1157" authorId="1" shapeId="0" xr:uid="{56EC9A60-CFFB-4C55-B9FE-C15C3C29BD06}">
      <text>
        <r>
          <rPr>
            <sz val="11"/>
            <color theme="1"/>
            <rFont val="Calibri"/>
            <family val="2"/>
            <scheme val="minor"/>
          </rPr>
          <t>Introducir un texto con el nombre o referencia de la contratación</t>
        </r>
      </text>
    </comment>
    <comment ref="B1157" authorId="1" shapeId="0" xr:uid="{2D060E43-BA88-4ACB-BD5F-D19BA260D7E3}">
      <text>
        <r>
          <rPr>
            <sz val="11"/>
            <color theme="1"/>
            <rFont val="Calibri"/>
            <family val="2"/>
            <scheme val="minor"/>
          </rPr>
          <t>Introduzca un texto con la finalidad de la contratación</t>
        </r>
      </text>
    </comment>
    <comment ref="C1157" authorId="1" shapeId="0" xr:uid="{F29F07B0-FC17-4AD9-971D-346C919A3395}">
      <text>
        <r>
          <rPr>
            <sz val="11"/>
            <color theme="1"/>
            <rFont val="Calibri"/>
            <family val="2"/>
            <scheme val="minor"/>
          </rPr>
          <t>Seleccionar un valor del listado</t>
        </r>
      </text>
    </comment>
    <comment ref="D1157" authorId="1" shapeId="0" xr:uid="{9CBCF245-F6D2-4D44-8DF2-65DBBC3E51D8}">
      <text>
        <r>
          <rPr>
            <sz val="11"/>
            <color theme="1"/>
            <rFont val="Calibri"/>
            <family val="2"/>
            <scheme val="minor"/>
          </rPr>
          <t>Seleccione el tipo de procedimiento</t>
        </r>
      </text>
    </comment>
    <comment ref="E1157" authorId="1" shapeId="0" xr:uid="{19605715-E671-4D65-BA96-7852A5C0BEF7}">
      <text>
        <r>
          <rPr>
            <sz val="11"/>
            <color theme="1"/>
            <rFont val="Calibri"/>
            <family val="2"/>
            <scheme val="minor"/>
          </rPr>
          <t>Seleccione un valor de la lista</t>
        </r>
      </text>
    </comment>
    <comment ref="F1157" authorId="1" shapeId="0" xr:uid="{4488F826-E7C9-4194-B998-6EAC0B038EA6}">
      <text>
        <r>
          <rPr>
            <sz val="11"/>
            <color theme="1"/>
            <rFont val="Calibri"/>
            <family val="2"/>
            <scheme val="minor"/>
          </rPr>
          <t>Introduzca el código SNIP</t>
        </r>
      </text>
    </comment>
    <comment ref="C1158" authorId="1" shapeId="0" xr:uid="{1F476767-8195-44A4-8696-BE415F9A5512}">
      <text>
        <r>
          <rPr>
            <sz val="11"/>
            <color theme="1"/>
            <rFont val="Calibri"/>
            <family val="2"/>
            <scheme val="minor"/>
          </rPr>
          <t>Introduzca la fecha de inicio del proceso, en formato dd-mm-aaaa</t>
        </r>
      </text>
    </comment>
    <comment ref="F1158" authorId="1" shapeId="0" xr:uid="{4D13AB10-3571-4D2E-A2AF-7D2D16F90D3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9" authorId="1" shapeId="0" xr:uid="{08557AAF-4E5A-43C1-85DC-D8284A91F785}">
      <text/>
    </comment>
    <comment ref="C1160" authorId="1" shapeId="0" xr:uid="{6C8CB243-03CF-4143-8515-7FC8C8870CBC}">
      <text>
        <r>
          <rPr>
            <sz val="11"/>
            <color theme="1"/>
            <rFont val="Calibri"/>
            <family val="2"/>
            <scheme val="minor"/>
          </rPr>
          <t>Introduzca la fecha prevista de adjudicación, en formato dd-mm-aaaa</t>
        </r>
      </text>
    </comment>
    <comment ref="F1160" authorId="1" shapeId="0" xr:uid="{4F8DAF76-C18A-4979-A3A1-A11099ED4072}">
      <text/>
    </comment>
    <comment ref="F1161" authorId="1" shapeId="0" xr:uid="{4B17BCE1-84E0-4D2B-A4D8-CE50A0FFA11C}">
      <text/>
    </comment>
    <comment ref="A1163" authorId="1" shapeId="0" xr:uid="{7C1585C9-C406-4F2E-B3E7-D9B9AEDDA7B6}">
      <text>
        <r>
          <rPr>
            <sz val="11"/>
            <color theme="1"/>
            <rFont val="Calibri"/>
            <family val="2"/>
            <scheme val="minor"/>
          </rPr>
          <t>Introduzca un codigo UNSPSC</t>
        </r>
      </text>
    </comment>
    <comment ref="B1163" authorId="1" shapeId="0" xr:uid="{05939EB2-D53C-49CE-8382-BF98488DF175}">
      <text>
        <r>
          <rPr>
            <sz val="11"/>
            <color theme="1"/>
            <rFont val="Calibri"/>
            <family val="2"/>
            <scheme val="minor"/>
          </rPr>
          <t>Descripción calculada automáticamente a partir de código del artículo</t>
        </r>
      </text>
    </comment>
    <comment ref="C1163" authorId="1" shapeId="0" xr:uid="{84133A60-7CF2-4A10-A8B7-D44C02982619}">
      <text>
        <r>
          <rPr>
            <sz val="11"/>
            <color theme="1"/>
            <rFont val="Calibri"/>
            <family val="2"/>
            <scheme val="minor"/>
          </rPr>
          <t>Seleccione un valor de la lista</t>
        </r>
      </text>
    </comment>
    <comment ref="D1163" authorId="1" shapeId="0" xr:uid="{3BBBA2AB-A591-42DF-BF9C-4B65792F1F7A}">
      <text>
        <r>
          <rPr>
            <sz val="11"/>
            <color theme="1"/>
            <rFont val="Calibri"/>
            <family val="2"/>
            <scheme val="minor"/>
          </rPr>
          <t>Introduzca un número con dos decimales como máximo. Debe ser igual o mayor a la "Cantidad Real Consumida"</t>
        </r>
      </text>
    </comment>
    <comment ref="E1163" authorId="1" shapeId="0" xr:uid="{BFCB8B7A-522E-42A4-855F-244F6BD67789}">
      <text>
        <r>
          <rPr>
            <sz val="11"/>
            <color theme="1"/>
            <rFont val="Calibri"/>
            <family val="2"/>
            <scheme val="minor"/>
          </rPr>
          <t>Introduzca un número con dos decimales como máximo</t>
        </r>
      </text>
    </comment>
    <comment ref="F1163" authorId="1" shapeId="0" xr:uid="{8EBF3997-9B53-414D-952D-410EF00332D1}">
      <text>
        <r>
          <rPr>
            <sz val="11"/>
            <color theme="1"/>
            <rFont val="Calibri"/>
            <family val="2"/>
            <scheme val="minor"/>
          </rPr>
          <t>Monto calculado automáticamente por el sistema</t>
        </r>
      </text>
    </comment>
    <comment ref="A1171" authorId="1" shapeId="0" xr:uid="{0DD7B89E-8BE2-4A12-99EB-DEA4121A94E8}">
      <text>
        <r>
          <rPr>
            <sz val="11"/>
            <color theme="1"/>
            <rFont val="Calibri"/>
            <family val="2"/>
            <scheme val="minor"/>
          </rPr>
          <t>Introducir un texto con el nombre o referencia de la contratación</t>
        </r>
      </text>
    </comment>
    <comment ref="B1171" authorId="1" shapeId="0" xr:uid="{E993F424-52BE-4552-A689-5AD744F52256}">
      <text>
        <r>
          <rPr>
            <sz val="11"/>
            <color theme="1"/>
            <rFont val="Calibri"/>
            <family val="2"/>
            <scheme val="minor"/>
          </rPr>
          <t>Introduzca un texto con la finalidad de la contratación</t>
        </r>
      </text>
    </comment>
    <comment ref="C1171" authorId="1" shapeId="0" xr:uid="{038F2FCE-E9F0-4DA8-B603-0DF0C1A5BFDF}">
      <text>
        <r>
          <rPr>
            <sz val="11"/>
            <color theme="1"/>
            <rFont val="Calibri"/>
            <family val="2"/>
            <scheme val="minor"/>
          </rPr>
          <t>Seleccionar un valor del listado</t>
        </r>
      </text>
    </comment>
    <comment ref="D1171" authorId="1" shapeId="0" xr:uid="{D2178B73-1320-4EA6-BB3B-100AF6352433}">
      <text>
        <r>
          <rPr>
            <sz val="11"/>
            <color theme="1"/>
            <rFont val="Calibri"/>
            <family val="2"/>
            <scheme val="minor"/>
          </rPr>
          <t>Seleccione el tipo de procedimiento</t>
        </r>
      </text>
    </comment>
    <comment ref="E1171" authorId="1" shapeId="0" xr:uid="{D9812524-31BD-4F15-B96B-14E53D694A16}">
      <text>
        <r>
          <rPr>
            <sz val="11"/>
            <color theme="1"/>
            <rFont val="Calibri"/>
            <family val="2"/>
            <scheme val="minor"/>
          </rPr>
          <t>Seleccione un valor de la lista</t>
        </r>
      </text>
    </comment>
    <comment ref="F1171" authorId="1" shapeId="0" xr:uid="{4250B9EE-5D85-46B3-82BA-4E9A6D1B3DB1}">
      <text>
        <r>
          <rPr>
            <sz val="11"/>
            <color theme="1"/>
            <rFont val="Calibri"/>
            <family val="2"/>
            <scheme val="minor"/>
          </rPr>
          <t>Introduzca el código SNIP</t>
        </r>
      </text>
    </comment>
    <comment ref="C1172" authorId="1" shapeId="0" xr:uid="{285D29EC-9D10-4915-9E82-8882477A98A1}">
      <text>
        <r>
          <rPr>
            <sz val="11"/>
            <color theme="1"/>
            <rFont val="Calibri"/>
            <family val="2"/>
            <scheme val="minor"/>
          </rPr>
          <t>Introduzca la fecha de inicio del proceso, en formato dd-mm-aaaa</t>
        </r>
      </text>
    </comment>
    <comment ref="F1172" authorId="1" shapeId="0" xr:uid="{3FE346E6-E6EA-4EEC-AE49-E6A632BBCB3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3" authorId="1" shapeId="0" xr:uid="{CDE7DDF1-6747-4A4F-AEA3-D607C970D4F0}">
      <text/>
    </comment>
    <comment ref="C1174" authorId="1" shapeId="0" xr:uid="{63D57729-E5C9-42D4-8554-27FFDFD5C6F2}">
      <text>
        <r>
          <rPr>
            <sz val="11"/>
            <color theme="1"/>
            <rFont val="Calibri"/>
            <family val="2"/>
            <scheme val="minor"/>
          </rPr>
          <t>Introduzca la fecha prevista de adjudicación, en formato dd-mm-aaaa</t>
        </r>
      </text>
    </comment>
    <comment ref="F1174" authorId="1" shapeId="0" xr:uid="{9A30C4D4-9B34-4201-8DB3-83D5FC1BE814}">
      <text/>
    </comment>
    <comment ref="F1175" authorId="1" shapeId="0" xr:uid="{0E221D3A-8E66-437E-A2AA-4FACBE20F6A0}">
      <text/>
    </comment>
    <comment ref="A1177" authorId="1" shapeId="0" xr:uid="{78479167-382C-4871-805E-23C41F6FCBE1}">
      <text>
        <r>
          <rPr>
            <sz val="11"/>
            <color theme="1"/>
            <rFont val="Calibri"/>
            <family val="2"/>
            <scheme val="minor"/>
          </rPr>
          <t>Introduzca un codigo UNSPSC</t>
        </r>
      </text>
    </comment>
    <comment ref="B1177" authorId="1" shapeId="0" xr:uid="{4A57ACE1-7C3F-4FBC-9DA3-83A883952917}">
      <text>
        <r>
          <rPr>
            <sz val="11"/>
            <color theme="1"/>
            <rFont val="Calibri"/>
            <family val="2"/>
            <scheme val="minor"/>
          </rPr>
          <t>Descripción calculada automáticamente a partir de código del artículo</t>
        </r>
      </text>
    </comment>
    <comment ref="C1177" authorId="1" shapeId="0" xr:uid="{70EBFCBE-C292-4404-AA59-2D5D08B7E9A2}">
      <text>
        <r>
          <rPr>
            <sz val="11"/>
            <color theme="1"/>
            <rFont val="Calibri"/>
            <family val="2"/>
            <scheme val="minor"/>
          </rPr>
          <t>Seleccione un valor de la lista</t>
        </r>
      </text>
    </comment>
    <comment ref="D1177" authorId="1" shapeId="0" xr:uid="{2860885A-11B6-4704-943E-7E71D6F467D4}">
      <text>
        <r>
          <rPr>
            <sz val="11"/>
            <color theme="1"/>
            <rFont val="Calibri"/>
            <family val="2"/>
            <scheme val="minor"/>
          </rPr>
          <t>Introduzca un número con dos decimales como máximo. Debe ser igual o mayor a la "Cantidad Real Consumida"</t>
        </r>
      </text>
    </comment>
    <comment ref="E1177" authorId="1" shapeId="0" xr:uid="{85023EC1-3BDB-4A6F-B68F-DE29011DB7D8}">
      <text>
        <r>
          <rPr>
            <sz val="11"/>
            <color theme="1"/>
            <rFont val="Calibri"/>
            <family val="2"/>
            <scheme val="minor"/>
          </rPr>
          <t>Introduzca un número con dos decimales como máximo</t>
        </r>
      </text>
    </comment>
    <comment ref="F1177" authorId="1" shapeId="0" xr:uid="{E6845089-5A64-413F-A484-A9A9CD3FD8DE}">
      <text>
        <r>
          <rPr>
            <sz val="11"/>
            <color theme="1"/>
            <rFont val="Calibri"/>
            <family val="2"/>
            <scheme val="minor"/>
          </rPr>
          <t>Monto calculado automáticamente por el sistema</t>
        </r>
      </text>
    </comment>
    <comment ref="A1185" authorId="1" shapeId="0" xr:uid="{4C96A715-C8AB-461E-A67E-D690CB942934}">
      <text>
        <r>
          <rPr>
            <sz val="11"/>
            <color theme="1"/>
            <rFont val="Calibri"/>
            <family val="2"/>
            <scheme val="minor"/>
          </rPr>
          <t>Introducir un texto con el nombre o referencia de la contratación</t>
        </r>
      </text>
    </comment>
    <comment ref="B1185" authorId="1" shapeId="0" xr:uid="{E2DA8CBE-4AC7-41DE-88F2-3D2120A1BAF1}">
      <text>
        <r>
          <rPr>
            <sz val="11"/>
            <color theme="1"/>
            <rFont val="Calibri"/>
            <family val="2"/>
            <scheme val="minor"/>
          </rPr>
          <t>Introduzca un texto con la finalidad de la contratación</t>
        </r>
      </text>
    </comment>
    <comment ref="C1185" authorId="1" shapeId="0" xr:uid="{1C18052D-2E4B-49C0-BC06-D51594197A3A}">
      <text>
        <r>
          <rPr>
            <sz val="11"/>
            <color theme="1"/>
            <rFont val="Calibri"/>
            <family val="2"/>
            <scheme val="minor"/>
          </rPr>
          <t>Seleccionar un valor del listado</t>
        </r>
      </text>
    </comment>
    <comment ref="D1185" authorId="1" shapeId="0" xr:uid="{DC0276FE-EC32-4C7B-9FA0-A830082A32FD}">
      <text>
        <r>
          <rPr>
            <sz val="11"/>
            <color theme="1"/>
            <rFont val="Calibri"/>
            <family val="2"/>
            <scheme val="minor"/>
          </rPr>
          <t>Seleccione el tipo de procedimiento</t>
        </r>
      </text>
    </comment>
    <comment ref="E1185" authorId="1" shapeId="0" xr:uid="{E9BC3011-D6CF-4273-A03A-075A0FC752D1}">
      <text>
        <r>
          <rPr>
            <sz val="11"/>
            <color theme="1"/>
            <rFont val="Calibri"/>
            <family val="2"/>
            <scheme val="minor"/>
          </rPr>
          <t>Seleccione un valor de la lista</t>
        </r>
      </text>
    </comment>
    <comment ref="F1185" authorId="1" shapeId="0" xr:uid="{D50C7921-160C-415F-BB7C-BD0D123E381C}">
      <text>
        <r>
          <rPr>
            <sz val="11"/>
            <color theme="1"/>
            <rFont val="Calibri"/>
            <family val="2"/>
            <scheme val="minor"/>
          </rPr>
          <t>Introduzca el código SNIP</t>
        </r>
      </text>
    </comment>
    <comment ref="C1186" authorId="1" shapeId="0" xr:uid="{FB3EE555-15BA-4771-8033-605C43453D6E}">
      <text>
        <r>
          <rPr>
            <sz val="11"/>
            <color theme="1"/>
            <rFont val="Calibri"/>
            <family val="2"/>
            <scheme val="minor"/>
          </rPr>
          <t>Introduzca la fecha de inicio del proceso, en formato dd-mm-aaaa</t>
        </r>
      </text>
    </comment>
    <comment ref="F1186" authorId="1" shapeId="0" xr:uid="{339DFFF9-43A7-467B-B770-AE2DFB6C75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1" shapeId="0" xr:uid="{8B2035F5-8943-4211-818D-2356254A8278}">
      <text/>
    </comment>
    <comment ref="C1188" authorId="1" shapeId="0" xr:uid="{77FBCE16-E7BD-4301-B4B1-69915EC91D23}">
      <text>
        <r>
          <rPr>
            <sz val="11"/>
            <color theme="1"/>
            <rFont val="Calibri"/>
            <family val="2"/>
            <scheme val="minor"/>
          </rPr>
          <t>Introduzca la fecha prevista de adjudicación, en formato dd-mm-aaaa</t>
        </r>
      </text>
    </comment>
    <comment ref="F1188" authorId="1" shapeId="0" xr:uid="{E87045DA-9389-4527-AAEF-8B85B54B8F5E}">
      <text/>
    </comment>
    <comment ref="F1189" authorId="1" shapeId="0" xr:uid="{9FE02E1D-757C-4456-9525-F79C8D174DF4}">
      <text/>
    </comment>
    <comment ref="A1191" authorId="1" shapeId="0" xr:uid="{3A5BB204-E249-4000-9A34-6597565423C8}">
      <text>
        <r>
          <rPr>
            <sz val="11"/>
            <color theme="1"/>
            <rFont val="Calibri"/>
            <family val="2"/>
            <scheme val="minor"/>
          </rPr>
          <t>Introduzca un codigo UNSPSC</t>
        </r>
      </text>
    </comment>
    <comment ref="B1191" authorId="1" shapeId="0" xr:uid="{7B5D615D-4948-4F2E-A92D-FC9EB60B8362}">
      <text>
        <r>
          <rPr>
            <sz val="11"/>
            <color theme="1"/>
            <rFont val="Calibri"/>
            <family val="2"/>
            <scheme val="minor"/>
          </rPr>
          <t>Descripción calculada automáticamente a partir de código del artículo</t>
        </r>
      </text>
    </comment>
    <comment ref="C1191" authorId="1" shapeId="0" xr:uid="{3BA7061B-86D6-4BF6-9711-5348B1EE0D42}">
      <text>
        <r>
          <rPr>
            <sz val="11"/>
            <color theme="1"/>
            <rFont val="Calibri"/>
            <family val="2"/>
            <scheme val="minor"/>
          </rPr>
          <t>Seleccione un valor de la lista</t>
        </r>
      </text>
    </comment>
    <comment ref="D1191" authorId="1" shapeId="0" xr:uid="{4653A98D-42A4-439F-B71B-3B0003B584BF}">
      <text>
        <r>
          <rPr>
            <sz val="11"/>
            <color theme="1"/>
            <rFont val="Calibri"/>
            <family val="2"/>
            <scheme val="minor"/>
          </rPr>
          <t>Introduzca un número con dos decimales como máximo. Debe ser igual o mayor a la "Cantidad Real Consumida"</t>
        </r>
      </text>
    </comment>
    <comment ref="E1191" authorId="1" shapeId="0" xr:uid="{11E4A415-CF3B-428C-90C9-F2B401C29644}">
      <text>
        <r>
          <rPr>
            <sz val="11"/>
            <color theme="1"/>
            <rFont val="Calibri"/>
            <family val="2"/>
            <scheme val="minor"/>
          </rPr>
          <t>Introduzca un número con dos decimales como máximo</t>
        </r>
      </text>
    </comment>
    <comment ref="F1191" authorId="1" shapeId="0" xr:uid="{390DD97E-F84F-43CD-86E7-C8EC23303277}">
      <text>
        <r>
          <rPr>
            <sz val="11"/>
            <color theme="1"/>
            <rFont val="Calibri"/>
            <family val="2"/>
            <scheme val="minor"/>
          </rPr>
          <t>Monto calculado automáticamente por el sistema</t>
        </r>
      </text>
    </comment>
    <comment ref="A1199" authorId="1" shapeId="0" xr:uid="{3FE39ED8-CC97-43CA-9D43-3F1771667D51}">
      <text>
        <r>
          <rPr>
            <sz val="11"/>
            <color theme="1"/>
            <rFont val="Calibri"/>
            <family val="2"/>
            <scheme val="minor"/>
          </rPr>
          <t>Introducir un texto con el nombre o referencia de la contratación</t>
        </r>
      </text>
    </comment>
    <comment ref="B1199" authorId="1" shapeId="0" xr:uid="{99F832CF-393F-453D-A2AA-38AF31BA56AF}">
      <text>
        <r>
          <rPr>
            <sz val="11"/>
            <color theme="1"/>
            <rFont val="Calibri"/>
            <family val="2"/>
            <scheme val="minor"/>
          </rPr>
          <t>Introduzca un texto con la finalidad de la contratación</t>
        </r>
      </text>
    </comment>
    <comment ref="C1199" authorId="1" shapeId="0" xr:uid="{AB1D10F2-6137-45D5-BE2E-9873E5C981F7}">
      <text>
        <r>
          <rPr>
            <sz val="11"/>
            <color theme="1"/>
            <rFont val="Calibri"/>
            <family val="2"/>
            <scheme val="minor"/>
          </rPr>
          <t>Seleccionar un valor del listado</t>
        </r>
      </text>
    </comment>
    <comment ref="D1199" authorId="1" shapeId="0" xr:uid="{370D080A-D1A3-4627-BAD1-4C2FFB5590D5}">
      <text>
        <r>
          <rPr>
            <sz val="11"/>
            <color theme="1"/>
            <rFont val="Calibri"/>
            <family val="2"/>
            <scheme val="minor"/>
          </rPr>
          <t>Seleccione el tipo de procedimiento</t>
        </r>
      </text>
    </comment>
    <comment ref="E1199" authorId="1" shapeId="0" xr:uid="{BBF02961-B4F4-495D-86A2-780AA73ADDA0}">
      <text>
        <r>
          <rPr>
            <sz val="11"/>
            <color theme="1"/>
            <rFont val="Calibri"/>
            <family val="2"/>
            <scheme val="minor"/>
          </rPr>
          <t>Seleccione un valor de la lista</t>
        </r>
      </text>
    </comment>
    <comment ref="F1199" authorId="1" shapeId="0" xr:uid="{F2C69ACA-AD7F-4377-B4B9-8D0468AAC684}">
      <text>
        <r>
          <rPr>
            <sz val="11"/>
            <color theme="1"/>
            <rFont val="Calibri"/>
            <family val="2"/>
            <scheme val="minor"/>
          </rPr>
          <t>Introduzca el código SNIP</t>
        </r>
      </text>
    </comment>
    <comment ref="C1200" authorId="1" shapeId="0" xr:uid="{DB299548-8C35-4DB8-A861-F18D736A854D}">
      <text>
        <r>
          <rPr>
            <sz val="11"/>
            <color theme="1"/>
            <rFont val="Calibri"/>
            <family val="2"/>
            <scheme val="minor"/>
          </rPr>
          <t>Introduzca la fecha de inicio del proceso, en formato dd-mm-aaaa</t>
        </r>
      </text>
    </comment>
    <comment ref="F1200" authorId="1" shapeId="0" xr:uid="{86CDBE4A-0128-4F41-9EE8-7D19D9C831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1" authorId="1" shapeId="0" xr:uid="{3DFD52DA-1162-4010-A57E-DB0D67F4786E}">
      <text/>
    </comment>
    <comment ref="C1202" authorId="1" shapeId="0" xr:uid="{002207A8-0F8D-4C1B-8FCB-25DF5A14E00F}">
      <text>
        <r>
          <rPr>
            <sz val="11"/>
            <color theme="1"/>
            <rFont val="Calibri"/>
            <family val="2"/>
            <scheme val="minor"/>
          </rPr>
          <t>Introduzca la fecha prevista de adjudicación, en formato dd-mm-aaaa</t>
        </r>
      </text>
    </comment>
    <comment ref="F1202" authorId="1" shapeId="0" xr:uid="{68D3C926-FF51-4E7B-A27E-3FA6678FEA5F}">
      <text/>
    </comment>
    <comment ref="F1203" authorId="1" shapeId="0" xr:uid="{299B95AE-7CEA-4111-8AE7-2F9B92DAEF1E}">
      <text/>
    </comment>
    <comment ref="A1205" authorId="1" shapeId="0" xr:uid="{94A2DBCD-19DD-4593-908C-8C05026D07A4}">
      <text>
        <r>
          <rPr>
            <sz val="11"/>
            <color theme="1"/>
            <rFont val="Calibri"/>
            <family val="2"/>
            <scheme val="minor"/>
          </rPr>
          <t>Introduzca un codigo UNSPSC</t>
        </r>
      </text>
    </comment>
    <comment ref="B1205" authorId="1" shapeId="0" xr:uid="{A6ED5A15-6AA0-4A19-B59E-72AA53845193}">
      <text>
        <r>
          <rPr>
            <sz val="11"/>
            <color theme="1"/>
            <rFont val="Calibri"/>
            <family val="2"/>
            <scheme val="minor"/>
          </rPr>
          <t>Descripción calculada automáticamente a partir de código del artículo</t>
        </r>
      </text>
    </comment>
    <comment ref="C1205" authorId="1" shapeId="0" xr:uid="{D5809CFD-100B-4FE6-B5F3-35345CC4FA23}">
      <text>
        <r>
          <rPr>
            <sz val="11"/>
            <color theme="1"/>
            <rFont val="Calibri"/>
            <family val="2"/>
            <scheme val="minor"/>
          </rPr>
          <t>Seleccione un valor de la lista</t>
        </r>
      </text>
    </comment>
    <comment ref="D1205" authorId="1" shapeId="0" xr:uid="{678EF475-7652-47FC-AAC4-CAB644D6EEE4}">
      <text>
        <r>
          <rPr>
            <sz val="11"/>
            <color theme="1"/>
            <rFont val="Calibri"/>
            <family val="2"/>
            <scheme val="minor"/>
          </rPr>
          <t>Introduzca un número con dos decimales como máximo. Debe ser igual o mayor a la "Cantidad Real Consumida"</t>
        </r>
      </text>
    </comment>
    <comment ref="E1205" authorId="1" shapeId="0" xr:uid="{0B415323-2F01-40C4-B69A-36CD03C5FDEE}">
      <text>
        <r>
          <rPr>
            <sz val="11"/>
            <color theme="1"/>
            <rFont val="Calibri"/>
            <family val="2"/>
            <scheme val="minor"/>
          </rPr>
          <t>Introduzca un número con dos decimales como máximo</t>
        </r>
      </text>
    </comment>
    <comment ref="F1205" authorId="1" shapeId="0" xr:uid="{E9BD23C2-2A9E-420A-9E58-95BC2ACD9D0C}">
      <text>
        <r>
          <rPr>
            <sz val="11"/>
            <color theme="1"/>
            <rFont val="Calibri"/>
            <family val="2"/>
            <scheme val="minor"/>
          </rPr>
          <t>Monto calculado automáticamente por el sistema</t>
        </r>
      </text>
    </comment>
    <comment ref="A1210" authorId="1" shapeId="0" xr:uid="{9FFFE4D1-F907-4B73-9FE8-A13AD514939E}">
      <text>
        <r>
          <rPr>
            <sz val="11"/>
            <color theme="1"/>
            <rFont val="Calibri"/>
            <family val="2"/>
            <scheme val="minor"/>
          </rPr>
          <t>Introducir un texto con el nombre o referencia de la contratación</t>
        </r>
      </text>
    </comment>
    <comment ref="B1210" authorId="1" shapeId="0" xr:uid="{D5908E8E-7EC5-489B-A63C-7C06507F1C8E}">
      <text>
        <r>
          <rPr>
            <sz val="11"/>
            <color theme="1"/>
            <rFont val="Calibri"/>
            <family val="2"/>
            <scheme val="minor"/>
          </rPr>
          <t>Introduzca un texto con la finalidad de la contratación</t>
        </r>
      </text>
    </comment>
    <comment ref="C1210" authorId="1" shapeId="0" xr:uid="{B05EC304-FCB4-4776-83FF-8E063AAED977}">
      <text>
        <r>
          <rPr>
            <sz val="11"/>
            <color theme="1"/>
            <rFont val="Calibri"/>
            <family val="2"/>
            <scheme val="minor"/>
          </rPr>
          <t>Seleccionar un valor del listado</t>
        </r>
      </text>
    </comment>
    <comment ref="D1210" authorId="1" shapeId="0" xr:uid="{88005818-E1DF-48D6-8F93-33B096AE7522}">
      <text>
        <r>
          <rPr>
            <sz val="11"/>
            <color theme="1"/>
            <rFont val="Calibri"/>
            <family val="2"/>
            <scheme val="minor"/>
          </rPr>
          <t>Seleccione el tipo de procedimiento</t>
        </r>
      </text>
    </comment>
    <comment ref="E1210" authorId="1" shapeId="0" xr:uid="{80DA514B-5999-4DE7-B44B-EA0205F8C04D}">
      <text>
        <r>
          <rPr>
            <sz val="11"/>
            <color theme="1"/>
            <rFont val="Calibri"/>
            <family val="2"/>
            <scheme val="minor"/>
          </rPr>
          <t>Seleccione un valor de la lista</t>
        </r>
      </text>
    </comment>
    <comment ref="F1210" authorId="1" shapeId="0" xr:uid="{1D44A9E4-009B-4BB5-BD9D-AE3733E718D3}">
      <text>
        <r>
          <rPr>
            <sz val="11"/>
            <color theme="1"/>
            <rFont val="Calibri"/>
            <family val="2"/>
            <scheme val="minor"/>
          </rPr>
          <t>Introduzca el código SNIP</t>
        </r>
      </text>
    </comment>
    <comment ref="C1211" authorId="1" shapeId="0" xr:uid="{309786D7-7852-4A08-A874-1235EA295BB6}">
      <text>
        <r>
          <rPr>
            <sz val="11"/>
            <color theme="1"/>
            <rFont val="Calibri"/>
            <family val="2"/>
            <scheme val="minor"/>
          </rPr>
          <t>Introduzca la fecha de inicio del proceso, en formato dd-mm-aaaa</t>
        </r>
      </text>
    </comment>
    <comment ref="F1211" authorId="1" shapeId="0" xr:uid="{AF7FB0A2-B436-44D2-9335-46EB84409C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2" authorId="1" shapeId="0" xr:uid="{462AA417-262C-4B6F-8FAC-B820C6DAE2E8}">
      <text/>
    </comment>
    <comment ref="C1213" authorId="1" shapeId="0" xr:uid="{5737A6A7-97E3-4B64-B365-9DA9710E245C}">
      <text>
        <r>
          <rPr>
            <sz val="11"/>
            <color theme="1"/>
            <rFont val="Calibri"/>
            <family val="2"/>
            <scheme val="minor"/>
          </rPr>
          <t>Introduzca la fecha prevista de adjudicación, en formato dd-mm-aaaa</t>
        </r>
      </text>
    </comment>
    <comment ref="F1213" authorId="1" shapeId="0" xr:uid="{B2D23DB1-98E3-4CCE-A266-B94433F30F09}">
      <text/>
    </comment>
    <comment ref="F1214" authorId="1" shapeId="0" xr:uid="{1FF306D1-D152-46C3-82D7-A4388B7B6781}">
      <text/>
    </comment>
    <comment ref="A1216" authorId="1" shapeId="0" xr:uid="{6765BCAD-6046-46FC-A1DD-A775DCBB93F0}">
      <text>
        <r>
          <rPr>
            <sz val="11"/>
            <color theme="1"/>
            <rFont val="Calibri"/>
            <family val="2"/>
            <scheme val="minor"/>
          </rPr>
          <t>Introduzca un codigo UNSPSC</t>
        </r>
      </text>
    </comment>
    <comment ref="B1216" authorId="1" shapeId="0" xr:uid="{F31549BF-500B-4FBE-B7C2-CDFA63EC85BB}">
      <text>
        <r>
          <rPr>
            <sz val="11"/>
            <color theme="1"/>
            <rFont val="Calibri"/>
            <family val="2"/>
            <scheme val="minor"/>
          </rPr>
          <t>Descripción calculada automáticamente a partir de código del artículo</t>
        </r>
      </text>
    </comment>
    <comment ref="C1216" authorId="1" shapeId="0" xr:uid="{F2E681B2-8E56-41ED-B349-A7266A6256D9}">
      <text>
        <r>
          <rPr>
            <sz val="11"/>
            <color theme="1"/>
            <rFont val="Calibri"/>
            <family val="2"/>
            <scheme val="minor"/>
          </rPr>
          <t>Seleccione un valor de la lista</t>
        </r>
      </text>
    </comment>
    <comment ref="D1216" authorId="1" shapeId="0" xr:uid="{1C6596A7-3C0F-453D-B864-F93736C06973}">
      <text>
        <r>
          <rPr>
            <sz val="11"/>
            <color theme="1"/>
            <rFont val="Calibri"/>
            <family val="2"/>
            <scheme val="minor"/>
          </rPr>
          <t>Introduzca un número con dos decimales como máximo. Debe ser igual o mayor a la "Cantidad Real Consumida"</t>
        </r>
      </text>
    </comment>
    <comment ref="E1216" authorId="1" shapeId="0" xr:uid="{7FABA08D-1D0D-4DCE-B60D-251CD883A606}">
      <text>
        <r>
          <rPr>
            <sz val="11"/>
            <color theme="1"/>
            <rFont val="Calibri"/>
            <family val="2"/>
            <scheme val="minor"/>
          </rPr>
          <t>Introduzca un número con dos decimales como máximo</t>
        </r>
      </text>
    </comment>
    <comment ref="F1216" authorId="1" shapeId="0" xr:uid="{B8AE39B7-5E31-4123-9196-3D3A58AB656A}">
      <text>
        <r>
          <rPr>
            <sz val="11"/>
            <color theme="1"/>
            <rFont val="Calibri"/>
            <family val="2"/>
            <scheme val="minor"/>
          </rPr>
          <t>Monto calculado automáticamente por el sistema</t>
        </r>
      </text>
    </comment>
    <comment ref="A1221" authorId="1" shapeId="0" xr:uid="{7A1DAE4C-E6DE-4510-8D6A-C829198F43DC}">
      <text>
        <r>
          <rPr>
            <sz val="11"/>
            <color theme="1"/>
            <rFont val="Calibri"/>
            <family val="2"/>
            <scheme val="minor"/>
          </rPr>
          <t>Introducir un texto con el nombre o referencia de la contratación</t>
        </r>
      </text>
    </comment>
    <comment ref="B1221" authorId="1" shapeId="0" xr:uid="{BC97F4D1-2221-4914-9821-924F8A443870}">
      <text>
        <r>
          <rPr>
            <sz val="11"/>
            <color theme="1"/>
            <rFont val="Calibri"/>
            <family val="2"/>
            <scheme val="minor"/>
          </rPr>
          <t>Introduzca un texto con la finalidad de la contratación</t>
        </r>
      </text>
    </comment>
    <comment ref="C1221" authorId="1" shapeId="0" xr:uid="{3A86B991-0080-4A6B-9070-AABFEB048B01}">
      <text>
        <r>
          <rPr>
            <sz val="11"/>
            <color theme="1"/>
            <rFont val="Calibri"/>
            <family val="2"/>
            <scheme val="minor"/>
          </rPr>
          <t>Seleccionar un valor del listado</t>
        </r>
      </text>
    </comment>
    <comment ref="D1221" authorId="1" shapeId="0" xr:uid="{BF0F5FC1-0849-4877-9576-E9229C004838}">
      <text>
        <r>
          <rPr>
            <sz val="11"/>
            <color theme="1"/>
            <rFont val="Calibri"/>
            <family val="2"/>
            <scheme val="minor"/>
          </rPr>
          <t>Seleccione el tipo de procedimiento</t>
        </r>
      </text>
    </comment>
    <comment ref="E1221" authorId="1" shapeId="0" xr:uid="{F3337F65-128F-4C20-B1B5-AB1E0868D025}">
      <text>
        <r>
          <rPr>
            <sz val="11"/>
            <color theme="1"/>
            <rFont val="Calibri"/>
            <family val="2"/>
            <scheme val="minor"/>
          </rPr>
          <t>Seleccione un valor de la lista</t>
        </r>
      </text>
    </comment>
    <comment ref="F1221" authorId="1" shapeId="0" xr:uid="{9B1ED1A2-3CC7-4E24-8719-16590A142DEF}">
      <text>
        <r>
          <rPr>
            <sz val="11"/>
            <color theme="1"/>
            <rFont val="Calibri"/>
            <family val="2"/>
            <scheme val="minor"/>
          </rPr>
          <t>Introduzca el código SNIP</t>
        </r>
      </text>
    </comment>
    <comment ref="C1222" authorId="1" shapeId="0" xr:uid="{68DCC6ED-4312-463A-8FE6-54E275747B1D}">
      <text>
        <r>
          <rPr>
            <sz val="11"/>
            <color theme="1"/>
            <rFont val="Calibri"/>
            <family val="2"/>
            <scheme val="minor"/>
          </rPr>
          <t>Introduzca la fecha de inicio del proceso, en formato dd-mm-aaaa</t>
        </r>
      </text>
    </comment>
    <comment ref="F1222" authorId="1" shapeId="0" xr:uid="{C0DAAF33-8CF9-43DF-9145-2373E96ACE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1" shapeId="0" xr:uid="{3D9AD6A6-D88D-4180-936C-885128A56CF1}">
      <text/>
    </comment>
    <comment ref="C1224" authorId="1" shapeId="0" xr:uid="{93527F7F-F3A1-40AA-AEBE-61B6089DAC45}">
      <text>
        <r>
          <rPr>
            <sz val="11"/>
            <color theme="1"/>
            <rFont val="Calibri"/>
            <family val="2"/>
            <scheme val="minor"/>
          </rPr>
          <t>Introduzca la fecha prevista de adjudicación, en formato dd-mm-aaaa</t>
        </r>
      </text>
    </comment>
    <comment ref="F1224" authorId="1" shapeId="0" xr:uid="{207697D5-12C2-4000-8E2D-78A1592796C6}">
      <text/>
    </comment>
    <comment ref="F1225" authorId="1" shapeId="0" xr:uid="{DC93FCA9-13BE-4269-82AC-BF0F73676D9B}">
      <text/>
    </comment>
    <comment ref="A1227" authorId="1" shapeId="0" xr:uid="{920C48ED-5E54-406C-A33B-F01631294790}">
      <text>
        <r>
          <rPr>
            <sz val="11"/>
            <color theme="1"/>
            <rFont val="Calibri"/>
            <family val="2"/>
            <scheme val="minor"/>
          </rPr>
          <t>Introduzca un codigo UNSPSC</t>
        </r>
      </text>
    </comment>
    <comment ref="B1227" authorId="1" shapeId="0" xr:uid="{C0F7E00F-7E2D-4A48-BA12-12963F2BFB52}">
      <text>
        <r>
          <rPr>
            <sz val="11"/>
            <color theme="1"/>
            <rFont val="Calibri"/>
            <family val="2"/>
            <scheme val="minor"/>
          </rPr>
          <t>Descripción calculada automáticamente a partir de código del artículo</t>
        </r>
      </text>
    </comment>
    <comment ref="C1227" authorId="1" shapeId="0" xr:uid="{B118E662-3EA2-4134-8A0F-E9C8559A2DA4}">
      <text>
        <r>
          <rPr>
            <sz val="11"/>
            <color theme="1"/>
            <rFont val="Calibri"/>
            <family val="2"/>
            <scheme val="minor"/>
          </rPr>
          <t>Seleccione un valor de la lista</t>
        </r>
      </text>
    </comment>
    <comment ref="D1227" authorId="1" shapeId="0" xr:uid="{8694C2AD-088C-4229-B6C1-68519CC5826A}">
      <text>
        <r>
          <rPr>
            <sz val="11"/>
            <color theme="1"/>
            <rFont val="Calibri"/>
            <family val="2"/>
            <scheme val="minor"/>
          </rPr>
          <t>Introduzca un número con dos decimales como máximo. Debe ser igual o mayor a la "Cantidad Real Consumida"</t>
        </r>
      </text>
    </comment>
    <comment ref="E1227" authorId="1" shapeId="0" xr:uid="{AF917B39-5ABA-42B9-ACBF-75488877E87D}">
      <text>
        <r>
          <rPr>
            <sz val="11"/>
            <color theme="1"/>
            <rFont val="Calibri"/>
            <family val="2"/>
            <scheme val="minor"/>
          </rPr>
          <t>Introduzca un número con dos decimales como máximo</t>
        </r>
      </text>
    </comment>
    <comment ref="F1227" authorId="1" shapeId="0" xr:uid="{7F02BEA6-BA48-47E0-A041-5ED33CAA0BB9}">
      <text>
        <r>
          <rPr>
            <sz val="11"/>
            <color theme="1"/>
            <rFont val="Calibri"/>
            <family val="2"/>
            <scheme val="minor"/>
          </rPr>
          <t>Monto calculado automáticamente por el sistema</t>
        </r>
      </text>
    </comment>
    <comment ref="A1232" authorId="1" shapeId="0" xr:uid="{33154B2F-AEEA-4D8F-A3D1-085A27B14FD9}">
      <text>
        <r>
          <rPr>
            <sz val="11"/>
            <color theme="1"/>
            <rFont val="Calibri"/>
            <family val="2"/>
            <scheme val="minor"/>
          </rPr>
          <t>Introducir un texto con el nombre o referencia de la contratación</t>
        </r>
      </text>
    </comment>
    <comment ref="B1232" authorId="1" shapeId="0" xr:uid="{0AFB77A4-7CA1-4C57-839B-FCC4832010AB}">
      <text>
        <r>
          <rPr>
            <sz val="11"/>
            <color theme="1"/>
            <rFont val="Calibri"/>
            <family val="2"/>
            <scheme val="minor"/>
          </rPr>
          <t>Introduzca un texto con la finalidad de la contratación</t>
        </r>
      </text>
    </comment>
    <comment ref="C1232" authorId="1" shapeId="0" xr:uid="{ECEBB697-BDC7-4129-A1F4-CEFFBAEE7194}">
      <text>
        <r>
          <rPr>
            <sz val="11"/>
            <color theme="1"/>
            <rFont val="Calibri"/>
            <family val="2"/>
            <scheme val="minor"/>
          </rPr>
          <t>Seleccionar un valor del listado</t>
        </r>
      </text>
    </comment>
    <comment ref="D1232" authorId="1" shapeId="0" xr:uid="{49D63C7D-4E77-492D-BF8A-3DBE1C322D7F}">
      <text>
        <r>
          <rPr>
            <sz val="11"/>
            <color theme="1"/>
            <rFont val="Calibri"/>
            <family val="2"/>
            <scheme val="minor"/>
          </rPr>
          <t>Seleccione el tipo de procedimiento</t>
        </r>
      </text>
    </comment>
    <comment ref="E1232" authorId="1" shapeId="0" xr:uid="{7C0ACAB3-EB27-45AF-8E9D-5EB4BA13C0A4}">
      <text>
        <r>
          <rPr>
            <sz val="11"/>
            <color theme="1"/>
            <rFont val="Calibri"/>
            <family val="2"/>
            <scheme val="minor"/>
          </rPr>
          <t>Seleccione un valor de la lista</t>
        </r>
      </text>
    </comment>
    <comment ref="F1232" authorId="1" shapeId="0" xr:uid="{6342979B-1B04-4C05-A8DA-8269926AA15A}">
      <text>
        <r>
          <rPr>
            <sz val="11"/>
            <color theme="1"/>
            <rFont val="Calibri"/>
            <family val="2"/>
            <scheme val="minor"/>
          </rPr>
          <t>Introduzca el código SNIP</t>
        </r>
      </text>
    </comment>
    <comment ref="C1233" authorId="1" shapeId="0" xr:uid="{DA8B0E2A-C228-4A9C-832F-4C9AAA159396}">
      <text>
        <r>
          <rPr>
            <sz val="11"/>
            <color theme="1"/>
            <rFont val="Calibri"/>
            <family val="2"/>
            <scheme val="minor"/>
          </rPr>
          <t>Introduzca la fecha de inicio del proceso, en formato dd-mm-aaaa</t>
        </r>
      </text>
    </comment>
    <comment ref="F1233" authorId="1" shapeId="0" xr:uid="{43BF7DF2-A938-4F5F-9F58-778984FFFB9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1" shapeId="0" xr:uid="{4092AC5B-B4CE-40E4-ABC6-33F24EE8EDDC}">
      <text/>
    </comment>
    <comment ref="C1235" authorId="1" shapeId="0" xr:uid="{1B8A0C66-4F01-4040-ADE1-B83A2B93D9D7}">
      <text>
        <r>
          <rPr>
            <sz val="11"/>
            <color theme="1"/>
            <rFont val="Calibri"/>
            <family val="2"/>
            <scheme val="minor"/>
          </rPr>
          <t>Introduzca la fecha prevista de adjudicación, en formato dd-mm-aaaa</t>
        </r>
      </text>
    </comment>
    <comment ref="F1235" authorId="1" shapeId="0" xr:uid="{FE7F9F07-E355-4898-AE58-B6AEC2F12929}">
      <text/>
    </comment>
    <comment ref="F1236" authorId="1" shapeId="0" xr:uid="{C2D83B94-5B5B-47B1-A5B7-ED824E0DB96D}">
      <text/>
    </comment>
    <comment ref="A1238" authorId="1" shapeId="0" xr:uid="{9A81977B-8548-4266-AB19-FF979FAC8F48}">
      <text>
        <r>
          <rPr>
            <sz val="11"/>
            <color theme="1"/>
            <rFont val="Calibri"/>
            <family val="2"/>
            <scheme val="minor"/>
          </rPr>
          <t>Introduzca un codigo UNSPSC</t>
        </r>
      </text>
    </comment>
    <comment ref="B1238" authorId="1" shapeId="0" xr:uid="{ABC7FBE5-2CA1-4F33-B7B9-C5BF1BE0FCE4}">
      <text>
        <r>
          <rPr>
            <sz val="11"/>
            <color theme="1"/>
            <rFont val="Calibri"/>
            <family val="2"/>
            <scheme val="minor"/>
          </rPr>
          <t>Descripción calculada automáticamente a partir de código del artículo</t>
        </r>
      </text>
    </comment>
    <comment ref="C1238" authorId="1" shapeId="0" xr:uid="{E0CDEB04-9D5C-4902-9EBD-15252700921D}">
      <text>
        <r>
          <rPr>
            <sz val="11"/>
            <color theme="1"/>
            <rFont val="Calibri"/>
            <family val="2"/>
            <scheme val="minor"/>
          </rPr>
          <t>Seleccione un valor de la lista</t>
        </r>
      </text>
    </comment>
    <comment ref="D1238" authorId="1" shapeId="0" xr:uid="{AF953185-A9FD-4E13-A060-442A64BE0C6F}">
      <text>
        <r>
          <rPr>
            <sz val="11"/>
            <color theme="1"/>
            <rFont val="Calibri"/>
            <family val="2"/>
            <scheme val="minor"/>
          </rPr>
          <t>Introduzca un número con dos decimales como máximo. Debe ser igual o mayor a la "Cantidad Real Consumida"</t>
        </r>
      </text>
    </comment>
    <comment ref="E1238" authorId="1" shapeId="0" xr:uid="{8477C17E-D351-42AA-A090-1BEE03A67A03}">
      <text>
        <r>
          <rPr>
            <sz val="11"/>
            <color theme="1"/>
            <rFont val="Calibri"/>
            <family val="2"/>
            <scheme val="minor"/>
          </rPr>
          <t>Introduzca un número con dos decimales como máximo</t>
        </r>
      </text>
    </comment>
    <comment ref="F1238" authorId="1" shapeId="0" xr:uid="{6B572BAC-7D2B-4ACD-9B6F-84ADD342E4CD}">
      <text>
        <r>
          <rPr>
            <sz val="11"/>
            <color theme="1"/>
            <rFont val="Calibri"/>
            <family val="2"/>
            <scheme val="minor"/>
          </rPr>
          <t>Monto calculado automáticamente por el sistema</t>
        </r>
      </text>
    </comment>
    <comment ref="A1243" authorId="1" shapeId="0" xr:uid="{E1C5C37E-4EBB-4EA1-869F-1A9F1A324BF1}">
      <text>
        <r>
          <rPr>
            <sz val="11"/>
            <color theme="1"/>
            <rFont val="Calibri"/>
            <family val="2"/>
            <scheme val="minor"/>
          </rPr>
          <t>Introducir un texto con el nombre o referencia de la contratación</t>
        </r>
      </text>
    </comment>
    <comment ref="B1243" authorId="1" shapeId="0" xr:uid="{6BFEF6E2-FEB6-4B51-9AA3-901736EDDD97}">
      <text>
        <r>
          <rPr>
            <sz val="11"/>
            <color theme="1"/>
            <rFont val="Calibri"/>
            <family val="2"/>
            <scheme val="minor"/>
          </rPr>
          <t>Introduzca un texto con la finalidad de la contratación</t>
        </r>
      </text>
    </comment>
    <comment ref="C1243" authorId="1" shapeId="0" xr:uid="{5740619F-BF9E-4929-946C-E1528A0F9A94}">
      <text>
        <r>
          <rPr>
            <sz val="11"/>
            <color theme="1"/>
            <rFont val="Calibri"/>
            <family val="2"/>
            <scheme val="minor"/>
          </rPr>
          <t>Seleccionar un valor del listado</t>
        </r>
      </text>
    </comment>
    <comment ref="D1243" authorId="1" shapeId="0" xr:uid="{EADB8D53-7D9A-49D2-9E6F-0023456BD55D}">
      <text>
        <r>
          <rPr>
            <sz val="11"/>
            <color theme="1"/>
            <rFont val="Calibri"/>
            <family val="2"/>
            <scheme val="minor"/>
          </rPr>
          <t>Seleccione el tipo de procedimiento</t>
        </r>
      </text>
    </comment>
    <comment ref="E1243" authorId="1" shapeId="0" xr:uid="{C20427D8-72D9-4511-BD0D-B16EE8123AC6}">
      <text>
        <r>
          <rPr>
            <sz val="11"/>
            <color theme="1"/>
            <rFont val="Calibri"/>
            <family val="2"/>
            <scheme val="minor"/>
          </rPr>
          <t>Seleccione un valor de la lista</t>
        </r>
      </text>
    </comment>
    <comment ref="F1243" authorId="1" shapeId="0" xr:uid="{BDFB0585-CBD0-4FED-B723-93F40CD9BB29}">
      <text>
        <r>
          <rPr>
            <sz val="11"/>
            <color theme="1"/>
            <rFont val="Calibri"/>
            <family val="2"/>
            <scheme val="minor"/>
          </rPr>
          <t>Introduzca el código SNIP</t>
        </r>
      </text>
    </comment>
    <comment ref="C1244" authorId="1" shapeId="0" xr:uid="{0BFB9655-ADBF-4382-B2AD-F052F8059765}">
      <text>
        <r>
          <rPr>
            <sz val="11"/>
            <color theme="1"/>
            <rFont val="Calibri"/>
            <family val="2"/>
            <scheme val="minor"/>
          </rPr>
          <t>Introduzca la fecha de inicio del proceso, en formato dd-mm-aaaa</t>
        </r>
      </text>
    </comment>
    <comment ref="F1244" authorId="1" shapeId="0" xr:uid="{CF1090DB-050D-40AF-B20A-8FF1F389DAA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1" shapeId="0" xr:uid="{F3CEE6DC-1F39-4D78-A17D-DEBFB4302313}">
      <text/>
    </comment>
    <comment ref="C1246" authorId="1" shapeId="0" xr:uid="{C9B88E8C-8F97-4642-830B-9D813EE98870}">
      <text>
        <r>
          <rPr>
            <sz val="11"/>
            <color theme="1"/>
            <rFont val="Calibri"/>
            <family val="2"/>
            <scheme val="minor"/>
          </rPr>
          <t>Introduzca la fecha prevista de adjudicación, en formato dd-mm-aaaa</t>
        </r>
      </text>
    </comment>
    <comment ref="F1246" authorId="1" shapeId="0" xr:uid="{A237A8C0-5DCF-47BC-B8C2-4C33ACAD7C47}">
      <text/>
    </comment>
    <comment ref="F1247" authorId="1" shapeId="0" xr:uid="{009ED5F2-364D-4D85-AAE6-9423E5B36093}">
      <text/>
    </comment>
    <comment ref="A1249" authorId="1" shapeId="0" xr:uid="{6ABF3F64-98E2-49FB-87BC-E0D9924B1B33}">
      <text>
        <r>
          <rPr>
            <sz val="11"/>
            <color theme="1"/>
            <rFont val="Calibri"/>
            <family val="2"/>
            <scheme val="minor"/>
          </rPr>
          <t>Introduzca un codigo UNSPSC</t>
        </r>
      </text>
    </comment>
    <comment ref="B1249" authorId="1" shapeId="0" xr:uid="{7050BF8B-F73F-4BFC-AC86-0207BA44FC8D}">
      <text>
        <r>
          <rPr>
            <sz val="11"/>
            <color theme="1"/>
            <rFont val="Calibri"/>
            <family val="2"/>
            <scheme val="minor"/>
          </rPr>
          <t>Descripción calculada automáticamente a partir de código del artículo</t>
        </r>
      </text>
    </comment>
    <comment ref="C1249" authorId="1" shapeId="0" xr:uid="{E3D76C6A-E0B7-4574-9466-CAF14E5F70DF}">
      <text>
        <r>
          <rPr>
            <sz val="11"/>
            <color theme="1"/>
            <rFont val="Calibri"/>
            <family val="2"/>
            <scheme val="minor"/>
          </rPr>
          <t>Seleccione un valor de la lista</t>
        </r>
      </text>
    </comment>
    <comment ref="D1249" authorId="1" shapeId="0" xr:uid="{4B4C79E1-1EAC-4386-B133-A034A57579BC}">
      <text>
        <r>
          <rPr>
            <sz val="11"/>
            <color theme="1"/>
            <rFont val="Calibri"/>
            <family val="2"/>
            <scheme val="minor"/>
          </rPr>
          <t>Introduzca un número con dos decimales como máximo. Debe ser igual o mayor a la "Cantidad Real Consumida"</t>
        </r>
      </text>
    </comment>
    <comment ref="E1249" authorId="1" shapeId="0" xr:uid="{15FFAA09-487B-468E-82C2-F2871A16C809}">
      <text>
        <r>
          <rPr>
            <sz val="11"/>
            <color theme="1"/>
            <rFont val="Calibri"/>
            <family val="2"/>
            <scheme val="minor"/>
          </rPr>
          <t>Introduzca un número con dos decimales como máximo</t>
        </r>
      </text>
    </comment>
    <comment ref="F1249" authorId="1" shapeId="0" xr:uid="{CDA34042-C8EB-4396-BFEC-436CD1AAC97B}">
      <text>
        <r>
          <rPr>
            <sz val="11"/>
            <color theme="1"/>
            <rFont val="Calibri"/>
            <family val="2"/>
            <scheme val="minor"/>
          </rPr>
          <t>Monto calculado automáticamente por el sistema</t>
        </r>
      </text>
    </comment>
    <comment ref="A1254" authorId="1" shapeId="0" xr:uid="{54766266-6860-4238-BD26-339F9CE9530F}">
      <text>
        <r>
          <rPr>
            <sz val="11"/>
            <color theme="1"/>
            <rFont val="Calibri"/>
            <family val="2"/>
            <scheme val="minor"/>
          </rPr>
          <t>Introducir un texto con el nombre o referencia de la contratación</t>
        </r>
      </text>
    </comment>
    <comment ref="B1254" authorId="1" shapeId="0" xr:uid="{6CE5A8A0-4BE9-4478-BD0C-9BB740081E72}">
      <text>
        <r>
          <rPr>
            <sz val="11"/>
            <color theme="1"/>
            <rFont val="Calibri"/>
            <family val="2"/>
            <scheme val="minor"/>
          </rPr>
          <t>Introduzca un texto con la finalidad de la contratación</t>
        </r>
      </text>
    </comment>
    <comment ref="C1254" authorId="1" shapeId="0" xr:uid="{35E11694-B42A-4AB6-A471-0D0AB416EE7F}">
      <text>
        <r>
          <rPr>
            <sz val="11"/>
            <color theme="1"/>
            <rFont val="Calibri"/>
            <family val="2"/>
            <scheme val="minor"/>
          </rPr>
          <t>Seleccionar un valor del listado</t>
        </r>
      </text>
    </comment>
    <comment ref="D1254" authorId="1" shapeId="0" xr:uid="{20F151CE-7993-480D-8E73-21C37B8342F6}">
      <text>
        <r>
          <rPr>
            <sz val="11"/>
            <color theme="1"/>
            <rFont val="Calibri"/>
            <family val="2"/>
            <scheme val="minor"/>
          </rPr>
          <t>Seleccione el tipo de procedimiento</t>
        </r>
      </text>
    </comment>
    <comment ref="E1254" authorId="1" shapeId="0" xr:uid="{AC8CEF07-0719-498B-8517-1E74AE1A5C63}">
      <text>
        <r>
          <rPr>
            <sz val="11"/>
            <color theme="1"/>
            <rFont val="Calibri"/>
            <family val="2"/>
            <scheme val="minor"/>
          </rPr>
          <t>Seleccione un valor de la lista</t>
        </r>
      </text>
    </comment>
    <comment ref="F1254" authorId="1" shapeId="0" xr:uid="{7B9CE450-AFE6-4F5E-BB86-7660BB1E290F}">
      <text>
        <r>
          <rPr>
            <sz val="11"/>
            <color theme="1"/>
            <rFont val="Calibri"/>
            <family val="2"/>
            <scheme val="minor"/>
          </rPr>
          <t>Introduzca el código SNIP</t>
        </r>
      </text>
    </comment>
    <comment ref="C1255" authorId="1" shapeId="0" xr:uid="{EFF6B243-7B20-463B-AC24-C047B4401B50}">
      <text>
        <r>
          <rPr>
            <sz val="11"/>
            <color theme="1"/>
            <rFont val="Calibri"/>
            <family val="2"/>
            <scheme val="minor"/>
          </rPr>
          <t>Introduzca la fecha de inicio del proceso, en formato dd-mm-aaaa</t>
        </r>
      </text>
    </comment>
    <comment ref="F1255" authorId="1" shapeId="0" xr:uid="{07D5DAAC-64AD-4320-B40A-7E4DD7E83E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7A3A7009-0D87-4307-A1D7-07A99FCB2184}">
      <text/>
    </comment>
    <comment ref="C1257" authorId="1" shapeId="0" xr:uid="{6B949D69-1630-448E-9EC5-428A4B16BA83}">
      <text>
        <r>
          <rPr>
            <sz val="11"/>
            <color theme="1"/>
            <rFont val="Calibri"/>
            <family val="2"/>
            <scheme val="minor"/>
          </rPr>
          <t>Introduzca la fecha prevista de adjudicación, en formato dd-mm-aaaa</t>
        </r>
      </text>
    </comment>
    <comment ref="F1257" authorId="1" shapeId="0" xr:uid="{F61F765B-AB0D-45F8-AF5F-34A273CFE324}">
      <text/>
    </comment>
    <comment ref="F1258" authorId="1" shapeId="0" xr:uid="{509D74F6-D296-4EC7-9FB0-3435095AFFF8}">
      <text/>
    </comment>
    <comment ref="A1260" authorId="1" shapeId="0" xr:uid="{EA4A06C8-4DBF-4B11-8C0A-EFC0A6941246}">
      <text>
        <r>
          <rPr>
            <sz val="11"/>
            <color theme="1"/>
            <rFont val="Calibri"/>
            <family val="2"/>
            <scheme val="minor"/>
          </rPr>
          <t>Introduzca un codigo UNSPSC</t>
        </r>
      </text>
    </comment>
    <comment ref="B1260" authorId="1" shapeId="0" xr:uid="{F7DB0AEA-B55D-4B37-9C0B-2C5D9A3199C5}">
      <text>
        <r>
          <rPr>
            <sz val="11"/>
            <color theme="1"/>
            <rFont val="Calibri"/>
            <family val="2"/>
            <scheme val="minor"/>
          </rPr>
          <t>Descripción calculada automáticamente a partir de código del artículo</t>
        </r>
      </text>
    </comment>
    <comment ref="C1260" authorId="1" shapeId="0" xr:uid="{3713C5CB-A66A-4AB3-869C-91BECDDC5A29}">
      <text>
        <r>
          <rPr>
            <sz val="11"/>
            <color theme="1"/>
            <rFont val="Calibri"/>
            <family val="2"/>
            <scheme val="minor"/>
          </rPr>
          <t>Seleccione un valor de la lista</t>
        </r>
      </text>
    </comment>
    <comment ref="D1260" authorId="1" shapeId="0" xr:uid="{A095C60D-D512-4425-A1C6-F8EC60E7AE6F}">
      <text>
        <r>
          <rPr>
            <sz val="11"/>
            <color theme="1"/>
            <rFont val="Calibri"/>
            <family val="2"/>
            <scheme val="minor"/>
          </rPr>
          <t>Introduzca un número con dos decimales como máximo. Debe ser igual o mayor a la "Cantidad Real Consumida"</t>
        </r>
      </text>
    </comment>
    <comment ref="E1260" authorId="1" shapeId="0" xr:uid="{3806C0CA-035C-4942-BA1F-E26AA891DFF1}">
      <text>
        <r>
          <rPr>
            <sz val="11"/>
            <color theme="1"/>
            <rFont val="Calibri"/>
            <family val="2"/>
            <scheme val="minor"/>
          </rPr>
          <t>Introduzca un número con dos decimales como máximo</t>
        </r>
      </text>
    </comment>
    <comment ref="F1260" authorId="1" shapeId="0" xr:uid="{6E11DAA1-C195-4413-A480-3AE3F21B5932}">
      <text>
        <r>
          <rPr>
            <sz val="11"/>
            <color theme="1"/>
            <rFont val="Calibri"/>
            <family val="2"/>
            <scheme val="minor"/>
          </rPr>
          <t>Monto calculado automáticamente por el sistema</t>
        </r>
      </text>
    </comment>
    <comment ref="A1265" authorId="1" shapeId="0" xr:uid="{7D52CC90-308F-47A2-A07B-D3955499A0F4}">
      <text>
        <r>
          <rPr>
            <sz val="11"/>
            <color theme="1"/>
            <rFont val="Calibri"/>
            <family val="2"/>
            <scheme val="minor"/>
          </rPr>
          <t>Introducir un texto con el nombre o referencia de la contratación</t>
        </r>
      </text>
    </comment>
    <comment ref="B1265" authorId="1" shapeId="0" xr:uid="{032A09F1-3482-435D-AB85-F8AAE7938B6B}">
      <text>
        <r>
          <rPr>
            <sz val="11"/>
            <color theme="1"/>
            <rFont val="Calibri"/>
            <family val="2"/>
            <scheme val="minor"/>
          </rPr>
          <t>Introduzca un texto con la finalidad de la contratación</t>
        </r>
      </text>
    </comment>
    <comment ref="C1265" authorId="1" shapeId="0" xr:uid="{D5E9DCD0-FC13-40AA-9C29-9E0D548B9988}">
      <text>
        <r>
          <rPr>
            <sz val="11"/>
            <color theme="1"/>
            <rFont val="Calibri"/>
            <family val="2"/>
            <scheme val="minor"/>
          </rPr>
          <t>Seleccionar un valor del listado</t>
        </r>
      </text>
    </comment>
    <comment ref="D1265" authorId="1" shapeId="0" xr:uid="{9605B8D1-064B-4365-BDC0-DF5B61B1CF90}">
      <text>
        <r>
          <rPr>
            <sz val="11"/>
            <color theme="1"/>
            <rFont val="Calibri"/>
            <family val="2"/>
            <scheme val="minor"/>
          </rPr>
          <t>Seleccione el tipo de procedimiento</t>
        </r>
      </text>
    </comment>
    <comment ref="E1265" authorId="1" shapeId="0" xr:uid="{6D02F524-789B-476F-9EBC-CC04AAAC9B62}">
      <text>
        <r>
          <rPr>
            <sz val="11"/>
            <color theme="1"/>
            <rFont val="Calibri"/>
            <family val="2"/>
            <scheme val="minor"/>
          </rPr>
          <t>Seleccione un valor de la lista</t>
        </r>
      </text>
    </comment>
    <comment ref="F1265" authorId="1" shapeId="0" xr:uid="{81A5CC8F-789D-4730-8760-1355D9EA8095}">
      <text>
        <r>
          <rPr>
            <sz val="11"/>
            <color theme="1"/>
            <rFont val="Calibri"/>
            <family val="2"/>
            <scheme val="minor"/>
          </rPr>
          <t>Introduzca el código SNIP</t>
        </r>
      </text>
    </comment>
    <comment ref="C1266" authorId="1" shapeId="0" xr:uid="{E7362258-6005-4510-9E83-24B50340E76F}">
      <text>
        <r>
          <rPr>
            <sz val="11"/>
            <color theme="1"/>
            <rFont val="Calibri"/>
            <family val="2"/>
            <scheme val="minor"/>
          </rPr>
          <t>Introduzca la fecha de inicio del proceso, en formato dd-mm-aaaa</t>
        </r>
      </text>
    </comment>
    <comment ref="F1266" authorId="1" shapeId="0" xr:uid="{8E8ED348-03C2-478F-800C-CD862CC67A4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7" authorId="1" shapeId="0" xr:uid="{1A2A7FE8-E949-4AF3-B78D-68580E0E40BC}">
      <text/>
    </comment>
    <comment ref="C1268" authorId="1" shapeId="0" xr:uid="{C95FB129-927B-488B-9747-9B207A43E2D9}">
      <text>
        <r>
          <rPr>
            <sz val="11"/>
            <color theme="1"/>
            <rFont val="Calibri"/>
            <family val="2"/>
            <scheme val="minor"/>
          </rPr>
          <t>Introduzca la fecha prevista de adjudicación, en formato dd-mm-aaaa</t>
        </r>
      </text>
    </comment>
    <comment ref="F1268" authorId="1" shapeId="0" xr:uid="{CC34AB35-7597-4098-BABE-6D976AC43C6C}">
      <text/>
    </comment>
    <comment ref="F1269" authorId="1" shapeId="0" xr:uid="{60A0F51B-4B4F-46A9-BC36-746B9BE26E38}">
      <text/>
    </comment>
    <comment ref="A1271" authorId="1" shapeId="0" xr:uid="{D060EA99-E67F-47A3-B38D-DFEAD296EC53}">
      <text>
        <r>
          <rPr>
            <sz val="11"/>
            <color theme="1"/>
            <rFont val="Calibri"/>
            <family val="2"/>
            <scheme val="minor"/>
          </rPr>
          <t>Introduzca un codigo UNSPSC</t>
        </r>
      </text>
    </comment>
    <comment ref="B1271" authorId="1" shapeId="0" xr:uid="{20EF71D9-30A6-47DB-9387-2249A8C512E3}">
      <text>
        <r>
          <rPr>
            <sz val="11"/>
            <color theme="1"/>
            <rFont val="Calibri"/>
            <family val="2"/>
            <scheme val="minor"/>
          </rPr>
          <t>Descripción calculada automáticamente a partir de código del artículo</t>
        </r>
      </text>
    </comment>
    <comment ref="C1271" authorId="1" shapeId="0" xr:uid="{9F81BDFC-B213-4954-9EF2-4DECEF7999CC}">
      <text>
        <r>
          <rPr>
            <sz val="11"/>
            <color theme="1"/>
            <rFont val="Calibri"/>
            <family val="2"/>
            <scheme val="minor"/>
          </rPr>
          <t>Seleccione un valor de la lista</t>
        </r>
      </text>
    </comment>
    <comment ref="D1271" authorId="1" shapeId="0" xr:uid="{19275AA7-F49F-4372-8318-B8B97A7927B6}">
      <text>
        <r>
          <rPr>
            <sz val="11"/>
            <color theme="1"/>
            <rFont val="Calibri"/>
            <family val="2"/>
            <scheme val="minor"/>
          </rPr>
          <t>Introduzca un número con dos decimales como máximo. Debe ser igual o mayor a la "Cantidad Real Consumida"</t>
        </r>
      </text>
    </comment>
    <comment ref="E1271" authorId="1" shapeId="0" xr:uid="{AC4ACA9D-8CB0-482C-8CB6-B9B084C3438A}">
      <text>
        <r>
          <rPr>
            <sz val="11"/>
            <color theme="1"/>
            <rFont val="Calibri"/>
            <family val="2"/>
            <scheme val="minor"/>
          </rPr>
          <t>Introduzca un número con dos decimales como máximo</t>
        </r>
      </text>
    </comment>
    <comment ref="F1271" authorId="1" shapeId="0" xr:uid="{1221ADC6-E141-42D8-A88C-9E3D76A61B8B}">
      <text>
        <r>
          <rPr>
            <sz val="11"/>
            <color theme="1"/>
            <rFont val="Calibri"/>
            <family val="2"/>
            <scheme val="minor"/>
          </rPr>
          <t>Monto calculado automáticamente por el sistema</t>
        </r>
      </text>
    </comment>
    <comment ref="A1276" authorId="1" shapeId="0" xr:uid="{7285881A-E786-4D71-ABEE-08E7F2625D25}">
      <text>
        <r>
          <rPr>
            <sz val="11"/>
            <color theme="1"/>
            <rFont val="Calibri"/>
            <family val="2"/>
            <scheme val="minor"/>
          </rPr>
          <t>Introducir un texto con el nombre o referencia de la contratación</t>
        </r>
      </text>
    </comment>
    <comment ref="B1276" authorId="1" shapeId="0" xr:uid="{907047E9-CB24-472C-BAE0-17E48AFD26FE}">
      <text>
        <r>
          <rPr>
            <sz val="11"/>
            <color theme="1"/>
            <rFont val="Calibri"/>
            <family val="2"/>
            <scheme val="minor"/>
          </rPr>
          <t>Introduzca un texto con la finalidad de la contratación</t>
        </r>
      </text>
    </comment>
    <comment ref="C1276" authorId="1" shapeId="0" xr:uid="{51C878AC-BD85-4697-AAD4-B79311D491F9}">
      <text>
        <r>
          <rPr>
            <sz val="11"/>
            <color theme="1"/>
            <rFont val="Calibri"/>
            <family val="2"/>
            <scheme val="minor"/>
          </rPr>
          <t>Seleccionar un valor del listado</t>
        </r>
      </text>
    </comment>
    <comment ref="D1276" authorId="1" shapeId="0" xr:uid="{7AD8C939-CC97-4E0D-90D6-4581D796A7C3}">
      <text>
        <r>
          <rPr>
            <sz val="11"/>
            <color theme="1"/>
            <rFont val="Calibri"/>
            <family val="2"/>
            <scheme val="minor"/>
          </rPr>
          <t>Seleccione el tipo de procedimiento</t>
        </r>
      </text>
    </comment>
    <comment ref="E1276" authorId="1" shapeId="0" xr:uid="{5342B503-224B-46D7-93E3-17DF05077247}">
      <text>
        <r>
          <rPr>
            <sz val="11"/>
            <color theme="1"/>
            <rFont val="Calibri"/>
            <family val="2"/>
            <scheme val="minor"/>
          </rPr>
          <t>Seleccione un valor de la lista</t>
        </r>
      </text>
    </comment>
    <comment ref="F1276" authorId="1" shapeId="0" xr:uid="{6E2CF67D-3AF0-414E-AD99-BEE70FF82D7F}">
      <text>
        <r>
          <rPr>
            <sz val="11"/>
            <color theme="1"/>
            <rFont val="Calibri"/>
            <family val="2"/>
            <scheme val="minor"/>
          </rPr>
          <t>Introduzca el código SNIP</t>
        </r>
      </text>
    </comment>
    <comment ref="C1277" authorId="1" shapeId="0" xr:uid="{8EE13ED6-DE01-4BA2-A860-3704A87877FC}">
      <text>
        <r>
          <rPr>
            <sz val="11"/>
            <color theme="1"/>
            <rFont val="Calibri"/>
            <family val="2"/>
            <scheme val="minor"/>
          </rPr>
          <t>Introduzca la fecha de inicio del proceso, en formato dd-mm-aaaa</t>
        </r>
      </text>
    </comment>
    <comment ref="F1277" authorId="1" shapeId="0" xr:uid="{E761369C-A799-48F4-8E88-35E72A5717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8" authorId="1" shapeId="0" xr:uid="{D20BB714-865D-49C0-832E-9DBDDCA1558D}">
      <text/>
    </comment>
    <comment ref="C1279" authorId="1" shapeId="0" xr:uid="{5E8DB337-0C0A-456E-AB43-BC89714A2D74}">
      <text>
        <r>
          <rPr>
            <sz val="11"/>
            <color theme="1"/>
            <rFont val="Calibri"/>
            <family val="2"/>
            <scheme val="minor"/>
          </rPr>
          <t>Introduzca la fecha prevista de adjudicación, en formato dd-mm-aaaa</t>
        </r>
      </text>
    </comment>
    <comment ref="F1279" authorId="1" shapeId="0" xr:uid="{59F6EAA1-A894-4FD6-8AD5-775210D22E01}">
      <text/>
    </comment>
    <comment ref="F1280" authorId="1" shapeId="0" xr:uid="{405C7200-E818-426C-AFBC-297A4A1DFA5C}">
      <text/>
    </comment>
    <comment ref="A1282" authorId="1" shapeId="0" xr:uid="{6A8C97D8-736B-4770-9AC4-540609991DC2}">
      <text>
        <r>
          <rPr>
            <sz val="11"/>
            <color theme="1"/>
            <rFont val="Calibri"/>
            <family val="2"/>
            <scheme val="minor"/>
          </rPr>
          <t>Introduzca un codigo UNSPSC</t>
        </r>
      </text>
    </comment>
    <comment ref="B1282" authorId="1" shapeId="0" xr:uid="{E0FE3C17-9BD9-4C56-B44F-4C6CE2DCDA01}">
      <text>
        <r>
          <rPr>
            <sz val="11"/>
            <color theme="1"/>
            <rFont val="Calibri"/>
            <family val="2"/>
            <scheme val="minor"/>
          </rPr>
          <t>Descripción calculada automáticamente a partir de código del artículo</t>
        </r>
      </text>
    </comment>
    <comment ref="C1282" authorId="1" shapeId="0" xr:uid="{E72E1089-78BC-4C40-A2AE-89ADE064AFD7}">
      <text>
        <r>
          <rPr>
            <sz val="11"/>
            <color theme="1"/>
            <rFont val="Calibri"/>
            <family val="2"/>
            <scheme val="minor"/>
          </rPr>
          <t>Seleccione un valor de la lista</t>
        </r>
      </text>
    </comment>
    <comment ref="D1282" authorId="1" shapeId="0" xr:uid="{690B814D-7561-4E9E-B058-37807835549D}">
      <text>
        <r>
          <rPr>
            <sz val="11"/>
            <color theme="1"/>
            <rFont val="Calibri"/>
            <family val="2"/>
            <scheme val="minor"/>
          </rPr>
          <t>Introduzca un número con dos decimales como máximo. Debe ser igual o mayor a la "Cantidad Real Consumida"</t>
        </r>
      </text>
    </comment>
    <comment ref="E1282" authorId="1" shapeId="0" xr:uid="{907E81AF-CDBC-4244-A47E-AC42ACF3EA97}">
      <text>
        <r>
          <rPr>
            <sz val="11"/>
            <color theme="1"/>
            <rFont val="Calibri"/>
            <family val="2"/>
            <scheme val="minor"/>
          </rPr>
          <t>Introduzca un número con dos decimales como máximo</t>
        </r>
      </text>
    </comment>
    <comment ref="F1282" authorId="1" shapeId="0" xr:uid="{57027A97-0C5F-4CDD-9C54-E32AC58A94DE}">
      <text>
        <r>
          <rPr>
            <sz val="11"/>
            <color theme="1"/>
            <rFont val="Calibri"/>
            <family val="2"/>
            <scheme val="minor"/>
          </rPr>
          <t>Monto calculado automáticamente por el sistema</t>
        </r>
      </text>
    </comment>
    <comment ref="A1287" authorId="1" shapeId="0" xr:uid="{4F62455A-2481-41AF-80AB-F0E4BC7C066C}">
      <text>
        <r>
          <rPr>
            <sz val="11"/>
            <color theme="1"/>
            <rFont val="Calibri"/>
            <family val="2"/>
            <scheme val="minor"/>
          </rPr>
          <t>Introducir un texto con el nombre o referencia de la contratación</t>
        </r>
      </text>
    </comment>
    <comment ref="B1287" authorId="1" shapeId="0" xr:uid="{5A772A3D-7655-402D-99CF-A1B072C6CF49}">
      <text>
        <r>
          <rPr>
            <sz val="11"/>
            <color theme="1"/>
            <rFont val="Calibri"/>
            <family val="2"/>
            <scheme val="minor"/>
          </rPr>
          <t>Introduzca un texto con la finalidad de la contratación</t>
        </r>
      </text>
    </comment>
    <comment ref="C1287" authorId="1" shapeId="0" xr:uid="{B8023D73-C7FE-42CA-9811-FBA161AD562E}">
      <text>
        <r>
          <rPr>
            <sz val="11"/>
            <color theme="1"/>
            <rFont val="Calibri"/>
            <family val="2"/>
            <scheme val="minor"/>
          </rPr>
          <t>Seleccionar un valor del listado</t>
        </r>
      </text>
    </comment>
    <comment ref="D1287" authorId="1" shapeId="0" xr:uid="{CE63D5D5-BF08-428B-8E9B-9CB72C8C1DE0}">
      <text>
        <r>
          <rPr>
            <sz val="11"/>
            <color theme="1"/>
            <rFont val="Calibri"/>
            <family val="2"/>
            <scheme val="minor"/>
          </rPr>
          <t>Seleccione el tipo de procedimiento</t>
        </r>
      </text>
    </comment>
    <comment ref="E1287" authorId="1" shapeId="0" xr:uid="{FDECCFBA-12E1-4150-97CE-F24E3E0375A3}">
      <text>
        <r>
          <rPr>
            <sz val="11"/>
            <color theme="1"/>
            <rFont val="Calibri"/>
            <family val="2"/>
            <scheme val="minor"/>
          </rPr>
          <t>Seleccione un valor de la lista</t>
        </r>
      </text>
    </comment>
    <comment ref="F1287" authorId="1" shapeId="0" xr:uid="{2DEC64D9-0DB0-4E93-9587-D82456D2A4D0}">
      <text>
        <r>
          <rPr>
            <sz val="11"/>
            <color theme="1"/>
            <rFont val="Calibri"/>
            <family val="2"/>
            <scheme val="minor"/>
          </rPr>
          <t>Introduzca el código SNIP</t>
        </r>
      </text>
    </comment>
    <comment ref="C1288" authorId="1" shapeId="0" xr:uid="{E2D819B9-3002-42DF-ABC7-52634CC49954}">
      <text>
        <r>
          <rPr>
            <sz val="11"/>
            <color theme="1"/>
            <rFont val="Calibri"/>
            <family val="2"/>
            <scheme val="minor"/>
          </rPr>
          <t>Introduzca la fecha de inicio del proceso, en formato dd-mm-aaaa</t>
        </r>
      </text>
    </comment>
    <comment ref="F1288" authorId="1" shapeId="0" xr:uid="{924B5536-BE33-4AD2-B782-E748C67009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9" authorId="1" shapeId="0" xr:uid="{44BF2EA7-D899-4683-ADD8-8124A920B4ED}">
      <text/>
    </comment>
    <comment ref="C1290" authorId="1" shapeId="0" xr:uid="{842EF62A-50D1-4E5A-B549-50CA4555AB12}">
      <text>
        <r>
          <rPr>
            <sz val="11"/>
            <color theme="1"/>
            <rFont val="Calibri"/>
            <family val="2"/>
            <scheme val="minor"/>
          </rPr>
          <t>Introduzca la fecha prevista de adjudicación, en formato dd-mm-aaaa</t>
        </r>
      </text>
    </comment>
    <comment ref="F1290" authorId="1" shapeId="0" xr:uid="{83B0F584-C9BB-4ABE-AF57-5E34DEC07695}">
      <text/>
    </comment>
    <comment ref="F1291" authorId="1" shapeId="0" xr:uid="{6EE2D71F-008D-447B-89EE-F8366D5AAEDF}">
      <text/>
    </comment>
    <comment ref="A1293" authorId="1" shapeId="0" xr:uid="{D8531468-05F0-4645-9259-D3171BA29566}">
      <text>
        <r>
          <rPr>
            <sz val="11"/>
            <color theme="1"/>
            <rFont val="Calibri"/>
            <family val="2"/>
            <scheme val="minor"/>
          </rPr>
          <t>Introduzca un codigo UNSPSC</t>
        </r>
      </text>
    </comment>
    <comment ref="B1293" authorId="1" shapeId="0" xr:uid="{A59F99A7-FF72-419A-9729-6EF4BD6571D0}">
      <text>
        <r>
          <rPr>
            <sz val="11"/>
            <color theme="1"/>
            <rFont val="Calibri"/>
            <family val="2"/>
            <scheme val="minor"/>
          </rPr>
          <t>Descripción calculada automáticamente a partir de código del artículo</t>
        </r>
      </text>
    </comment>
    <comment ref="C1293" authorId="1" shapeId="0" xr:uid="{0A06B04A-564E-406D-92F8-11E8E2CF1E86}">
      <text>
        <r>
          <rPr>
            <sz val="11"/>
            <color theme="1"/>
            <rFont val="Calibri"/>
            <family val="2"/>
            <scheme val="minor"/>
          </rPr>
          <t>Seleccione un valor de la lista</t>
        </r>
      </text>
    </comment>
    <comment ref="D1293" authorId="1" shapeId="0" xr:uid="{B5C6294E-870D-4960-9A7B-6C070FC8330D}">
      <text>
        <r>
          <rPr>
            <sz val="11"/>
            <color theme="1"/>
            <rFont val="Calibri"/>
            <family val="2"/>
            <scheme val="minor"/>
          </rPr>
          <t>Introduzca un número con dos decimales como máximo. Debe ser igual o mayor a la "Cantidad Real Consumida"</t>
        </r>
      </text>
    </comment>
    <comment ref="E1293" authorId="1" shapeId="0" xr:uid="{463011DC-E9C0-4F55-82F7-E4B663364A7E}">
      <text>
        <r>
          <rPr>
            <sz val="11"/>
            <color theme="1"/>
            <rFont val="Calibri"/>
            <family val="2"/>
            <scheme val="minor"/>
          </rPr>
          <t>Introduzca un número con dos decimales como máximo</t>
        </r>
      </text>
    </comment>
    <comment ref="F1293" authorId="1" shapeId="0" xr:uid="{38086E2E-2162-4E40-A367-00A6B6B43294}">
      <text>
        <r>
          <rPr>
            <sz val="11"/>
            <color theme="1"/>
            <rFont val="Calibri"/>
            <family val="2"/>
            <scheme val="minor"/>
          </rPr>
          <t>Monto calculado automáticamente por el sistema</t>
        </r>
      </text>
    </comment>
    <comment ref="A1298" authorId="1" shapeId="0" xr:uid="{7B1BF687-988A-48BA-BCFA-F379E542260D}">
      <text>
        <r>
          <rPr>
            <sz val="11"/>
            <color theme="1"/>
            <rFont val="Calibri"/>
            <family val="2"/>
            <scheme val="minor"/>
          </rPr>
          <t>Introducir un texto con el nombre o referencia de la contratación</t>
        </r>
      </text>
    </comment>
    <comment ref="B1298" authorId="1" shapeId="0" xr:uid="{36B34A07-6A46-41F2-A612-EB8B624B9BBB}">
      <text>
        <r>
          <rPr>
            <sz val="11"/>
            <color theme="1"/>
            <rFont val="Calibri"/>
            <family val="2"/>
            <scheme val="minor"/>
          </rPr>
          <t>Introduzca un texto con la finalidad de la contratación</t>
        </r>
      </text>
    </comment>
    <comment ref="C1298" authorId="1" shapeId="0" xr:uid="{0DEDE39D-FE60-4758-93C8-EC054D096245}">
      <text>
        <r>
          <rPr>
            <sz val="11"/>
            <color theme="1"/>
            <rFont val="Calibri"/>
            <family val="2"/>
            <scheme val="minor"/>
          </rPr>
          <t>Seleccionar un valor del listado</t>
        </r>
      </text>
    </comment>
    <comment ref="D1298" authorId="1" shapeId="0" xr:uid="{09A5EDDF-E14D-410C-9E10-75B02BD4DC81}">
      <text>
        <r>
          <rPr>
            <sz val="11"/>
            <color theme="1"/>
            <rFont val="Calibri"/>
            <family val="2"/>
            <scheme val="minor"/>
          </rPr>
          <t>Seleccione el tipo de procedimiento</t>
        </r>
      </text>
    </comment>
    <comment ref="E1298" authorId="1" shapeId="0" xr:uid="{E44193D2-D13B-4557-96DC-D303EA0D317C}">
      <text>
        <r>
          <rPr>
            <sz val="11"/>
            <color theme="1"/>
            <rFont val="Calibri"/>
            <family val="2"/>
            <scheme val="minor"/>
          </rPr>
          <t>Seleccione un valor de la lista</t>
        </r>
      </text>
    </comment>
    <comment ref="F1298" authorId="1" shapeId="0" xr:uid="{8195CEB9-D7B0-4E61-A260-B1F02FD9832C}">
      <text>
        <r>
          <rPr>
            <sz val="11"/>
            <color theme="1"/>
            <rFont val="Calibri"/>
            <family val="2"/>
            <scheme val="minor"/>
          </rPr>
          <t>Introduzca el código SNIP</t>
        </r>
      </text>
    </comment>
    <comment ref="C1299" authorId="1" shapeId="0" xr:uid="{841C9EF5-30E4-4B7A-9B3F-665783EFC75D}">
      <text>
        <r>
          <rPr>
            <sz val="11"/>
            <color theme="1"/>
            <rFont val="Calibri"/>
            <family val="2"/>
            <scheme val="minor"/>
          </rPr>
          <t>Introduzca la fecha de inicio del proceso, en formato dd-mm-aaaa</t>
        </r>
      </text>
    </comment>
    <comment ref="F1299" authorId="1" shapeId="0" xr:uid="{6DA1409C-25F5-407C-82AF-E4B44F5FCB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0" authorId="1" shapeId="0" xr:uid="{C1B10CEF-6595-44A8-BDCD-D93EFB32A566}">
      <text/>
    </comment>
    <comment ref="C1301" authorId="1" shapeId="0" xr:uid="{D95C4E4D-10DF-4139-8D4F-197D1D8D35F6}">
      <text>
        <r>
          <rPr>
            <sz val="11"/>
            <color theme="1"/>
            <rFont val="Calibri"/>
            <family val="2"/>
            <scheme val="minor"/>
          </rPr>
          <t>Introduzca la fecha prevista de adjudicación, en formato dd-mm-aaaa</t>
        </r>
      </text>
    </comment>
    <comment ref="F1301" authorId="1" shapeId="0" xr:uid="{44BF276C-4543-4F00-B260-0522744ABDB4}">
      <text/>
    </comment>
    <comment ref="F1302" authorId="1" shapeId="0" xr:uid="{0FD0D7BB-D8C6-4645-AC14-6F4393B73195}">
      <text/>
    </comment>
    <comment ref="A1304" authorId="1" shapeId="0" xr:uid="{FAE13DDD-C0C9-4406-8070-DB515E580E9C}">
      <text>
        <r>
          <rPr>
            <sz val="11"/>
            <color theme="1"/>
            <rFont val="Calibri"/>
            <family val="2"/>
            <scheme val="minor"/>
          </rPr>
          <t>Introduzca un codigo UNSPSC</t>
        </r>
      </text>
    </comment>
    <comment ref="B1304" authorId="1" shapeId="0" xr:uid="{4B5297B5-50E4-4216-8141-2E2E315954A5}">
      <text>
        <r>
          <rPr>
            <sz val="11"/>
            <color theme="1"/>
            <rFont val="Calibri"/>
            <family val="2"/>
            <scheme val="minor"/>
          </rPr>
          <t>Descripción calculada automáticamente a partir de código del artículo</t>
        </r>
      </text>
    </comment>
    <comment ref="C1304" authorId="1" shapeId="0" xr:uid="{3517C108-FEB0-47C3-95F6-9C93DE4E3B0B}">
      <text>
        <r>
          <rPr>
            <sz val="11"/>
            <color theme="1"/>
            <rFont val="Calibri"/>
            <family val="2"/>
            <scheme val="minor"/>
          </rPr>
          <t>Seleccione un valor de la lista</t>
        </r>
      </text>
    </comment>
    <comment ref="D1304" authorId="1" shapeId="0" xr:uid="{BE206AA9-AD95-49CD-812C-65C47BB260CB}">
      <text>
        <r>
          <rPr>
            <sz val="11"/>
            <color theme="1"/>
            <rFont val="Calibri"/>
            <family val="2"/>
            <scheme val="minor"/>
          </rPr>
          <t>Introduzca un número con dos decimales como máximo. Debe ser igual o mayor a la "Cantidad Real Consumida"</t>
        </r>
      </text>
    </comment>
    <comment ref="E1304" authorId="1" shapeId="0" xr:uid="{AF0A6C4A-8ED8-45B7-98B6-49B2469FBD54}">
      <text>
        <r>
          <rPr>
            <sz val="11"/>
            <color theme="1"/>
            <rFont val="Calibri"/>
            <family val="2"/>
            <scheme val="minor"/>
          </rPr>
          <t>Introduzca un número con dos decimales como máximo</t>
        </r>
      </text>
    </comment>
    <comment ref="F1304" authorId="1" shapeId="0" xr:uid="{01F22E11-4C59-44EF-B272-10AA64752B7B}">
      <text>
        <r>
          <rPr>
            <sz val="11"/>
            <color theme="1"/>
            <rFont val="Calibri"/>
            <family val="2"/>
            <scheme val="minor"/>
          </rPr>
          <t>Monto calculado automáticamente por el sistema</t>
        </r>
      </text>
    </comment>
    <comment ref="A1318" authorId="1" shapeId="0" xr:uid="{60666197-BFA9-4B8B-BDF7-797F6AB341B8}">
      <text>
        <r>
          <rPr>
            <sz val="11"/>
            <color theme="1"/>
            <rFont val="Calibri"/>
            <family val="2"/>
            <scheme val="minor"/>
          </rPr>
          <t>Introducir un texto con el nombre o referencia de la contratación</t>
        </r>
      </text>
    </comment>
    <comment ref="B1318" authorId="1" shapeId="0" xr:uid="{13AD2AFC-D783-4A97-A66B-2C3292F5246A}">
      <text>
        <r>
          <rPr>
            <sz val="11"/>
            <color theme="1"/>
            <rFont val="Calibri"/>
            <family val="2"/>
            <scheme val="minor"/>
          </rPr>
          <t>Introduzca un texto con la finalidad de la contratación</t>
        </r>
      </text>
    </comment>
    <comment ref="C1318" authorId="1" shapeId="0" xr:uid="{832EEB6B-5AE0-47ED-893B-26A05565B063}">
      <text>
        <r>
          <rPr>
            <sz val="11"/>
            <color theme="1"/>
            <rFont val="Calibri"/>
            <family val="2"/>
            <scheme val="minor"/>
          </rPr>
          <t>Seleccionar un valor del listado</t>
        </r>
      </text>
    </comment>
    <comment ref="D1318" authorId="1" shapeId="0" xr:uid="{11E97112-7D99-4179-A5C6-CFE0D9A65D51}">
      <text>
        <r>
          <rPr>
            <sz val="11"/>
            <color theme="1"/>
            <rFont val="Calibri"/>
            <family val="2"/>
            <scheme val="minor"/>
          </rPr>
          <t>Seleccione el tipo de procedimiento</t>
        </r>
      </text>
    </comment>
    <comment ref="E1318" authorId="1" shapeId="0" xr:uid="{44E6F4C2-F9B4-4FEC-8E9E-C41414894BA5}">
      <text>
        <r>
          <rPr>
            <sz val="11"/>
            <color theme="1"/>
            <rFont val="Calibri"/>
            <family val="2"/>
            <scheme val="minor"/>
          </rPr>
          <t>Seleccione un valor de la lista</t>
        </r>
      </text>
    </comment>
    <comment ref="F1318" authorId="1" shapeId="0" xr:uid="{79AEF489-FE82-483A-AFFA-06657A2B2A32}">
      <text>
        <r>
          <rPr>
            <sz val="11"/>
            <color theme="1"/>
            <rFont val="Calibri"/>
            <family val="2"/>
            <scheme val="minor"/>
          </rPr>
          <t>Introduzca el código SNIP</t>
        </r>
      </text>
    </comment>
    <comment ref="C1319" authorId="1" shapeId="0" xr:uid="{2E437E97-40DD-4337-8257-71FEE4979606}">
      <text>
        <r>
          <rPr>
            <sz val="11"/>
            <color theme="1"/>
            <rFont val="Calibri"/>
            <family val="2"/>
            <scheme val="minor"/>
          </rPr>
          <t>Introduzca la fecha de inicio del proceso, en formato dd-mm-aaaa</t>
        </r>
      </text>
    </comment>
    <comment ref="F1319" authorId="1" shapeId="0" xr:uid="{6F601BFE-D555-40C0-8F3B-54955ECC0C7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0" authorId="1" shapeId="0" xr:uid="{BA084359-38AE-4EC3-9575-112F0F6B8213}">
      <text/>
    </comment>
    <comment ref="C1321" authorId="1" shapeId="0" xr:uid="{5D2ABDCB-EAAA-418A-BAE8-7B2179A1EE5E}">
      <text>
        <r>
          <rPr>
            <sz val="11"/>
            <color theme="1"/>
            <rFont val="Calibri"/>
            <family val="2"/>
            <scheme val="minor"/>
          </rPr>
          <t>Introduzca la fecha prevista de adjudicación, en formato dd-mm-aaaa</t>
        </r>
      </text>
    </comment>
    <comment ref="F1321" authorId="1" shapeId="0" xr:uid="{852D9268-A64B-4D90-897B-7B383E0AB356}">
      <text/>
    </comment>
    <comment ref="F1322" authorId="1" shapeId="0" xr:uid="{E64C1BCA-F8FA-4F9A-A274-255FF5408F11}">
      <text/>
    </comment>
    <comment ref="A1324" authorId="1" shapeId="0" xr:uid="{95E0CE9B-075A-41ED-AC77-812BD1151C4B}">
      <text>
        <r>
          <rPr>
            <sz val="11"/>
            <color theme="1"/>
            <rFont val="Calibri"/>
            <family val="2"/>
            <scheme val="minor"/>
          </rPr>
          <t>Introduzca un codigo UNSPSC</t>
        </r>
      </text>
    </comment>
    <comment ref="B1324" authorId="1" shapeId="0" xr:uid="{B18F8C08-1766-4B6C-B779-AC2FB8C7AA7E}">
      <text>
        <r>
          <rPr>
            <sz val="11"/>
            <color theme="1"/>
            <rFont val="Calibri"/>
            <family val="2"/>
            <scheme val="minor"/>
          </rPr>
          <t>Descripción calculada automáticamente a partir de código del artículo</t>
        </r>
      </text>
    </comment>
    <comment ref="C1324" authorId="1" shapeId="0" xr:uid="{56862F4F-E58C-42A6-80E2-208DC2A39137}">
      <text>
        <r>
          <rPr>
            <sz val="11"/>
            <color theme="1"/>
            <rFont val="Calibri"/>
            <family val="2"/>
            <scheme val="minor"/>
          </rPr>
          <t>Seleccione un valor de la lista</t>
        </r>
      </text>
    </comment>
    <comment ref="D1324" authorId="1" shapeId="0" xr:uid="{6ED1DC12-680F-403E-ADD8-632C94DF3A31}">
      <text>
        <r>
          <rPr>
            <sz val="11"/>
            <color theme="1"/>
            <rFont val="Calibri"/>
            <family val="2"/>
            <scheme val="minor"/>
          </rPr>
          <t>Introduzca un número con dos decimales como máximo. Debe ser igual o mayor a la "Cantidad Real Consumida"</t>
        </r>
      </text>
    </comment>
    <comment ref="E1324" authorId="1" shapeId="0" xr:uid="{D91CD599-AC22-4260-85D9-559D0D726BC7}">
      <text>
        <r>
          <rPr>
            <sz val="11"/>
            <color theme="1"/>
            <rFont val="Calibri"/>
            <family val="2"/>
            <scheme val="minor"/>
          </rPr>
          <t>Introduzca un número con dos decimales como máximo</t>
        </r>
      </text>
    </comment>
    <comment ref="F1324" authorId="1" shapeId="0" xr:uid="{C4F51CBF-5BCE-4395-8D3C-13DF293087DF}">
      <text>
        <r>
          <rPr>
            <sz val="11"/>
            <color theme="1"/>
            <rFont val="Calibri"/>
            <family val="2"/>
            <scheme val="minor"/>
          </rPr>
          <t>Monto calculado automáticamente por el sistema</t>
        </r>
      </text>
    </comment>
    <comment ref="A1331" authorId="1" shapeId="0" xr:uid="{F0033CE6-40E4-407C-BF33-BE285F24A606}">
      <text>
        <r>
          <rPr>
            <sz val="11"/>
            <color theme="1"/>
            <rFont val="Calibri"/>
            <family val="2"/>
            <scheme val="minor"/>
          </rPr>
          <t>Introducir un texto con el nombre o referencia de la contratación</t>
        </r>
      </text>
    </comment>
    <comment ref="B1331" authorId="1" shapeId="0" xr:uid="{3CE2E35A-C822-4161-AA48-2E0DF80F6C0B}">
      <text>
        <r>
          <rPr>
            <sz val="11"/>
            <color theme="1"/>
            <rFont val="Calibri"/>
            <family val="2"/>
            <scheme val="minor"/>
          </rPr>
          <t>Introduzca un texto con la finalidad de la contratación</t>
        </r>
      </text>
    </comment>
    <comment ref="C1331" authorId="1" shapeId="0" xr:uid="{5F2FC5D9-0A5A-4717-A911-8DCBF0E3A355}">
      <text>
        <r>
          <rPr>
            <sz val="11"/>
            <color theme="1"/>
            <rFont val="Calibri"/>
            <family val="2"/>
            <scheme val="minor"/>
          </rPr>
          <t>Seleccionar un valor del listado</t>
        </r>
      </text>
    </comment>
    <comment ref="D1331" authorId="1" shapeId="0" xr:uid="{ECF8C5DE-3CFB-4364-9474-81F618732ED3}">
      <text>
        <r>
          <rPr>
            <sz val="11"/>
            <color theme="1"/>
            <rFont val="Calibri"/>
            <family val="2"/>
            <scheme val="minor"/>
          </rPr>
          <t>Seleccione el tipo de procedimiento</t>
        </r>
      </text>
    </comment>
    <comment ref="E1331" authorId="1" shapeId="0" xr:uid="{3249E68A-EA22-4B01-845C-BCDE4209232C}">
      <text>
        <r>
          <rPr>
            <sz val="11"/>
            <color theme="1"/>
            <rFont val="Calibri"/>
            <family val="2"/>
            <scheme val="minor"/>
          </rPr>
          <t>Seleccione un valor de la lista</t>
        </r>
      </text>
    </comment>
    <comment ref="F1331" authorId="1" shapeId="0" xr:uid="{50734D8A-CE5F-4F76-869D-0D3F593EE645}">
      <text>
        <r>
          <rPr>
            <sz val="11"/>
            <color theme="1"/>
            <rFont val="Calibri"/>
            <family val="2"/>
            <scheme val="minor"/>
          </rPr>
          <t>Introduzca el código SNIP</t>
        </r>
      </text>
    </comment>
    <comment ref="C1332" authorId="1" shapeId="0" xr:uid="{CA482AA8-A40B-4677-9C46-808793D645E3}">
      <text>
        <r>
          <rPr>
            <sz val="11"/>
            <color theme="1"/>
            <rFont val="Calibri"/>
            <family val="2"/>
            <scheme val="minor"/>
          </rPr>
          <t>Introduzca la fecha de inicio del proceso, en formato dd-mm-aaaa</t>
        </r>
      </text>
    </comment>
    <comment ref="F1332" authorId="1" shapeId="0" xr:uid="{3810EB31-DA80-4F9E-9E9A-6FBB49B9CAB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1" shapeId="0" xr:uid="{03AAC78D-4960-4FE4-9667-476651851C42}">
      <text/>
    </comment>
    <comment ref="C1334" authorId="1" shapeId="0" xr:uid="{2753D9F4-1F98-4FF5-8CF0-0F933D54A444}">
      <text>
        <r>
          <rPr>
            <sz val="11"/>
            <color theme="1"/>
            <rFont val="Calibri"/>
            <family val="2"/>
            <scheme val="minor"/>
          </rPr>
          <t>Introduzca la fecha prevista de adjudicación, en formato dd-mm-aaaa</t>
        </r>
      </text>
    </comment>
    <comment ref="F1334" authorId="1" shapeId="0" xr:uid="{F7B557EC-F555-4351-9E6F-A9A6DB311FDE}">
      <text/>
    </comment>
    <comment ref="F1335" authorId="1" shapeId="0" xr:uid="{A11F2289-ACB4-41C9-85BD-527CD56ADD6F}">
      <text/>
    </comment>
    <comment ref="A1337" authorId="1" shapeId="0" xr:uid="{0DE45D69-4FF4-46D4-A812-B909036327FA}">
      <text>
        <r>
          <rPr>
            <sz val="11"/>
            <color theme="1"/>
            <rFont val="Calibri"/>
            <family val="2"/>
            <scheme val="minor"/>
          </rPr>
          <t>Introduzca un codigo UNSPSC</t>
        </r>
      </text>
    </comment>
    <comment ref="B1337" authorId="1" shapeId="0" xr:uid="{ECE81E19-F4B0-4403-99B5-96BDBE390D82}">
      <text>
        <r>
          <rPr>
            <sz val="11"/>
            <color theme="1"/>
            <rFont val="Calibri"/>
            <family val="2"/>
            <scheme val="minor"/>
          </rPr>
          <t>Descripción calculada automáticamente a partir de código del artículo</t>
        </r>
      </text>
    </comment>
    <comment ref="C1337" authorId="1" shapeId="0" xr:uid="{507430AE-CA19-47AA-8136-987D8B9B2200}">
      <text>
        <r>
          <rPr>
            <sz val="11"/>
            <color theme="1"/>
            <rFont val="Calibri"/>
            <family val="2"/>
            <scheme val="minor"/>
          </rPr>
          <t>Seleccione un valor de la lista</t>
        </r>
      </text>
    </comment>
    <comment ref="D1337" authorId="1" shapeId="0" xr:uid="{67E20663-B4A2-41FD-B6C8-B7A9F8E54A11}">
      <text>
        <r>
          <rPr>
            <sz val="11"/>
            <color theme="1"/>
            <rFont val="Calibri"/>
            <family val="2"/>
            <scheme val="minor"/>
          </rPr>
          <t>Introduzca un número con dos decimales como máximo. Debe ser igual o mayor a la "Cantidad Real Consumida"</t>
        </r>
      </text>
    </comment>
    <comment ref="E1337" authorId="1" shapeId="0" xr:uid="{A2B12C7E-8D46-49D7-A403-1DFC989278B8}">
      <text>
        <r>
          <rPr>
            <sz val="11"/>
            <color theme="1"/>
            <rFont val="Calibri"/>
            <family val="2"/>
            <scheme val="minor"/>
          </rPr>
          <t>Introduzca un número con dos decimales como máximo</t>
        </r>
      </text>
    </comment>
    <comment ref="F1337" authorId="1" shapeId="0" xr:uid="{E460EAB9-ECB0-419D-8CA4-79D8099A8F33}">
      <text>
        <r>
          <rPr>
            <sz val="11"/>
            <color theme="1"/>
            <rFont val="Calibri"/>
            <family val="2"/>
            <scheme val="minor"/>
          </rPr>
          <t>Monto calculado automáticamente por el sistema</t>
        </r>
      </text>
    </comment>
    <comment ref="A1343" authorId="1" shapeId="0" xr:uid="{7BE49F39-981D-4A84-B9CF-F2846E4710E2}">
      <text>
        <r>
          <rPr>
            <sz val="11"/>
            <color theme="1"/>
            <rFont val="Calibri"/>
            <family val="2"/>
            <scheme val="minor"/>
          </rPr>
          <t>Introducir un texto con el nombre o referencia de la contratación</t>
        </r>
      </text>
    </comment>
    <comment ref="B1343" authorId="1" shapeId="0" xr:uid="{CC2B8BF9-B19D-4639-AD36-F7575222F48B}">
      <text>
        <r>
          <rPr>
            <sz val="11"/>
            <color theme="1"/>
            <rFont val="Calibri"/>
            <family val="2"/>
            <scheme val="minor"/>
          </rPr>
          <t>Introduzca un texto con la finalidad de la contratación</t>
        </r>
      </text>
    </comment>
    <comment ref="C1343" authorId="1" shapeId="0" xr:uid="{B0ADFE85-DC20-45B4-BBAC-42709E47A87E}">
      <text>
        <r>
          <rPr>
            <sz val="11"/>
            <color theme="1"/>
            <rFont val="Calibri"/>
            <family val="2"/>
            <scheme val="minor"/>
          </rPr>
          <t>Seleccionar un valor del listado</t>
        </r>
      </text>
    </comment>
    <comment ref="D1343" authorId="1" shapeId="0" xr:uid="{628C9A5C-1609-43CF-8D8D-493F37575253}">
      <text>
        <r>
          <rPr>
            <sz val="11"/>
            <color theme="1"/>
            <rFont val="Calibri"/>
            <family val="2"/>
            <scheme val="minor"/>
          </rPr>
          <t>Seleccione el tipo de procedimiento</t>
        </r>
      </text>
    </comment>
    <comment ref="E1343" authorId="1" shapeId="0" xr:uid="{5DC40F24-91FD-48B9-8088-321D976819DE}">
      <text>
        <r>
          <rPr>
            <sz val="11"/>
            <color theme="1"/>
            <rFont val="Calibri"/>
            <family val="2"/>
            <scheme val="minor"/>
          </rPr>
          <t>Seleccione un valor de la lista</t>
        </r>
      </text>
    </comment>
    <comment ref="F1343" authorId="1" shapeId="0" xr:uid="{B5304913-6BDB-4AFA-9F78-D297EFBA705C}">
      <text>
        <r>
          <rPr>
            <sz val="11"/>
            <color theme="1"/>
            <rFont val="Calibri"/>
            <family val="2"/>
            <scheme val="minor"/>
          </rPr>
          <t>Introduzca el código SNIP</t>
        </r>
      </text>
    </comment>
    <comment ref="C1344" authorId="1" shapeId="0" xr:uid="{75303D50-DECE-451A-B4C0-61FA3D8F365F}">
      <text>
        <r>
          <rPr>
            <sz val="11"/>
            <color theme="1"/>
            <rFont val="Calibri"/>
            <family val="2"/>
            <scheme val="minor"/>
          </rPr>
          <t>Introduzca la fecha de inicio del proceso, en formato dd-mm-aaaa</t>
        </r>
      </text>
    </comment>
    <comment ref="F1344" authorId="1" shapeId="0" xr:uid="{1747FD06-771C-4C84-BFBD-5F6C4815BCC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xr:uid="{F52B1FC6-6380-4BD5-B026-500416D99F58}">
      <text/>
    </comment>
    <comment ref="C1346" authorId="1" shapeId="0" xr:uid="{818ECB46-5AE2-45E5-B835-121D02134A4D}">
      <text>
        <r>
          <rPr>
            <sz val="11"/>
            <color theme="1"/>
            <rFont val="Calibri"/>
            <family val="2"/>
            <scheme val="minor"/>
          </rPr>
          <t>Introduzca la fecha prevista de adjudicación, en formato dd-mm-aaaa</t>
        </r>
      </text>
    </comment>
    <comment ref="F1346" authorId="1" shapeId="0" xr:uid="{7F5BB152-4762-4C56-876E-3224488FE50A}">
      <text/>
    </comment>
    <comment ref="F1347" authorId="1" shapeId="0" xr:uid="{AC6F5E25-8794-4730-B95D-D41D7BA71AA0}">
      <text/>
    </comment>
    <comment ref="A1349" authorId="1" shapeId="0" xr:uid="{CF6CC974-1087-458D-83EA-40311449A0BA}">
      <text>
        <r>
          <rPr>
            <sz val="11"/>
            <color theme="1"/>
            <rFont val="Calibri"/>
            <family val="2"/>
            <scheme val="minor"/>
          </rPr>
          <t>Introduzca un codigo UNSPSC</t>
        </r>
      </text>
    </comment>
    <comment ref="B1349" authorId="1" shapeId="0" xr:uid="{8074545C-AAF2-4528-84D1-129C76BD3196}">
      <text>
        <r>
          <rPr>
            <sz val="11"/>
            <color theme="1"/>
            <rFont val="Calibri"/>
            <family val="2"/>
            <scheme val="minor"/>
          </rPr>
          <t>Descripción calculada automáticamente a partir de código del artículo</t>
        </r>
      </text>
    </comment>
    <comment ref="C1349" authorId="1" shapeId="0" xr:uid="{F417275B-B7E6-4DD3-8302-45C04EB43F6F}">
      <text>
        <r>
          <rPr>
            <sz val="11"/>
            <color theme="1"/>
            <rFont val="Calibri"/>
            <family val="2"/>
            <scheme val="minor"/>
          </rPr>
          <t>Seleccione un valor de la lista</t>
        </r>
      </text>
    </comment>
    <comment ref="D1349" authorId="1" shapeId="0" xr:uid="{D5C66E98-43E9-4EAB-865B-808F0F6633FE}">
      <text>
        <r>
          <rPr>
            <sz val="11"/>
            <color theme="1"/>
            <rFont val="Calibri"/>
            <family val="2"/>
            <scheme val="minor"/>
          </rPr>
          <t>Introduzca un número con dos decimales como máximo. Debe ser igual o mayor a la "Cantidad Real Consumida"</t>
        </r>
      </text>
    </comment>
    <comment ref="E1349" authorId="1" shapeId="0" xr:uid="{FB12EEBE-32E6-462D-BD83-30C9526AA4B8}">
      <text>
        <r>
          <rPr>
            <sz val="11"/>
            <color theme="1"/>
            <rFont val="Calibri"/>
            <family val="2"/>
            <scheme val="minor"/>
          </rPr>
          <t>Introduzca un número con dos decimales como máximo</t>
        </r>
      </text>
    </comment>
    <comment ref="F1349" authorId="1" shapeId="0" xr:uid="{708D989A-1C4D-4A46-95CD-55F9F7175E48}">
      <text>
        <r>
          <rPr>
            <sz val="11"/>
            <color theme="1"/>
            <rFont val="Calibri"/>
            <family val="2"/>
            <scheme val="minor"/>
          </rPr>
          <t>Monto calculado automáticamente por el sistema</t>
        </r>
      </text>
    </comment>
    <comment ref="A1355" authorId="1" shapeId="0" xr:uid="{9D154353-F86F-467B-B44A-D48233FF8467}">
      <text>
        <r>
          <rPr>
            <sz val="11"/>
            <color theme="1"/>
            <rFont val="Calibri"/>
            <family val="2"/>
            <scheme val="minor"/>
          </rPr>
          <t>Introducir un texto con el nombre o referencia de la contratación</t>
        </r>
      </text>
    </comment>
    <comment ref="B1355" authorId="1" shapeId="0" xr:uid="{A6AA54D8-2896-4C85-95EA-6B07FA188A4C}">
      <text>
        <r>
          <rPr>
            <sz val="11"/>
            <color theme="1"/>
            <rFont val="Calibri"/>
            <family val="2"/>
            <scheme val="minor"/>
          </rPr>
          <t>Introduzca un texto con la finalidad de la contratación</t>
        </r>
      </text>
    </comment>
    <comment ref="C1355" authorId="1" shapeId="0" xr:uid="{520A4507-BDD9-48D3-BE53-899D82C78DD1}">
      <text>
        <r>
          <rPr>
            <sz val="11"/>
            <color theme="1"/>
            <rFont val="Calibri"/>
            <family val="2"/>
            <scheme val="minor"/>
          </rPr>
          <t>Seleccionar un valor del listado</t>
        </r>
      </text>
    </comment>
    <comment ref="D1355" authorId="1" shapeId="0" xr:uid="{0C8B64AE-6535-44A1-85A3-E82D509DCB4D}">
      <text>
        <r>
          <rPr>
            <sz val="11"/>
            <color theme="1"/>
            <rFont val="Calibri"/>
            <family val="2"/>
            <scheme val="minor"/>
          </rPr>
          <t>Seleccione el tipo de procedimiento</t>
        </r>
      </text>
    </comment>
    <comment ref="E1355" authorId="1" shapeId="0" xr:uid="{B2323D87-C911-4F98-9DE1-59F28D098A85}">
      <text>
        <r>
          <rPr>
            <sz val="11"/>
            <color theme="1"/>
            <rFont val="Calibri"/>
            <family val="2"/>
            <scheme val="minor"/>
          </rPr>
          <t>Seleccione un valor de la lista</t>
        </r>
      </text>
    </comment>
    <comment ref="F1355" authorId="1" shapeId="0" xr:uid="{1C58DA3D-A7E4-4C72-B209-475569BF647C}">
      <text>
        <r>
          <rPr>
            <sz val="11"/>
            <color theme="1"/>
            <rFont val="Calibri"/>
            <family val="2"/>
            <scheme val="minor"/>
          </rPr>
          <t>Introduzca el código SNIP</t>
        </r>
      </text>
    </comment>
    <comment ref="C1356" authorId="1" shapeId="0" xr:uid="{EA669465-6BCE-4EE2-9164-3CB44340CE0D}">
      <text>
        <r>
          <rPr>
            <sz val="11"/>
            <color theme="1"/>
            <rFont val="Calibri"/>
            <family val="2"/>
            <scheme val="minor"/>
          </rPr>
          <t>Introduzca la fecha de inicio del proceso, en formato dd-mm-aaaa</t>
        </r>
      </text>
    </comment>
    <comment ref="F1356" authorId="1" shapeId="0" xr:uid="{40E3A983-692D-451B-BB2E-1D07BB25A3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7" authorId="1" shapeId="0" xr:uid="{165D7790-377D-46A2-8C39-EEFCB35272B8}">
      <text/>
    </comment>
    <comment ref="C1358" authorId="1" shapeId="0" xr:uid="{24BE345F-638E-4634-A256-246A9DAC2112}">
      <text>
        <r>
          <rPr>
            <sz val="11"/>
            <color theme="1"/>
            <rFont val="Calibri"/>
            <family val="2"/>
            <scheme val="minor"/>
          </rPr>
          <t>Introduzca la fecha prevista de adjudicación, en formato dd-mm-aaaa</t>
        </r>
      </text>
    </comment>
    <comment ref="F1358" authorId="1" shapeId="0" xr:uid="{A97D8A3A-3488-428F-86B0-E1437F09F146}">
      <text/>
    </comment>
    <comment ref="F1359" authorId="1" shapeId="0" xr:uid="{A1E69795-0A9A-49F2-8F34-C0C3BF512443}">
      <text/>
    </comment>
    <comment ref="A1361" authorId="1" shapeId="0" xr:uid="{38F5E75D-E092-478F-BD56-0CA139EEE900}">
      <text>
        <r>
          <rPr>
            <sz val="11"/>
            <color theme="1"/>
            <rFont val="Calibri"/>
            <family val="2"/>
            <scheme val="minor"/>
          </rPr>
          <t>Introduzca un codigo UNSPSC</t>
        </r>
      </text>
    </comment>
    <comment ref="B1361" authorId="1" shapeId="0" xr:uid="{4BCDF77E-953C-4AFA-B00F-B174E2CA2417}">
      <text>
        <r>
          <rPr>
            <sz val="11"/>
            <color theme="1"/>
            <rFont val="Calibri"/>
            <family val="2"/>
            <scheme val="minor"/>
          </rPr>
          <t>Descripción calculada automáticamente a partir de código del artículo</t>
        </r>
      </text>
    </comment>
    <comment ref="C1361" authorId="1" shapeId="0" xr:uid="{8B16AD5B-8336-419D-971A-7392076660B5}">
      <text>
        <r>
          <rPr>
            <sz val="11"/>
            <color theme="1"/>
            <rFont val="Calibri"/>
            <family val="2"/>
            <scheme val="minor"/>
          </rPr>
          <t>Seleccione un valor de la lista</t>
        </r>
      </text>
    </comment>
    <comment ref="D1361" authorId="1" shapeId="0" xr:uid="{3AD828FC-6558-4696-87A0-1D2A19E49C3F}">
      <text>
        <r>
          <rPr>
            <sz val="11"/>
            <color theme="1"/>
            <rFont val="Calibri"/>
            <family val="2"/>
            <scheme val="minor"/>
          </rPr>
          <t>Introduzca un número con dos decimales como máximo. Debe ser igual o mayor a la "Cantidad Real Consumida"</t>
        </r>
      </text>
    </comment>
    <comment ref="E1361" authorId="1" shapeId="0" xr:uid="{5111CD27-D9BE-4AE1-B6C6-B8E124903A82}">
      <text>
        <r>
          <rPr>
            <sz val="11"/>
            <color theme="1"/>
            <rFont val="Calibri"/>
            <family val="2"/>
            <scheme val="minor"/>
          </rPr>
          <t>Introduzca un número con dos decimales como máximo</t>
        </r>
      </text>
    </comment>
    <comment ref="F1361" authorId="1" shapeId="0" xr:uid="{0F5A881A-CCC3-43EF-B033-7C0B0CD16873}">
      <text>
        <r>
          <rPr>
            <sz val="11"/>
            <color theme="1"/>
            <rFont val="Calibri"/>
            <family val="2"/>
            <scheme val="minor"/>
          </rPr>
          <t>Monto calculado automáticamente por el sistema</t>
        </r>
      </text>
    </comment>
    <comment ref="A1366" authorId="1" shapeId="0" xr:uid="{F80B2016-5BB8-4736-9D39-FEAD09FA36DA}">
      <text>
        <r>
          <rPr>
            <sz val="11"/>
            <color theme="1"/>
            <rFont val="Calibri"/>
            <family val="2"/>
            <scheme val="minor"/>
          </rPr>
          <t>Introducir un texto con el nombre o referencia de la contratación</t>
        </r>
      </text>
    </comment>
    <comment ref="B1366" authorId="1" shapeId="0" xr:uid="{769CB24F-3E4E-4F5E-9534-8D7F0CA63EC5}">
      <text>
        <r>
          <rPr>
            <sz val="11"/>
            <color theme="1"/>
            <rFont val="Calibri"/>
            <family val="2"/>
            <scheme val="minor"/>
          </rPr>
          <t>Introduzca un texto con la finalidad de la contratación</t>
        </r>
      </text>
    </comment>
    <comment ref="C1366" authorId="1" shapeId="0" xr:uid="{8FB25E3D-8F90-4259-AA69-7EE42AA807B7}">
      <text>
        <r>
          <rPr>
            <sz val="11"/>
            <color theme="1"/>
            <rFont val="Calibri"/>
            <family val="2"/>
            <scheme val="minor"/>
          </rPr>
          <t>Seleccionar un valor del listado</t>
        </r>
      </text>
    </comment>
    <comment ref="D1366" authorId="1" shapeId="0" xr:uid="{870A8675-D373-48EF-B6C6-F44258F2AD79}">
      <text>
        <r>
          <rPr>
            <sz val="11"/>
            <color theme="1"/>
            <rFont val="Calibri"/>
            <family val="2"/>
            <scheme val="minor"/>
          </rPr>
          <t>Seleccione el tipo de procedimiento</t>
        </r>
      </text>
    </comment>
    <comment ref="E1366" authorId="1" shapeId="0" xr:uid="{D8DD492B-33EA-4300-8A3B-68B250EA6C48}">
      <text>
        <r>
          <rPr>
            <sz val="11"/>
            <color theme="1"/>
            <rFont val="Calibri"/>
            <family val="2"/>
            <scheme val="minor"/>
          </rPr>
          <t>Seleccione un valor de la lista</t>
        </r>
      </text>
    </comment>
    <comment ref="F1366" authorId="1" shapeId="0" xr:uid="{A8B3DFB9-137E-447A-92C4-9859FA399A53}">
      <text>
        <r>
          <rPr>
            <sz val="11"/>
            <color theme="1"/>
            <rFont val="Calibri"/>
            <family val="2"/>
            <scheme val="minor"/>
          </rPr>
          <t>Introduzca el código SNIP</t>
        </r>
      </text>
    </comment>
    <comment ref="C1367" authorId="1" shapeId="0" xr:uid="{E0D38C75-78DA-4A78-9FCB-23E91FC89ACE}">
      <text>
        <r>
          <rPr>
            <sz val="11"/>
            <color theme="1"/>
            <rFont val="Calibri"/>
            <family val="2"/>
            <scheme val="minor"/>
          </rPr>
          <t>Introduzca la fecha de inicio del proceso, en formato dd-mm-aaaa</t>
        </r>
      </text>
    </comment>
    <comment ref="F1367" authorId="1" shapeId="0" xr:uid="{9FDC0883-0885-4171-8F5D-D025B672DC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8" authorId="1" shapeId="0" xr:uid="{D1BA7E5C-4D24-42A7-B6C3-CE141060B498}">
      <text/>
    </comment>
    <comment ref="C1369" authorId="1" shapeId="0" xr:uid="{09C4B0E7-013A-4453-A452-5936EF8FAE98}">
      <text>
        <r>
          <rPr>
            <sz val="11"/>
            <color theme="1"/>
            <rFont val="Calibri"/>
            <family val="2"/>
            <scheme val="minor"/>
          </rPr>
          <t>Introduzca la fecha prevista de adjudicación, en formato dd-mm-aaaa</t>
        </r>
      </text>
    </comment>
    <comment ref="F1369" authorId="1" shapeId="0" xr:uid="{8DF58146-9C7E-4A75-BD75-ACBA5D317AA0}">
      <text/>
    </comment>
    <comment ref="F1370" authorId="1" shapeId="0" xr:uid="{04D83A55-092E-4BD5-9984-96137B9AC518}">
      <text/>
    </comment>
    <comment ref="A1372" authorId="1" shapeId="0" xr:uid="{844F5DDA-02B7-4A07-AE12-8490C51B003A}">
      <text>
        <r>
          <rPr>
            <sz val="11"/>
            <color theme="1"/>
            <rFont val="Calibri"/>
            <family val="2"/>
            <scheme val="minor"/>
          </rPr>
          <t>Introduzca un codigo UNSPSC</t>
        </r>
      </text>
    </comment>
    <comment ref="B1372" authorId="1" shapeId="0" xr:uid="{7AD44081-36EF-470C-AB15-73524320BEE8}">
      <text>
        <r>
          <rPr>
            <sz val="11"/>
            <color theme="1"/>
            <rFont val="Calibri"/>
            <family val="2"/>
            <scheme val="minor"/>
          </rPr>
          <t>Descripción calculada automáticamente a partir de código del artículo</t>
        </r>
      </text>
    </comment>
    <comment ref="C1372" authorId="1" shapeId="0" xr:uid="{5A94CCEC-C7F0-480D-9579-5BA8BCFE90F8}">
      <text>
        <r>
          <rPr>
            <sz val="11"/>
            <color theme="1"/>
            <rFont val="Calibri"/>
            <family val="2"/>
            <scheme val="minor"/>
          </rPr>
          <t>Seleccione un valor de la lista</t>
        </r>
      </text>
    </comment>
    <comment ref="D1372" authorId="1" shapeId="0" xr:uid="{CF345306-F528-4304-A15B-C7A9453921E2}">
      <text>
        <r>
          <rPr>
            <sz val="11"/>
            <color theme="1"/>
            <rFont val="Calibri"/>
            <family val="2"/>
            <scheme val="minor"/>
          </rPr>
          <t>Introduzca un número con dos decimales como máximo. Debe ser igual o mayor a la "Cantidad Real Consumida"</t>
        </r>
      </text>
    </comment>
    <comment ref="E1372" authorId="1" shapeId="0" xr:uid="{96B50F7D-755C-4969-87C4-13EA5F2C2EC5}">
      <text>
        <r>
          <rPr>
            <sz val="11"/>
            <color theme="1"/>
            <rFont val="Calibri"/>
            <family val="2"/>
            <scheme val="minor"/>
          </rPr>
          <t>Introduzca un número con dos decimales como máximo</t>
        </r>
      </text>
    </comment>
    <comment ref="F1372" authorId="1" shapeId="0" xr:uid="{77CA62DE-060D-4AEC-9384-F3902BBEF358}">
      <text>
        <r>
          <rPr>
            <sz val="11"/>
            <color theme="1"/>
            <rFont val="Calibri"/>
            <family val="2"/>
            <scheme val="minor"/>
          </rPr>
          <t>Monto calculado automáticamente por el sistema</t>
        </r>
      </text>
    </comment>
    <comment ref="A1377" authorId="1" shapeId="0" xr:uid="{862CD349-B059-431F-8DC9-B0D607547C31}">
      <text>
        <r>
          <rPr>
            <sz val="11"/>
            <color theme="1"/>
            <rFont val="Calibri"/>
            <family val="2"/>
            <scheme val="minor"/>
          </rPr>
          <t>Introducir un texto con el nombre o referencia de la contratación</t>
        </r>
      </text>
    </comment>
    <comment ref="B1377" authorId="1" shapeId="0" xr:uid="{6AECC251-D641-4E62-8BC1-FD3D8B8F90C0}">
      <text>
        <r>
          <rPr>
            <sz val="11"/>
            <color theme="1"/>
            <rFont val="Calibri"/>
            <family val="2"/>
            <scheme val="minor"/>
          </rPr>
          <t>Introduzca un texto con la finalidad de la contratación</t>
        </r>
      </text>
    </comment>
    <comment ref="C1377" authorId="1" shapeId="0" xr:uid="{2EC53163-2F28-4A04-8312-9E5E05C55C24}">
      <text>
        <r>
          <rPr>
            <sz val="11"/>
            <color theme="1"/>
            <rFont val="Calibri"/>
            <family val="2"/>
            <scheme val="minor"/>
          </rPr>
          <t>Seleccionar un valor del listado</t>
        </r>
      </text>
    </comment>
    <comment ref="D1377" authorId="1" shapeId="0" xr:uid="{1F50BE7D-982B-4EF0-9894-C7A089C5E058}">
      <text>
        <r>
          <rPr>
            <sz val="11"/>
            <color theme="1"/>
            <rFont val="Calibri"/>
            <family val="2"/>
            <scheme val="minor"/>
          </rPr>
          <t>Seleccione el tipo de procedimiento</t>
        </r>
      </text>
    </comment>
    <comment ref="E1377" authorId="1" shapeId="0" xr:uid="{692D1F9C-A75A-40C9-95A2-8626A777C7C6}">
      <text>
        <r>
          <rPr>
            <sz val="11"/>
            <color theme="1"/>
            <rFont val="Calibri"/>
            <family val="2"/>
            <scheme val="minor"/>
          </rPr>
          <t>Seleccione un valor de la lista</t>
        </r>
      </text>
    </comment>
    <comment ref="F1377" authorId="1" shapeId="0" xr:uid="{5E0E4062-C9A2-41ED-90B2-1C259936A153}">
      <text>
        <r>
          <rPr>
            <sz val="11"/>
            <color theme="1"/>
            <rFont val="Calibri"/>
            <family val="2"/>
            <scheme val="minor"/>
          </rPr>
          <t>Introduzca el código SNIP</t>
        </r>
      </text>
    </comment>
    <comment ref="C1378" authorId="1" shapeId="0" xr:uid="{5D758F25-9A41-483E-9F3E-3AC7E7C00988}">
      <text>
        <r>
          <rPr>
            <sz val="11"/>
            <color theme="1"/>
            <rFont val="Calibri"/>
            <family val="2"/>
            <scheme val="minor"/>
          </rPr>
          <t>Introduzca la fecha de inicio del proceso, en formato dd-mm-aaaa</t>
        </r>
      </text>
    </comment>
    <comment ref="F1378" authorId="1" shapeId="0" xr:uid="{DF713494-9592-4737-9B6C-375F2322817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1" shapeId="0" xr:uid="{0545FB83-617E-4D60-9E77-61E912600C13}">
      <text/>
    </comment>
    <comment ref="C1380" authorId="1" shapeId="0" xr:uid="{089CFA8B-19CC-46E5-8CA6-D40D234169D1}">
      <text>
        <r>
          <rPr>
            <sz val="11"/>
            <color theme="1"/>
            <rFont val="Calibri"/>
            <family val="2"/>
            <scheme val="minor"/>
          </rPr>
          <t>Introduzca la fecha prevista de adjudicación, en formato dd-mm-aaaa</t>
        </r>
      </text>
    </comment>
    <comment ref="F1380" authorId="1" shapeId="0" xr:uid="{501A186D-E2DA-440D-9900-60D5518AF1EF}">
      <text/>
    </comment>
    <comment ref="F1381" authorId="1" shapeId="0" xr:uid="{E2257650-4B63-4497-B7E5-F999A56E2455}">
      <text/>
    </comment>
    <comment ref="A1383" authorId="1" shapeId="0" xr:uid="{8E4016E4-F5FF-40D1-8610-745A49636AB3}">
      <text>
        <r>
          <rPr>
            <sz val="11"/>
            <color theme="1"/>
            <rFont val="Calibri"/>
            <family val="2"/>
            <scheme val="minor"/>
          </rPr>
          <t>Introduzca un codigo UNSPSC</t>
        </r>
      </text>
    </comment>
    <comment ref="B1383" authorId="1" shapeId="0" xr:uid="{3ED48111-D988-4938-808C-37AA33AB8B8A}">
      <text>
        <r>
          <rPr>
            <sz val="11"/>
            <color theme="1"/>
            <rFont val="Calibri"/>
            <family val="2"/>
            <scheme val="minor"/>
          </rPr>
          <t>Descripción calculada automáticamente a partir de código del artículo</t>
        </r>
      </text>
    </comment>
    <comment ref="C1383" authorId="1" shapeId="0" xr:uid="{C58FB657-8578-418E-A49B-F48B53D3F85D}">
      <text>
        <r>
          <rPr>
            <sz val="11"/>
            <color theme="1"/>
            <rFont val="Calibri"/>
            <family val="2"/>
            <scheme val="minor"/>
          </rPr>
          <t>Seleccione un valor de la lista</t>
        </r>
      </text>
    </comment>
    <comment ref="D1383" authorId="1" shapeId="0" xr:uid="{198C6FC5-AB34-40BD-BB41-8069AE50CBCA}">
      <text>
        <r>
          <rPr>
            <sz val="11"/>
            <color theme="1"/>
            <rFont val="Calibri"/>
            <family val="2"/>
            <scheme val="minor"/>
          </rPr>
          <t>Introduzca un número con dos decimales como máximo. Debe ser igual o mayor a la "Cantidad Real Consumida"</t>
        </r>
      </text>
    </comment>
    <comment ref="E1383" authorId="1" shapeId="0" xr:uid="{EA54E7FF-58F0-4AB6-89C6-B3841C57832B}">
      <text>
        <r>
          <rPr>
            <sz val="11"/>
            <color theme="1"/>
            <rFont val="Calibri"/>
            <family val="2"/>
            <scheme val="minor"/>
          </rPr>
          <t>Introduzca un número con dos decimales como máximo</t>
        </r>
      </text>
    </comment>
    <comment ref="F1383" authorId="1" shapeId="0" xr:uid="{D3CC37ED-CB56-4692-A346-1D2390E25F87}">
      <text>
        <r>
          <rPr>
            <sz val="11"/>
            <color theme="1"/>
            <rFont val="Calibri"/>
            <family val="2"/>
            <scheme val="minor"/>
          </rPr>
          <t>Monto calculado automáticamente por el sistema</t>
        </r>
      </text>
    </comment>
    <comment ref="A1388" authorId="1" shapeId="0" xr:uid="{43D6E235-1272-433A-B96E-39C930B132F9}">
      <text>
        <r>
          <rPr>
            <sz val="11"/>
            <color theme="1"/>
            <rFont val="Calibri"/>
            <family val="2"/>
            <scheme val="minor"/>
          </rPr>
          <t>Introducir un texto con el nombre o referencia de la contratación</t>
        </r>
      </text>
    </comment>
    <comment ref="B1388" authorId="1" shapeId="0" xr:uid="{D5657425-58A9-4360-80AC-1CED933A7E76}">
      <text>
        <r>
          <rPr>
            <sz val="11"/>
            <color theme="1"/>
            <rFont val="Calibri"/>
            <family val="2"/>
            <scheme val="minor"/>
          </rPr>
          <t>Introduzca un texto con la finalidad de la contratación</t>
        </r>
      </text>
    </comment>
    <comment ref="C1388" authorId="1" shapeId="0" xr:uid="{3CEFAC5E-7036-4013-B58D-FFE564A7B0F5}">
      <text>
        <r>
          <rPr>
            <sz val="11"/>
            <color theme="1"/>
            <rFont val="Calibri"/>
            <family val="2"/>
            <scheme val="minor"/>
          </rPr>
          <t>Seleccionar un valor del listado</t>
        </r>
      </text>
    </comment>
    <comment ref="D1388" authorId="1" shapeId="0" xr:uid="{5A7F5AC8-2CE0-41FB-803C-5D7509571623}">
      <text>
        <r>
          <rPr>
            <sz val="11"/>
            <color theme="1"/>
            <rFont val="Calibri"/>
            <family val="2"/>
            <scheme val="minor"/>
          </rPr>
          <t>Seleccione el tipo de procedimiento</t>
        </r>
      </text>
    </comment>
    <comment ref="E1388" authorId="1" shapeId="0" xr:uid="{EDD5D937-5927-41A2-8208-24D66FAE7FE0}">
      <text>
        <r>
          <rPr>
            <sz val="11"/>
            <color theme="1"/>
            <rFont val="Calibri"/>
            <family val="2"/>
            <scheme val="minor"/>
          </rPr>
          <t>Seleccione un valor de la lista</t>
        </r>
      </text>
    </comment>
    <comment ref="F1388" authorId="1" shapeId="0" xr:uid="{25F866D3-5677-49B6-ADDF-EB1A5C0A5C84}">
      <text>
        <r>
          <rPr>
            <sz val="11"/>
            <color theme="1"/>
            <rFont val="Calibri"/>
            <family val="2"/>
            <scheme val="minor"/>
          </rPr>
          <t>Introduzca el código SNIP</t>
        </r>
      </text>
    </comment>
    <comment ref="C1389" authorId="1" shapeId="0" xr:uid="{A82FDF40-B951-490F-8064-A853008AE347}">
      <text>
        <r>
          <rPr>
            <sz val="11"/>
            <color theme="1"/>
            <rFont val="Calibri"/>
            <family val="2"/>
            <scheme val="minor"/>
          </rPr>
          <t>Introduzca la fecha de inicio del proceso, en formato dd-mm-aaaa</t>
        </r>
      </text>
    </comment>
    <comment ref="F1389" authorId="1" shapeId="0" xr:uid="{59FCAD8D-B1C0-45C4-88C1-404392C171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0" authorId="1" shapeId="0" xr:uid="{4FB65954-670D-4A46-997E-756B444A9DB4}">
      <text/>
    </comment>
    <comment ref="C1391" authorId="1" shapeId="0" xr:uid="{C9E53D14-4D96-4F78-8475-148A02B7904F}">
      <text>
        <r>
          <rPr>
            <sz val="11"/>
            <color theme="1"/>
            <rFont val="Calibri"/>
            <family val="2"/>
            <scheme val="minor"/>
          </rPr>
          <t>Introduzca la fecha prevista de adjudicación, en formato dd-mm-aaaa</t>
        </r>
      </text>
    </comment>
    <comment ref="F1391" authorId="1" shapeId="0" xr:uid="{1C80E467-463F-40D1-BB07-F786F4A5F1B0}">
      <text/>
    </comment>
    <comment ref="F1392" authorId="1" shapeId="0" xr:uid="{DA8E62D2-4177-41A5-BF76-61662AD3E0D3}">
      <text/>
    </comment>
    <comment ref="A1394" authorId="1" shapeId="0" xr:uid="{B8EDA575-BBA2-4E13-8DDB-FEB1AD8F908B}">
      <text>
        <r>
          <rPr>
            <sz val="11"/>
            <color theme="1"/>
            <rFont val="Calibri"/>
            <family val="2"/>
            <scheme val="minor"/>
          </rPr>
          <t>Introduzca un codigo UNSPSC</t>
        </r>
      </text>
    </comment>
    <comment ref="B1394" authorId="1" shapeId="0" xr:uid="{80FA3082-D5DD-4FC3-8058-4B25D74473B0}">
      <text>
        <r>
          <rPr>
            <sz val="11"/>
            <color theme="1"/>
            <rFont val="Calibri"/>
            <family val="2"/>
            <scheme val="minor"/>
          </rPr>
          <t>Descripción calculada automáticamente a partir de código del artículo</t>
        </r>
      </text>
    </comment>
    <comment ref="C1394" authorId="1" shapeId="0" xr:uid="{5DD700B1-DFDB-4E52-809D-2C4B8D256D0F}">
      <text>
        <r>
          <rPr>
            <sz val="11"/>
            <color theme="1"/>
            <rFont val="Calibri"/>
            <family val="2"/>
            <scheme val="minor"/>
          </rPr>
          <t>Seleccione un valor de la lista</t>
        </r>
      </text>
    </comment>
    <comment ref="D1394" authorId="1" shapeId="0" xr:uid="{3157B236-683A-4460-96B2-0EC197C3A59F}">
      <text>
        <r>
          <rPr>
            <sz val="11"/>
            <color theme="1"/>
            <rFont val="Calibri"/>
            <family val="2"/>
            <scheme val="minor"/>
          </rPr>
          <t>Introduzca un número con dos decimales como máximo. Debe ser igual o mayor a la "Cantidad Real Consumida"</t>
        </r>
      </text>
    </comment>
    <comment ref="E1394" authorId="1" shapeId="0" xr:uid="{BF5974A6-5B18-4483-BDD7-8C71403183FE}">
      <text>
        <r>
          <rPr>
            <sz val="11"/>
            <color theme="1"/>
            <rFont val="Calibri"/>
            <family val="2"/>
            <scheme val="minor"/>
          </rPr>
          <t>Introduzca un número con dos decimales como máximo</t>
        </r>
      </text>
    </comment>
    <comment ref="F1394" authorId="1" shapeId="0" xr:uid="{C6F1F108-F312-4C24-8F49-F3AE4CDE5A0F}">
      <text>
        <r>
          <rPr>
            <sz val="11"/>
            <color theme="1"/>
            <rFont val="Calibri"/>
            <family val="2"/>
            <scheme val="minor"/>
          </rPr>
          <t>Monto calculado automáticamente por el sistema</t>
        </r>
      </text>
    </comment>
    <comment ref="A1399" authorId="1" shapeId="0" xr:uid="{9F31BBCF-5761-47DC-BD04-6479EA400D76}">
      <text>
        <r>
          <rPr>
            <sz val="11"/>
            <color theme="1"/>
            <rFont val="Calibri"/>
            <family val="2"/>
            <scheme val="minor"/>
          </rPr>
          <t>Introducir un texto con el nombre o referencia de la contratación</t>
        </r>
      </text>
    </comment>
    <comment ref="B1399" authorId="1" shapeId="0" xr:uid="{D8F87D5E-25F2-4EE2-99E7-A9E56C6A4013}">
      <text>
        <r>
          <rPr>
            <sz val="11"/>
            <color theme="1"/>
            <rFont val="Calibri"/>
            <family val="2"/>
            <scheme val="minor"/>
          </rPr>
          <t>Introduzca un texto con la finalidad de la contratación</t>
        </r>
      </text>
    </comment>
    <comment ref="C1399" authorId="1" shapeId="0" xr:uid="{2C272AB1-9E04-4167-8FC8-B7A01C501BDA}">
      <text>
        <r>
          <rPr>
            <sz val="11"/>
            <color theme="1"/>
            <rFont val="Calibri"/>
            <family val="2"/>
            <scheme val="minor"/>
          </rPr>
          <t>Seleccionar un valor del listado</t>
        </r>
      </text>
    </comment>
    <comment ref="D1399" authorId="1" shapeId="0" xr:uid="{474A9276-8A45-4A95-88E0-F2E3DFC911DE}">
      <text>
        <r>
          <rPr>
            <sz val="11"/>
            <color theme="1"/>
            <rFont val="Calibri"/>
            <family val="2"/>
            <scheme val="minor"/>
          </rPr>
          <t>Seleccione el tipo de procedimiento</t>
        </r>
      </text>
    </comment>
    <comment ref="E1399" authorId="1" shapeId="0" xr:uid="{D0038F6E-0559-4A52-BB34-BE8699FB32D8}">
      <text>
        <r>
          <rPr>
            <sz val="11"/>
            <color theme="1"/>
            <rFont val="Calibri"/>
            <family val="2"/>
            <scheme val="minor"/>
          </rPr>
          <t>Seleccione un valor de la lista</t>
        </r>
      </text>
    </comment>
    <comment ref="F1399" authorId="1" shapeId="0" xr:uid="{D31F2A87-EE63-4FA4-B746-47C03CD3261C}">
      <text>
        <r>
          <rPr>
            <sz val="11"/>
            <color theme="1"/>
            <rFont val="Calibri"/>
            <family val="2"/>
            <scheme val="minor"/>
          </rPr>
          <t>Introduzca el código SNIP</t>
        </r>
      </text>
    </comment>
    <comment ref="C1400" authorId="1" shapeId="0" xr:uid="{C81A8AA4-973F-4772-8695-6AF3813C2045}">
      <text>
        <r>
          <rPr>
            <sz val="11"/>
            <color theme="1"/>
            <rFont val="Calibri"/>
            <family val="2"/>
            <scheme val="minor"/>
          </rPr>
          <t>Introduzca la fecha de inicio del proceso, en formato dd-mm-aaaa</t>
        </r>
      </text>
    </comment>
    <comment ref="F1400" authorId="1" shapeId="0" xr:uid="{2AF5AC2A-9179-450B-9019-C811F1E979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1" authorId="1" shapeId="0" xr:uid="{9347D14F-0846-4DD4-BBCE-2375B7548BC9}">
      <text/>
    </comment>
    <comment ref="C1402" authorId="1" shapeId="0" xr:uid="{B3F1C8BE-F182-4549-8C1E-DBEAE484A256}">
      <text>
        <r>
          <rPr>
            <sz val="11"/>
            <color theme="1"/>
            <rFont val="Calibri"/>
            <family val="2"/>
            <scheme val="minor"/>
          </rPr>
          <t>Introduzca la fecha prevista de adjudicación, en formato dd-mm-aaaa</t>
        </r>
      </text>
    </comment>
    <comment ref="F1402" authorId="1" shapeId="0" xr:uid="{62641FF5-6454-4537-80A7-0DDF055533E1}">
      <text/>
    </comment>
    <comment ref="F1403" authorId="1" shapeId="0" xr:uid="{7C99FD7E-9334-4F10-A27C-6523C0EAC043}">
      <text/>
    </comment>
    <comment ref="A1405" authorId="1" shapeId="0" xr:uid="{EEC89778-ECC4-4C9B-A604-370CD63411DB}">
      <text>
        <r>
          <rPr>
            <sz val="11"/>
            <color theme="1"/>
            <rFont val="Calibri"/>
            <family val="2"/>
            <scheme val="minor"/>
          </rPr>
          <t>Introduzca un codigo UNSPSC</t>
        </r>
      </text>
    </comment>
    <comment ref="B1405" authorId="1" shapeId="0" xr:uid="{2057E12C-DA2F-4A5C-86F5-15431CA7A1D1}">
      <text>
        <r>
          <rPr>
            <sz val="11"/>
            <color theme="1"/>
            <rFont val="Calibri"/>
            <family val="2"/>
            <scheme val="minor"/>
          </rPr>
          <t>Descripción calculada automáticamente a partir de código del artículo</t>
        </r>
      </text>
    </comment>
    <comment ref="C1405" authorId="1" shapeId="0" xr:uid="{185CCBE3-A12C-40EF-B363-5151CCA1D4A3}">
      <text>
        <r>
          <rPr>
            <sz val="11"/>
            <color theme="1"/>
            <rFont val="Calibri"/>
            <family val="2"/>
            <scheme val="minor"/>
          </rPr>
          <t>Seleccione un valor de la lista</t>
        </r>
      </text>
    </comment>
    <comment ref="D1405" authorId="1" shapeId="0" xr:uid="{FCC658D1-70F9-4B41-97C8-511508C14006}">
      <text>
        <r>
          <rPr>
            <sz val="11"/>
            <color theme="1"/>
            <rFont val="Calibri"/>
            <family val="2"/>
            <scheme val="minor"/>
          </rPr>
          <t>Introduzca un número con dos decimales como máximo. Debe ser igual o mayor a la "Cantidad Real Consumida"</t>
        </r>
      </text>
    </comment>
    <comment ref="E1405" authorId="1" shapeId="0" xr:uid="{DA9DC85A-6977-4FA3-A189-24B446F9A244}">
      <text>
        <r>
          <rPr>
            <sz val="11"/>
            <color theme="1"/>
            <rFont val="Calibri"/>
            <family val="2"/>
            <scheme val="minor"/>
          </rPr>
          <t>Introduzca un número con dos decimales como máximo</t>
        </r>
      </text>
    </comment>
    <comment ref="F1405" authorId="1" shapeId="0" xr:uid="{905872A6-3376-43C7-BDBD-CCA6DCA15969}">
      <text>
        <r>
          <rPr>
            <sz val="11"/>
            <color theme="1"/>
            <rFont val="Calibri"/>
            <family val="2"/>
            <scheme val="minor"/>
          </rPr>
          <t>Monto calculado automáticamente por el sistema</t>
        </r>
      </text>
    </comment>
    <comment ref="A1410" authorId="1" shapeId="0" xr:uid="{63FD16C5-D3C8-47A7-B1B3-45CA93B1EA2E}">
      <text>
        <r>
          <rPr>
            <sz val="11"/>
            <color theme="1"/>
            <rFont val="Calibri"/>
            <family val="2"/>
            <scheme val="minor"/>
          </rPr>
          <t>Introducir un texto con el nombre o referencia de la contratación</t>
        </r>
      </text>
    </comment>
    <comment ref="B1410" authorId="1" shapeId="0" xr:uid="{C1931B7F-5A10-4825-AFD4-28FD1A70E285}">
      <text>
        <r>
          <rPr>
            <sz val="11"/>
            <color theme="1"/>
            <rFont val="Calibri"/>
            <family val="2"/>
            <scheme val="minor"/>
          </rPr>
          <t>Introduzca un texto con la finalidad de la contratación</t>
        </r>
      </text>
    </comment>
    <comment ref="C1410" authorId="1" shapeId="0" xr:uid="{44C72F45-59E7-414F-BAE3-08B3A1EF21EA}">
      <text>
        <r>
          <rPr>
            <sz val="11"/>
            <color theme="1"/>
            <rFont val="Calibri"/>
            <family val="2"/>
            <scheme val="minor"/>
          </rPr>
          <t>Seleccionar un valor del listado</t>
        </r>
      </text>
    </comment>
    <comment ref="D1410" authorId="1" shapeId="0" xr:uid="{54182F97-9679-4CA3-8CD8-87A3065F3D57}">
      <text>
        <r>
          <rPr>
            <sz val="11"/>
            <color theme="1"/>
            <rFont val="Calibri"/>
            <family val="2"/>
            <scheme val="minor"/>
          </rPr>
          <t>Seleccione el tipo de procedimiento</t>
        </r>
      </text>
    </comment>
    <comment ref="E1410" authorId="1" shapeId="0" xr:uid="{4764B914-C7DE-43E9-92EA-EA7BEB379F93}">
      <text>
        <r>
          <rPr>
            <sz val="11"/>
            <color theme="1"/>
            <rFont val="Calibri"/>
            <family val="2"/>
            <scheme val="minor"/>
          </rPr>
          <t>Seleccione un valor de la lista</t>
        </r>
      </text>
    </comment>
    <comment ref="F1410" authorId="1" shapeId="0" xr:uid="{41926590-720E-4830-9E92-09D63A5D66CA}">
      <text>
        <r>
          <rPr>
            <sz val="11"/>
            <color theme="1"/>
            <rFont val="Calibri"/>
            <family val="2"/>
            <scheme val="minor"/>
          </rPr>
          <t>Introduzca el código SNIP</t>
        </r>
      </text>
    </comment>
    <comment ref="C1411" authorId="1" shapeId="0" xr:uid="{C29D9381-D932-499C-81D8-D179F276AEE8}">
      <text>
        <r>
          <rPr>
            <sz val="11"/>
            <color theme="1"/>
            <rFont val="Calibri"/>
            <family val="2"/>
            <scheme val="minor"/>
          </rPr>
          <t>Introduzca la fecha de inicio del proceso, en formato dd-mm-aaaa</t>
        </r>
      </text>
    </comment>
    <comment ref="F1411" authorId="1" shapeId="0" xr:uid="{FF6B2D42-9FC5-4BB0-83C9-426B72A57E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2" authorId="1" shapeId="0" xr:uid="{0ED8E986-B202-4AD5-BB4C-711BFAAD905D}">
      <text/>
    </comment>
    <comment ref="C1413" authorId="1" shapeId="0" xr:uid="{4AB2F70E-7292-4943-9F33-FC50364BECD9}">
      <text>
        <r>
          <rPr>
            <sz val="11"/>
            <color theme="1"/>
            <rFont val="Calibri"/>
            <family val="2"/>
            <scheme val="minor"/>
          </rPr>
          <t>Introduzca la fecha prevista de adjudicación, en formato dd-mm-aaaa</t>
        </r>
      </text>
    </comment>
    <comment ref="F1413" authorId="1" shapeId="0" xr:uid="{F2FA7CD3-FDFD-45F4-BFD0-2E64310FC557}">
      <text/>
    </comment>
    <comment ref="F1414" authorId="1" shapeId="0" xr:uid="{870A1F7A-D708-487C-9482-2A8AC087279A}">
      <text/>
    </comment>
    <comment ref="A1416" authorId="1" shapeId="0" xr:uid="{C22D3D4E-FA0B-49BB-A1C0-299B7B479AB4}">
      <text>
        <r>
          <rPr>
            <sz val="11"/>
            <color theme="1"/>
            <rFont val="Calibri"/>
            <family val="2"/>
            <scheme val="minor"/>
          </rPr>
          <t>Introduzca un codigo UNSPSC</t>
        </r>
      </text>
    </comment>
    <comment ref="B1416" authorId="1" shapeId="0" xr:uid="{8DE53421-8E3C-4CCD-86B1-C2AF1D523238}">
      <text>
        <r>
          <rPr>
            <sz val="11"/>
            <color theme="1"/>
            <rFont val="Calibri"/>
            <family val="2"/>
            <scheme val="minor"/>
          </rPr>
          <t>Descripción calculada automáticamente a partir de código del artículo</t>
        </r>
      </text>
    </comment>
    <comment ref="C1416" authorId="1" shapeId="0" xr:uid="{8DEE1C05-7593-4603-A53C-972AEDE7B6A9}">
      <text>
        <r>
          <rPr>
            <sz val="11"/>
            <color theme="1"/>
            <rFont val="Calibri"/>
            <family val="2"/>
            <scheme val="minor"/>
          </rPr>
          <t>Seleccione un valor de la lista</t>
        </r>
      </text>
    </comment>
    <comment ref="D1416" authorId="1" shapeId="0" xr:uid="{94BB3E61-0D31-4C11-AA03-C76CEDE6D6B9}">
      <text>
        <r>
          <rPr>
            <sz val="11"/>
            <color theme="1"/>
            <rFont val="Calibri"/>
            <family val="2"/>
            <scheme val="minor"/>
          </rPr>
          <t>Introduzca un número con dos decimales como máximo. Debe ser igual o mayor a la "Cantidad Real Consumida"</t>
        </r>
      </text>
    </comment>
    <comment ref="E1416" authorId="1" shapeId="0" xr:uid="{29028670-A923-4E2B-9996-3744AFD20E93}">
      <text>
        <r>
          <rPr>
            <sz val="11"/>
            <color theme="1"/>
            <rFont val="Calibri"/>
            <family val="2"/>
            <scheme val="minor"/>
          </rPr>
          <t>Introduzca un número con dos decimales como máximo</t>
        </r>
      </text>
    </comment>
    <comment ref="F1416" authorId="1" shapeId="0" xr:uid="{E0F2F168-25E6-4397-A5A6-E744CD8D7E6E}">
      <text>
        <r>
          <rPr>
            <sz val="11"/>
            <color theme="1"/>
            <rFont val="Calibri"/>
            <family val="2"/>
            <scheme val="minor"/>
          </rPr>
          <t>Monto calculado automáticamente por el sistema</t>
        </r>
      </text>
    </comment>
    <comment ref="A1421" authorId="1" shapeId="0" xr:uid="{5A28A732-FCA2-4E4A-BAA0-640EC5BAB7A4}">
      <text>
        <r>
          <rPr>
            <sz val="11"/>
            <color theme="1"/>
            <rFont val="Calibri"/>
            <family val="2"/>
            <scheme val="minor"/>
          </rPr>
          <t>Introducir un texto con el nombre o referencia de la contratación</t>
        </r>
      </text>
    </comment>
    <comment ref="B1421" authorId="1" shapeId="0" xr:uid="{455E805C-F680-4D4C-A969-EDA4F82FB25D}">
      <text>
        <r>
          <rPr>
            <sz val="11"/>
            <color theme="1"/>
            <rFont val="Calibri"/>
            <family val="2"/>
            <scheme val="minor"/>
          </rPr>
          <t>Introduzca un texto con la finalidad de la contratación</t>
        </r>
      </text>
    </comment>
    <comment ref="C1421" authorId="1" shapeId="0" xr:uid="{FBDA23B4-33D2-4E36-8CCF-5144E596EC75}">
      <text>
        <r>
          <rPr>
            <sz val="11"/>
            <color theme="1"/>
            <rFont val="Calibri"/>
            <family val="2"/>
            <scheme val="minor"/>
          </rPr>
          <t>Seleccionar un valor del listado</t>
        </r>
      </text>
    </comment>
    <comment ref="D1421" authorId="1" shapeId="0" xr:uid="{B4BE7457-A93F-45DD-99F9-0A15C6F98D6B}">
      <text>
        <r>
          <rPr>
            <sz val="11"/>
            <color theme="1"/>
            <rFont val="Calibri"/>
            <family val="2"/>
            <scheme val="minor"/>
          </rPr>
          <t>Seleccione el tipo de procedimiento</t>
        </r>
      </text>
    </comment>
    <comment ref="E1421" authorId="1" shapeId="0" xr:uid="{BA169A08-3A77-4DC2-B024-D33CC84E2669}">
      <text>
        <r>
          <rPr>
            <sz val="11"/>
            <color theme="1"/>
            <rFont val="Calibri"/>
            <family val="2"/>
            <scheme val="minor"/>
          </rPr>
          <t>Seleccione un valor de la lista</t>
        </r>
      </text>
    </comment>
    <comment ref="F1421" authorId="1" shapeId="0" xr:uid="{9A5F4068-E4AE-4F73-B7FB-CA0E15950442}">
      <text>
        <r>
          <rPr>
            <sz val="11"/>
            <color theme="1"/>
            <rFont val="Calibri"/>
            <family val="2"/>
            <scheme val="minor"/>
          </rPr>
          <t>Introduzca el código SNIP</t>
        </r>
      </text>
    </comment>
    <comment ref="C1422" authorId="1" shapeId="0" xr:uid="{E753EBD2-A966-4771-B6D4-645AB765B340}">
      <text>
        <r>
          <rPr>
            <sz val="11"/>
            <color theme="1"/>
            <rFont val="Calibri"/>
            <family val="2"/>
            <scheme val="minor"/>
          </rPr>
          <t>Introduzca la fecha de inicio del proceso, en formato dd-mm-aaaa</t>
        </r>
      </text>
    </comment>
    <comment ref="F1422" authorId="1" shapeId="0" xr:uid="{4F39B246-2D6E-474D-8F4F-2C971F51A5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xr:uid="{041C85E5-DBE2-4A12-AB53-667472764988}">
      <text/>
    </comment>
    <comment ref="C1424" authorId="1" shapeId="0" xr:uid="{F3A6119B-7A9A-4978-A4FE-9F83FB53FEF8}">
      <text>
        <r>
          <rPr>
            <sz val="11"/>
            <color theme="1"/>
            <rFont val="Calibri"/>
            <family val="2"/>
            <scheme val="minor"/>
          </rPr>
          <t>Introduzca la fecha prevista de adjudicación, en formato dd-mm-aaaa</t>
        </r>
      </text>
    </comment>
    <comment ref="F1424" authorId="1" shapeId="0" xr:uid="{F8FF9B3F-0F27-4CA4-BC7C-5F7838E2B664}">
      <text/>
    </comment>
    <comment ref="F1425" authorId="1" shapeId="0" xr:uid="{843AA694-D78B-4A96-B932-C8F96607A189}">
      <text/>
    </comment>
    <comment ref="A1427" authorId="1" shapeId="0" xr:uid="{EFC476DF-BD73-4F72-9485-DE5E705F277E}">
      <text>
        <r>
          <rPr>
            <sz val="11"/>
            <color theme="1"/>
            <rFont val="Calibri"/>
            <family val="2"/>
            <scheme val="minor"/>
          </rPr>
          <t>Introduzca un codigo UNSPSC</t>
        </r>
      </text>
    </comment>
    <comment ref="B1427" authorId="1" shapeId="0" xr:uid="{00241829-023C-4045-9FC9-40CE4F69D3E6}">
      <text>
        <r>
          <rPr>
            <sz val="11"/>
            <color theme="1"/>
            <rFont val="Calibri"/>
            <family val="2"/>
            <scheme val="minor"/>
          </rPr>
          <t>Descripción calculada automáticamente a partir de código del artículo</t>
        </r>
      </text>
    </comment>
    <comment ref="C1427" authorId="1" shapeId="0" xr:uid="{3BF3C323-E8F3-4CCC-97D2-02B83AA335AF}">
      <text>
        <r>
          <rPr>
            <sz val="11"/>
            <color theme="1"/>
            <rFont val="Calibri"/>
            <family val="2"/>
            <scheme val="minor"/>
          </rPr>
          <t>Seleccione un valor de la lista</t>
        </r>
      </text>
    </comment>
    <comment ref="D1427" authorId="1" shapeId="0" xr:uid="{5EE2E553-6742-49C5-AD92-09A9448B4C5E}">
      <text>
        <r>
          <rPr>
            <sz val="11"/>
            <color theme="1"/>
            <rFont val="Calibri"/>
            <family val="2"/>
            <scheme val="minor"/>
          </rPr>
          <t>Introduzca un número con dos decimales como máximo. Debe ser igual o mayor a la "Cantidad Real Consumida"</t>
        </r>
      </text>
    </comment>
    <comment ref="E1427" authorId="1" shapeId="0" xr:uid="{40E92EA6-7C0B-4F4C-BFB0-01AD75718B45}">
      <text>
        <r>
          <rPr>
            <sz val="11"/>
            <color theme="1"/>
            <rFont val="Calibri"/>
            <family val="2"/>
            <scheme val="minor"/>
          </rPr>
          <t>Introduzca un número con dos decimales como máximo</t>
        </r>
      </text>
    </comment>
    <comment ref="F1427" authorId="1" shapeId="0" xr:uid="{24891A7E-695B-4C84-A645-881BDBBF7258}">
      <text>
        <r>
          <rPr>
            <sz val="11"/>
            <color theme="1"/>
            <rFont val="Calibri"/>
            <family val="2"/>
            <scheme val="minor"/>
          </rPr>
          <t>Monto calculado automáticamente por el sistema</t>
        </r>
      </text>
    </comment>
    <comment ref="A1432" authorId="1" shapeId="0" xr:uid="{2DDB1143-940B-48B7-AEA5-EB591D0FDFCD}">
      <text>
        <r>
          <rPr>
            <sz val="11"/>
            <color theme="1"/>
            <rFont val="Calibri"/>
            <family val="2"/>
            <scheme val="minor"/>
          </rPr>
          <t>Introducir un texto con el nombre o referencia de la contratación</t>
        </r>
      </text>
    </comment>
    <comment ref="B1432" authorId="1" shapeId="0" xr:uid="{2805D7B5-A83B-42EC-95F3-BA5CDCD78F84}">
      <text>
        <r>
          <rPr>
            <sz val="11"/>
            <color theme="1"/>
            <rFont val="Calibri"/>
            <family val="2"/>
            <scheme val="minor"/>
          </rPr>
          <t>Introduzca un texto con la finalidad de la contratación</t>
        </r>
      </text>
    </comment>
    <comment ref="C1432" authorId="1" shapeId="0" xr:uid="{D532C54D-E627-4453-A8FD-76EE01D1E6D1}">
      <text>
        <r>
          <rPr>
            <sz val="11"/>
            <color theme="1"/>
            <rFont val="Calibri"/>
            <family val="2"/>
            <scheme val="minor"/>
          </rPr>
          <t>Seleccionar un valor del listado</t>
        </r>
      </text>
    </comment>
    <comment ref="D1432" authorId="1" shapeId="0" xr:uid="{5E66419F-AC76-4675-98C8-05DBE1EFBF82}">
      <text>
        <r>
          <rPr>
            <sz val="11"/>
            <color theme="1"/>
            <rFont val="Calibri"/>
            <family val="2"/>
            <scheme val="minor"/>
          </rPr>
          <t>Seleccione el tipo de procedimiento</t>
        </r>
      </text>
    </comment>
    <comment ref="E1432" authorId="1" shapeId="0" xr:uid="{2C14CD6E-0894-4831-9A9E-BEFA8057A65C}">
      <text>
        <r>
          <rPr>
            <sz val="11"/>
            <color theme="1"/>
            <rFont val="Calibri"/>
            <family val="2"/>
            <scheme val="minor"/>
          </rPr>
          <t>Seleccione un valor de la lista</t>
        </r>
      </text>
    </comment>
    <comment ref="F1432" authorId="1" shapeId="0" xr:uid="{7566D5C0-D413-4192-A272-4F030FF5798A}">
      <text>
        <r>
          <rPr>
            <sz val="11"/>
            <color theme="1"/>
            <rFont val="Calibri"/>
            <family val="2"/>
            <scheme val="minor"/>
          </rPr>
          <t>Introduzca el código SNIP</t>
        </r>
      </text>
    </comment>
    <comment ref="C1433" authorId="1" shapeId="0" xr:uid="{C8AC96C5-9B04-49E0-8432-953B9F3504A4}">
      <text>
        <r>
          <rPr>
            <sz val="11"/>
            <color theme="1"/>
            <rFont val="Calibri"/>
            <family val="2"/>
            <scheme val="minor"/>
          </rPr>
          <t>Introduzca la fecha de inicio del proceso, en formato dd-mm-aaaa</t>
        </r>
      </text>
    </comment>
    <comment ref="F1433" authorId="1" shapeId="0" xr:uid="{9FCFD530-F796-4544-AD97-F764FB6B66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4" authorId="1" shapeId="0" xr:uid="{3C7DE75A-36DD-47F4-AEE5-4ED7E7A2C7D5}">
      <text/>
    </comment>
    <comment ref="C1435" authorId="1" shapeId="0" xr:uid="{2B8E943A-F785-4828-AA10-B0693562B634}">
      <text>
        <r>
          <rPr>
            <sz val="11"/>
            <color theme="1"/>
            <rFont val="Calibri"/>
            <family val="2"/>
            <scheme val="minor"/>
          </rPr>
          <t>Introduzca la fecha prevista de adjudicación, en formato dd-mm-aaaa</t>
        </r>
      </text>
    </comment>
    <comment ref="F1435" authorId="1" shapeId="0" xr:uid="{CB60238B-4737-45FD-B79F-1BDC539D40D7}">
      <text/>
    </comment>
    <comment ref="F1436" authorId="1" shapeId="0" xr:uid="{FBCD848A-2143-4F28-821C-A690EC9CCD06}">
      <text/>
    </comment>
    <comment ref="A1438" authorId="1" shapeId="0" xr:uid="{BBDE6DEE-284C-4EDD-9688-BCF8488BF31F}">
      <text>
        <r>
          <rPr>
            <sz val="11"/>
            <color theme="1"/>
            <rFont val="Calibri"/>
            <family val="2"/>
            <scheme val="minor"/>
          </rPr>
          <t>Introduzca un codigo UNSPSC</t>
        </r>
      </text>
    </comment>
    <comment ref="B1438" authorId="1" shapeId="0" xr:uid="{B9269549-0F4B-4924-9774-E8C3C893634F}">
      <text>
        <r>
          <rPr>
            <sz val="11"/>
            <color theme="1"/>
            <rFont val="Calibri"/>
            <family val="2"/>
            <scheme val="minor"/>
          </rPr>
          <t>Descripción calculada automáticamente a partir de código del artículo</t>
        </r>
      </text>
    </comment>
    <comment ref="C1438" authorId="1" shapeId="0" xr:uid="{AD8D2A5B-869D-4D36-BC02-C5C9C2F32F9C}">
      <text>
        <r>
          <rPr>
            <sz val="11"/>
            <color theme="1"/>
            <rFont val="Calibri"/>
            <family val="2"/>
            <scheme val="minor"/>
          </rPr>
          <t>Seleccione un valor de la lista</t>
        </r>
      </text>
    </comment>
    <comment ref="D1438" authorId="1" shapeId="0" xr:uid="{5047B93F-9A74-4C49-9291-7151ED5D18FE}">
      <text>
        <r>
          <rPr>
            <sz val="11"/>
            <color theme="1"/>
            <rFont val="Calibri"/>
            <family val="2"/>
            <scheme val="minor"/>
          </rPr>
          <t>Introduzca un número con dos decimales como máximo. Debe ser igual o mayor a la "Cantidad Real Consumida"</t>
        </r>
      </text>
    </comment>
    <comment ref="E1438" authorId="1" shapeId="0" xr:uid="{19A8C9DB-9895-4F29-B65B-17B749FEC273}">
      <text>
        <r>
          <rPr>
            <sz val="11"/>
            <color theme="1"/>
            <rFont val="Calibri"/>
            <family val="2"/>
            <scheme val="minor"/>
          </rPr>
          <t>Introduzca un número con dos decimales como máximo</t>
        </r>
      </text>
    </comment>
    <comment ref="F1438" authorId="1" shapeId="0" xr:uid="{35A09A02-633B-4632-BAE9-DDD354E3B5F3}">
      <text>
        <r>
          <rPr>
            <sz val="11"/>
            <color theme="1"/>
            <rFont val="Calibri"/>
            <family val="2"/>
            <scheme val="minor"/>
          </rPr>
          <t>Monto calculado automáticamente por el sistema</t>
        </r>
      </text>
    </comment>
    <comment ref="A1443" authorId="1" shapeId="0" xr:uid="{F0FA46ED-C194-4B9F-AC79-3F8DE37DBAAF}">
      <text>
        <r>
          <rPr>
            <sz val="11"/>
            <color theme="1"/>
            <rFont val="Calibri"/>
            <family val="2"/>
            <scheme val="minor"/>
          </rPr>
          <t>Introducir un texto con el nombre o referencia de la contratación</t>
        </r>
      </text>
    </comment>
    <comment ref="B1443" authorId="1" shapeId="0" xr:uid="{0EFCA96C-9C6B-4023-98AE-48227019179A}">
      <text>
        <r>
          <rPr>
            <sz val="11"/>
            <color theme="1"/>
            <rFont val="Calibri"/>
            <family val="2"/>
            <scheme val="minor"/>
          </rPr>
          <t>Introduzca un texto con la finalidad de la contratación</t>
        </r>
      </text>
    </comment>
    <comment ref="C1443" authorId="1" shapeId="0" xr:uid="{3452A403-F1A4-4F18-9675-9C6A84450439}">
      <text>
        <r>
          <rPr>
            <sz val="11"/>
            <color theme="1"/>
            <rFont val="Calibri"/>
            <family val="2"/>
            <scheme val="minor"/>
          </rPr>
          <t>Seleccionar un valor del listado</t>
        </r>
      </text>
    </comment>
    <comment ref="D1443" authorId="1" shapeId="0" xr:uid="{71690005-35EA-4F91-9989-A4D6735FC450}">
      <text>
        <r>
          <rPr>
            <sz val="11"/>
            <color theme="1"/>
            <rFont val="Calibri"/>
            <family val="2"/>
            <scheme val="minor"/>
          </rPr>
          <t>Seleccione el tipo de procedimiento</t>
        </r>
      </text>
    </comment>
    <comment ref="E1443" authorId="1" shapeId="0" xr:uid="{2950893F-5DD7-43FB-9C4E-2C5F5B3FB1BD}">
      <text>
        <r>
          <rPr>
            <sz val="11"/>
            <color theme="1"/>
            <rFont val="Calibri"/>
            <family val="2"/>
            <scheme val="minor"/>
          </rPr>
          <t>Seleccione un valor de la lista</t>
        </r>
      </text>
    </comment>
    <comment ref="F1443" authorId="1" shapeId="0" xr:uid="{8560CC6F-1726-4A1F-B261-07DBB803F7B2}">
      <text>
        <r>
          <rPr>
            <sz val="11"/>
            <color theme="1"/>
            <rFont val="Calibri"/>
            <family val="2"/>
            <scheme val="minor"/>
          </rPr>
          <t>Introduzca el código SNIP</t>
        </r>
      </text>
    </comment>
    <comment ref="C1444" authorId="1" shapeId="0" xr:uid="{AC5CBA51-4C0D-45B1-B178-F4F8AD011547}">
      <text>
        <r>
          <rPr>
            <sz val="11"/>
            <color theme="1"/>
            <rFont val="Calibri"/>
            <family val="2"/>
            <scheme val="minor"/>
          </rPr>
          <t>Introduzca la fecha de inicio del proceso, en formato dd-mm-aaaa</t>
        </r>
      </text>
    </comment>
    <comment ref="F1444" authorId="1" shapeId="0" xr:uid="{C099990D-7356-4032-BFFF-CD2D4DECF1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5" authorId="1" shapeId="0" xr:uid="{2C524FB8-CD4B-4897-9485-C1EA6F3E49AC}">
      <text/>
    </comment>
    <comment ref="C1446" authorId="1" shapeId="0" xr:uid="{635BD84F-70F4-46F4-9CF3-D9579158A2BA}">
      <text>
        <r>
          <rPr>
            <sz val="11"/>
            <color theme="1"/>
            <rFont val="Calibri"/>
            <family val="2"/>
            <scheme val="minor"/>
          </rPr>
          <t>Introduzca la fecha prevista de adjudicación, en formato dd-mm-aaaa</t>
        </r>
      </text>
    </comment>
    <comment ref="F1446" authorId="1" shapeId="0" xr:uid="{66A587B2-B208-4E2C-8ECC-868BE850C3AD}">
      <text/>
    </comment>
    <comment ref="F1447" authorId="1" shapeId="0" xr:uid="{55F377A0-FB4F-4FA6-B78C-66A42A79BF2A}">
      <text/>
    </comment>
    <comment ref="A1449" authorId="1" shapeId="0" xr:uid="{B3E0D172-0963-441E-A239-52A4430A1E3F}">
      <text>
        <r>
          <rPr>
            <sz val="11"/>
            <color theme="1"/>
            <rFont val="Calibri"/>
            <family val="2"/>
            <scheme val="minor"/>
          </rPr>
          <t>Introduzca un codigo UNSPSC</t>
        </r>
      </text>
    </comment>
    <comment ref="B1449" authorId="1" shapeId="0" xr:uid="{1BE12DC7-9D70-42EF-9A2E-AC773C7A4B93}">
      <text>
        <r>
          <rPr>
            <sz val="11"/>
            <color theme="1"/>
            <rFont val="Calibri"/>
            <family val="2"/>
            <scheme val="minor"/>
          </rPr>
          <t>Descripción calculada automáticamente a partir de código del artículo</t>
        </r>
      </text>
    </comment>
    <comment ref="C1449" authorId="1" shapeId="0" xr:uid="{BE78594E-3923-4FEB-B32E-E7D7CAF52E33}">
      <text>
        <r>
          <rPr>
            <sz val="11"/>
            <color theme="1"/>
            <rFont val="Calibri"/>
            <family val="2"/>
            <scheme val="minor"/>
          </rPr>
          <t>Seleccione un valor de la lista</t>
        </r>
      </text>
    </comment>
    <comment ref="D1449" authorId="1" shapeId="0" xr:uid="{BE75D79B-A0DC-4BDE-B6ED-E1B65D3DB9F4}">
      <text>
        <r>
          <rPr>
            <sz val="11"/>
            <color theme="1"/>
            <rFont val="Calibri"/>
            <family val="2"/>
            <scheme val="minor"/>
          </rPr>
          <t>Introduzca un número con dos decimales como máximo. Debe ser igual o mayor a la "Cantidad Real Consumida"</t>
        </r>
      </text>
    </comment>
    <comment ref="E1449" authorId="1" shapeId="0" xr:uid="{35DB9513-4BAE-461D-8D39-E539B8690928}">
      <text>
        <r>
          <rPr>
            <sz val="11"/>
            <color theme="1"/>
            <rFont val="Calibri"/>
            <family val="2"/>
            <scheme val="minor"/>
          </rPr>
          <t>Introduzca un número con dos decimales como máximo</t>
        </r>
      </text>
    </comment>
    <comment ref="F1449" authorId="1" shapeId="0" xr:uid="{E21B0987-BCB5-4B34-875E-41CA259ECBD2}">
      <text>
        <r>
          <rPr>
            <sz val="11"/>
            <color theme="1"/>
            <rFont val="Calibri"/>
            <family val="2"/>
            <scheme val="minor"/>
          </rPr>
          <t>Monto calculado automáticamente por el sistema</t>
        </r>
      </text>
    </comment>
    <comment ref="A1456" authorId="1" shapeId="0" xr:uid="{B1F14A3A-A012-484E-8F0C-4FA084D59117}">
      <text>
        <r>
          <rPr>
            <sz val="11"/>
            <color theme="1"/>
            <rFont val="Calibri"/>
            <family val="2"/>
            <scheme val="minor"/>
          </rPr>
          <t>Introducir un texto con el nombre o referencia de la contratación</t>
        </r>
      </text>
    </comment>
    <comment ref="B1456" authorId="1" shapeId="0" xr:uid="{D435E221-C457-4E52-A6A5-1C75666AD79F}">
      <text>
        <r>
          <rPr>
            <sz val="11"/>
            <color theme="1"/>
            <rFont val="Calibri"/>
            <family val="2"/>
            <scheme val="minor"/>
          </rPr>
          <t>Introduzca un texto con la finalidad de la contratación</t>
        </r>
      </text>
    </comment>
    <comment ref="C1456" authorId="1" shapeId="0" xr:uid="{047DB434-491F-43D4-888C-5D5B77668004}">
      <text>
        <r>
          <rPr>
            <sz val="11"/>
            <color theme="1"/>
            <rFont val="Calibri"/>
            <family val="2"/>
            <scheme val="minor"/>
          </rPr>
          <t>Seleccionar un valor del listado</t>
        </r>
      </text>
    </comment>
    <comment ref="D1456" authorId="1" shapeId="0" xr:uid="{0B304BC1-C391-45C6-B187-86E00B0424C8}">
      <text>
        <r>
          <rPr>
            <sz val="11"/>
            <color theme="1"/>
            <rFont val="Calibri"/>
            <family val="2"/>
            <scheme val="minor"/>
          </rPr>
          <t>Seleccione el tipo de procedimiento</t>
        </r>
      </text>
    </comment>
    <comment ref="E1456" authorId="1" shapeId="0" xr:uid="{1EAEA9F6-72C1-4A5E-B186-C6B74D551BF3}">
      <text>
        <r>
          <rPr>
            <sz val="11"/>
            <color theme="1"/>
            <rFont val="Calibri"/>
            <family val="2"/>
            <scheme val="minor"/>
          </rPr>
          <t>Seleccione un valor de la lista</t>
        </r>
      </text>
    </comment>
    <comment ref="F1456" authorId="1" shapeId="0" xr:uid="{C81B81FA-79FB-4592-8D0D-5A17E1DD47D5}">
      <text>
        <r>
          <rPr>
            <sz val="11"/>
            <color theme="1"/>
            <rFont val="Calibri"/>
            <family val="2"/>
            <scheme val="minor"/>
          </rPr>
          <t>Introduzca el código SNIP</t>
        </r>
      </text>
    </comment>
    <comment ref="C1457" authorId="1" shapeId="0" xr:uid="{5CB4E7AD-A762-4D0C-A1A9-27F5765D2417}">
      <text>
        <r>
          <rPr>
            <sz val="11"/>
            <color theme="1"/>
            <rFont val="Calibri"/>
            <family val="2"/>
            <scheme val="minor"/>
          </rPr>
          <t>Introduzca la fecha de inicio del proceso, en formato dd-mm-aaaa</t>
        </r>
      </text>
    </comment>
    <comment ref="F1457" authorId="1" shapeId="0" xr:uid="{62F3DEE5-3163-4C06-BF14-11C735505A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8" authorId="1" shapeId="0" xr:uid="{7A6FAB61-C64C-4C61-AFDA-B245DDF938B2}">
      <text/>
    </comment>
    <comment ref="C1459" authorId="1" shapeId="0" xr:uid="{FB3A8CC6-1B52-4994-AAB2-985A90107DD1}">
      <text>
        <r>
          <rPr>
            <sz val="11"/>
            <color theme="1"/>
            <rFont val="Calibri"/>
            <family val="2"/>
            <scheme val="minor"/>
          </rPr>
          <t>Introduzca la fecha prevista de adjudicación, en formato dd-mm-aaaa</t>
        </r>
      </text>
    </comment>
    <comment ref="F1459" authorId="1" shapeId="0" xr:uid="{5AEF8CA5-7F88-4D48-A290-FC0678751775}">
      <text/>
    </comment>
    <comment ref="F1460" authorId="1" shapeId="0" xr:uid="{09CA74C7-6C4C-437C-8001-F895CB354625}">
      <text/>
    </comment>
    <comment ref="A1462" authorId="1" shapeId="0" xr:uid="{74381663-5AA3-4497-8F87-360CA99141AC}">
      <text>
        <r>
          <rPr>
            <sz val="11"/>
            <color theme="1"/>
            <rFont val="Calibri"/>
            <family val="2"/>
            <scheme val="minor"/>
          </rPr>
          <t>Introduzca un codigo UNSPSC</t>
        </r>
      </text>
    </comment>
    <comment ref="B1462" authorId="1" shapeId="0" xr:uid="{E635B9DF-05E9-4C6F-8FE8-21B20A63CE58}">
      <text>
        <r>
          <rPr>
            <sz val="11"/>
            <color theme="1"/>
            <rFont val="Calibri"/>
            <family val="2"/>
            <scheme val="minor"/>
          </rPr>
          <t>Descripción calculada automáticamente a partir de código del artículo</t>
        </r>
      </text>
    </comment>
    <comment ref="C1462" authorId="1" shapeId="0" xr:uid="{0A98D47C-58C0-4CFA-93B8-13059539668E}">
      <text>
        <r>
          <rPr>
            <sz val="11"/>
            <color theme="1"/>
            <rFont val="Calibri"/>
            <family val="2"/>
            <scheme val="minor"/>
          </rPr>
          <t>Seleccione un valor de la lista</t>
        </r>
      </text>
    </comment>
    <comment ref="D1462" authorId="1" shapeId="0" xr:uid="{68D28052-CCAA-4BA7-82DD-2CD04117A27C}">
      <text>
        <r>
          <rPr>
            <sz val="11"/>
            <color theme="1"/>
            <rFont val="Calibri"/>
            <family val="2"/>
            <scheme val="minor"/>
          </rPr>
          <t>Introduzca un número con dos decimales como máximo. Debe ser igual o mayor a la "Cantidad Real Consumida"</t>
        </r>
      </text>
    </comment>
    <comment ref="E1462" authorId="1" shapeId="0" xr:uid="{9994B3AB-EC94-4181-B953-635BDF3FF9F5}">
      <text>
        <r>
          <rPr>
            <sz val="11"/>
            <color theme="1"/>
            <rFont val="Calibri"/>
            <family val="2"/>
            <scheme val="minor"/>
          </rPr>
          <t>Introduzca un número con dos decimales como máximo</t>
        </r>
      </text>
    </comment>
    <comment ref="F1462" authorId="1" shapeId="0" xr:uid="{08286E18-9C69-4457-9769-A18DFED18803}">
      <text>
        <r>
          <rPr>
            <sz val="11"/>
            <color theme="1"/>
            <rFont val="Calibri"/>
            <family val="2"/>
            <scheme val="minor"/>
          </rPr>
          <t>Monto calculado automáticamente por el sistema</t>
        </r>
      </text>
    </comment>
    <comment ref="A1468" authorId="1" shapeId="0" xr:uid="{CAAFDCE7-ED43-4344-B6F3-FD46B529C505}">
      <text>
        <r>
          <rPr>
            <sz val="11"/>
            <color theme="1"/>
            <rFont val="Calibri"/>
            <family val="2"/>
            <scheme val="minor"/>
          </rPr>
          <t>Introducir un texto con el nombre o referencia de la contratación</t>
        </r>
      </text>
    </comment>
    <comment ref="B1468" authorId="1" shapeId="0" xr:uid="{B63F00CA-BBF7-4E9D-AD92-B65A0756F425}">
      <text>
        <r>
          <rPr>
            <sz val="11"/>
            <color theme="1"/>
            <rFont val="Calibri"/>
            <family val="2"/>
            <scheme val="minor"/>
          </rPr>
          <t>Introduzca un texto con la finalidad de la contratación</t>
        </r>
      </text>
    </comment>
    <comment ref="C1468" authorId="1" shapeId="0" xr:uid="{F7E91B01-C01A-4815-84C4-7288B828895A}">
      <text>
        <r>
          <rPr>
            <sz val="11"/>
            <color theme="1"/>
            <rFont val="Calibri"/>
            <family val="2"/>
            <scheme val="minor"/>
          </rPr>
          <t>Seleccionar un valor del listado</t>
        </r>
      </text>
    </comment>
    <comment ref="D1468" authorId="1" shapeId="0" xr:uid="{5D5845AC-AC27-4DA1-A621-242C1B22A6FE}">
      <text>
        <r>
          <rPr>
            <sz val="11"/>
            <color theme="1"/>
            <rFont val="Calibri"/>
            <family val="2"/>
            <scheme val="minor"/>
          </rPr>
          <t>Seleccione el tipo de procedimiento</t>
        </r>
      </text>
    </comment>
    <comment ref="E1468" authorId="1" shapeId="0" xr:uid="{1660C684-233E-4870-9485-E8FA630ADEA1}">
      <text>
        <r>
          <rPr>
            <sz val="11"/>
            <color theme="1"/>
            <rFont val="Calibri"/>
            <family val="2"/>
            <scheme val="minor"/>
          </rPr>
          <t>Seleccione un valor de la lista</t>
        </r>
      </text>
    </comment>
    <comment ref="F1468" authorId="1" shapeId="0" xr:uid="{6185A610-35D2-4894-BF72-DACFA5CB71FC}">
      <text>
        <r>
          <rPr>
            <sz val="11"/>
            <color theme="1"/>
            <rFont val="Calibri"/>
            <family val="2"/>
            <scheme val="minor"/>
          </rPr>
          <t>Introduzca el código SNIP</t>
        </r>
      </text>
    </comment>
    <comment ref="C1469" authorId="1" shapeId="0" xr:uid="{185EF338-987B-43BB-8B99-EE3A40A03685}">
      <text>
        <r>
          <rPr>
            <sz val="11"/>
            <color theme="1"/>
            <rFont val="Calibri"/>
            <family val="2"/>
            <scheme val="minor"/>
          </rPr>
          <t>Introduzca la fecha de inicio del proceso, en formato dd-mm-aaaa</t>
        </r>
      </text>
    </comment>
    <comment ref="F1469" authorId="1" shapeId="0" xr:uid="{A55E9510-1201-46BA-B70E-E440110F1C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0" authorId="1" shapeId="0" xr:uid="{B3340EA3-0A71-46D5-A6A6-4CC26FDDA5E4}">
      <text/>
    </comment>
    <comment ref="C1471" authorId="1" shapeId="0" xr:uid="{81434241-0C21-48A6-AC70-F1FA9B905ED8}">
      <text>
        <r>
          <rPr>
            <sz val="11"/>
            <color theme="1"/>
            <rFont val="Calibri"/>
            <family val="2"/>
            <scheme val="minor"/>
          </rPr>
          <t>Introduzca la fecha prevista de adjudicación, en formato dd-mm-aaaa</t>
        </r>
      </text>
    </comment>
    <comment ref="F1471" authorId="1" shapeId="0" xr:uid="{EC528E2E-1AF6-4FA4-B11B-1A01C7B3F0C8}">
      <text/>
    </comment>
    <comment ref="F1472" authorId="1" shapeId="0" xr:uid="{4D7D8A80-C649-4996-928D-BC6C154E5608}">
      <text/>
    </comment>
    <comment ref="A1474" authorId="1" shapeId="0" xr:uid="{48581AF6-A4DD-4526-8EAB-92DA8943D65E}">
      <text>
        <r>
          <rPr>
            <sz val="11"/>
            <color theme="1"/>
            <rFont val="Calibri"/>
            <family val="2"/>
            <scheme val="minor"/>
          </rPr>
          <t>Introduzca un codigo UNSPSC</t>
        </r>
      </text>
    </comment>
    <comment ref="B1474" authorId="1" shapeId="0" xr:uid="{CFB41695-3458-4CF6-96AA-566EC9F697F5}">
      <text>
        <r>
          <rPr>
            <sz val="11"/>
            <color theme="1"/>
            <rFont val="Calibri"/>
            <family val="2"/>
            <scheme val="minor"/>
          </rPr>
          <t>Descripción calculada automáticamente a partir de código del artículo</t>
        </r>
      </text>
    </comment>
    <comment ref="C1474" authorId="1" shapeId="0" xr:uid="{A0E1BA7F-97D9-443B-9A47-F57281CDB59B}">
      <text>
        <r>
          <rPr>
            <sz val="11"/>
            <color theme="1"/>
            <rFont val="Calibri"/>
            <family val="2"/>
            <scheme val="minor"/>
          </rPr>
          <t>Seleccione un valor de la lista</t>
        </r>
      </text>
    </comment>
    <comment ref="D1474" authorId="1" shapeId="0" xr:uid="{0400E655-257E-40E9-93EA-242F6CE0B3EE}">
      <text>
        <r>
          <rPr>
            <sz val="11"/>
            <color theme="1"/>
            <rFont val="Calibri"/>
            <family val="2"/>
            <scheme val="minor"/>
          </rPr>
          <t>Introduzca un número con dos decimales como máximo. Debe ser igual o mayor a la "Cantidad Real Consumida"</t>
        </r>
      </text>
    </comment>
    <comment ref="E1474" authorId="1" shapeId="0" xr:uid="{BB3B6806-0585-4602-8D92-D03E89FF65D5}">
      <text>
        <r>
          <rPr>
            <sz val="11"/>
            <color theme="1"/>
            <rFont val="Calibri"/>
            <family val="2"/>
            <scheme val="minor"/>
          </rPr>
          <t>Introduzca un número con dos decimales como máximo</t>
        </r>
      </text>
    </comment>
    <comment ref="F1474" authorId="1" shapeId="0" xr:uid="{C68AF78D-4B2C-4DCF-A1C7-A988FBBF2749}">
      <text>
        <r>
          <rPr>
            <sz val="11"/>
            <color theme="1"/>
            <rFont val="Calibri"/>
            <family val="2"/>
            <scheme val="minor"/>
          </rPr>
          <t>Monto calculado automáticamente por el sistema</t>
        </r>
      </text>
    </comment>
    <comment ref="A1497" authorId="1" shapeId="0" xr:uid="{01E41161-EE8D-4767-AC5E-909238B1F86B}">
      <text>
        <r>
          <rPr>
            <sz val="11"/>
            <color theme="1"/>
            <rFont val="Calibri"/>
            <family val="2"/>
            <scheme val="minor"/>
          </rPr>
          <t>Introducir un texto con el nombre o referencia de la contratación</t>
        </r>
      </text>
    </comment>
    <comment ref="B1497" authorId="1" shapeId="0" xr:uid="{13632698-E286-4FC8-86D6-5AE8C79327F7}">
      <text>
        <r>
          <rPr>
            <sz val="11"/>
            <color theme="1"/>
            <rFont val="Calibri"/>
            <family val="2"/>
            <scheme val="minor"/>
          </rPr>
          <t>Introduzca un texto con la finalidad de la contratación</t>
        </r>
      </text>
    </comment>
    <comment ref="C1497" authorId="1" shapeId="0" xr:uid="{A8B21492-B6A2-48F5-AC99-79604E4C2F36}">
      <text>
        <r>
          <rPr>
            <sz val="11"/>
            <color theme="1"/>
            <rFont val="Calibri"/>
            <family val="2"/>
            <scheme val="minor"/>
          </rPr>
          <t>Seleccionar un valor del listado</t>
        </r>
      </text>
    </comment>
    <comment ref="D1497" authorId="1" shapeId="0" xr:uid="{2E544472-8EE6-452C-824C-D4B5F06EC979}">
      <text>
        <r>
          <rPr>
            <sz val="11"/>
            <color theme="1"/>
            <rFont val="Calibri"/>
            <family val="2"/>
            <scheme val="minor"/>
          </rPr>
          <t>Seleccione el tipo de procedimiento</t>
        </r>
      </text>
    </comment>
    <comment ref="E1497" authorId="1" shapeId="0" xr:uid="{B0F8AC63-C3FB-4E67-853F-F7166F7746ED}">
      <text>
        <r>
          <rPr>
            <sz val="11"/>
            <color theme="1"/>
            <rFont val="Calibri"/>
            <family val="2"/>
            <scheme val="minor"/>
          </rPr>
          <t>Seleccione un valor de la lista</t>
        </r>
      </text>
    </comment>
    <comment ref="F1497" authorId="1" shapeId="0" xr:uid="{94621543-74EC-4647-A11D-4EECC8364696}">
      <text>
        <r>
          <rPr>
            <sz val="11"/>
            <color theme="1"/>
            <rFont val="Calibri"/>
            <family val="2"/>
            <scheme val="minor"/>
          </rPr>
          <t>Introduzca el código SNIP</t>
        </r>
      </text>
    </comment>
    <comment ref="C1498" authorId="1" shapeId="0" xr:uid="{7979804F-EE5A-497E-A5B2-1788C0E5EA3A}">
      <text>
        <r>
          <rPr>
            <sz val="11"/>
            <color theme="1"/>
            <rFont val="Calibri"/>
            <family val="2"/>
            <scheme val="minor"/>
          </rPr>
          <t>Introduzca la fecha de inicio del proceso, en formato dd-mm-aaaa</t>
        </r>
      </text>
    </comment>
    <comment ref="F1498" authorId="1" shapeId="0" xr:uid="{6C836E2B-1003-4596-BE6C-456C8543BA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9" authorId="1" shapeId="0" xr:uid="{CB65620B-BE85-4D27-82F0-0F461F19BAEF}">
      <text/>
    </comment>
    <comment ref="C1500" authorId="1" shapeId="0" xr:uid="{E7C4EF63-8444-4954-8931-ABE5CB905ADC}">
      <text>
        <r>
          <rPr>
            <sz val="11"/>
            <color theme="1"/>
            <rFont val="Calibri"/>
            <family val="2"/>
            <scheme val="minor"/>
          </rPr>
          <t>Introduzca la fecha prevista de adjudicación, en formato dd-mm-aaaa</t>
        </r>
      </text>
    </comment>
    <comment ref="F1500" authorId="1" shapeId="0" xr:uid="{17C3BF06-E8B6-4735-BF3D-CD373D8CD4D9}">
      <text/>
    </comment>
    <comment ref="F1501" authorId="1" shapeId="0" xr:uid="{364430FF-427D-42F3-A7BC-35E3417D6954}">
      <text/>
    </comment>
    <comment ref="A1503" authorId="1" shapeId="0" xr:uid="{3BED653B-8A9F-4D8D-B5AC-BC053FEC6A14}">
      <text>
        <r>
          <rPr>
            <sz val="11"/>
            <color theme="1"/>
            <rFont val="Calibri"/>
            <family val="2"/>
            <scheme val="minor"/>
          </rPr>
          <t>Introduzca un codigo UNSPSC</t>
        </r>
      </text>
    </comment>
    <comment ref="B1503" authorId="1" shapeId="0" xr:uid="{7AD3AC7A-96D8-4BC9-91AA-68DA17B5A22F}">
      <text>
        <r>
          <rPr>
            <sz val="11"/>
            <color theme="1"/>
            <rFont val="Calibri"/>
            <family val="2"/>
            <scheme val="minor"/>
          </rPr>
          <t>Descripción calculada automáticamente a partir de código del artículo</t>
        </r>
      </text>
    </comment>
    <comment ref="C1503" authorId="1" shapeId="0" xr:uid="{2870A373-F398-4764-8211-C8E7B09589CB}">
      <text>
        <r>
          <rPr>
            <sz val="11"/>
            <color theme="1"/>
            <rFont val="Calibri"/>
            <family val="2"/>
            <scheme val="minor"/>
          </rPr>
          <t>Seleccione un valor de la lista</t>
        </r>
      </text>
    </comment>
    <comment ref="D1503" authorId="1" shapeId="0" xr:uid="{8C41A153-A036-4C5A-87BA-47FD65FBE6B0}">
      <text>
        <r>
          <rPr>
            <sz val="11"/>
            <color theme="1"/>
            <rFont val="Calibri"/>
            <family val="2"/>
            <scheme val="minor"/>
          </rPr>
          <t>Introduzca un número con dos decimales como máximo. Debe ser igual o mayor a la "Cantidad Real Consumida"</t>
        </r>
      </text>
    </comment>
    <comment ref="E1503" authorId="1" shapeId="0" xr:uid="{D2F28997-7B05-4477-8BC1-46AA7F3CD516}">
      <text>
        <r>
          <rPr>
            <sz val="11"/>
            <color theme="1"/>
            <rFont val="Calibri"/>
            <family val="2"/>
            <scheme val="minor"/>
          </rPr>
          <t>Introduzca un número con dos decimales como máximo</t>
        </r>
      </text>
    </comment>
    <comment ref="F1503" authorId="1" shapeId="0" xr:uid="{2C161988-ACA6-4BF2-BB25-CD2354FD8E25}">
      <text>
        <r>
          <rPr>
            <sz val="11"/>
            <color theme="1"/>
            <rFont val="Calibri"/>
            <family val="2"/>
            <scheme val="minor"/>
          </rPr>
          <t>Monto calculado automáticamente por el sistema</t>
        </r>
      </text>
    </comment>
    <comment ref="A1514" authorId="1" shapeId="0" xr:uid="{41CC9C94-E17B-4F87-A83B-845536D0826B}">
      <text>
        <r>
          <rPr>
            <sz val="11"/>
            <color theme="1"/>
            <rFont val="Calibri"/>
            <family val="2"/>
            <scheme val="minor"/>
          </rPr>
          <t>Introducir un texto con el nombre o referencia de la contratación</t>
        </r>
      </text>
    </comment>
    <comment ref="B1514" authorId="1" shapeId="0" xr:uid="{9124DC0E-9115-4460-A4B2-8CACFCD87923}">
      <text>
        <r>
          <rPr>
            <sz val="11"/>
            <color theme="1"/>
            <rFont val="Calibri"/>
            <family val="2"/>
            <scheme val="minor"/>
          </rPr>
          <t>Introduzca un texto con la finalidad de la contratación</t>
        </r>
      </text>
    </comment>
    <comment ref="C1514" authorId="1" shapeId="0" xr:uid="{ABD752EE-9404-4C0E-80B8-80FFB07097E3}">
      <text>
        <r>
          <rPr>
            <sz val="11"/>
            <color theme="1"/>
            <rFont val="Calibri"/>
            <family val="2"/>
            <scheme val="minor"/>
          </rPr>
          <t>Seleccionar un valor del listado</t>
        </r>
      </text>
    </comment>
    <comment ref="D1514" authorId="1" shapeId="0" xr:uid="{144D252E-3CFF-4404-8AE6-CD3FC8212085}">
      <text>
        <r>
          <rPr>
            <sz val="11"/>
            <color theme="1"/>
            <rFont val="Calibri"/>
            <family val="2"/>
            <scheme val="minor"/>
          </rPr>
          <t>Seleccione el tipo de procedimiento</t>
        </r>
      </text>
    </comment>
    <comment ref="E1514" authorId="1" shapeId="0" xr:uid="{245D4F47-170A-4C08-BE66-672BF6718FDC}">
      <text>
        <r>
          <rPr>
            <sz val="11"/>
            <color theme="1"/>
            <rFont val="Calibri"/>
            <family val="2"/>
            <scheme val="minor"/>
          </rPr>
          <t>Seleccione un valor de la lista</t>
        </r>
      </text>
    </comment>
    <comment ref="F1514" authorId="1" shapeId="0" xr:uid="{59EF4BE0-B6A7-4659-8353-0681FA877263}">
      <text>
        <r>
          <rPr>
            <sz val="11"/>
            <color theme="1"/>
            <rFont val="Calibri"/>
            <family val="2"/>
            <scheme val="minor"/>
          </rPr>
          <t>Introduzca el código SNIP</t>
        </r>
      </text>
    </comment>
    <comment ref="C1515" authorId="1" shapeId="0" xr:uid="{DCBB5982-99F4-4A0D-8118-394B4ECE437C}">
      <text>
        <r>
          <rPr>
            <sz val="11"/>
            <color theme="1"/>
            <rFont val="Calibri"/>
            <family val="2"/>
            <scheme val="minor"/>
          </rPr>
          <t>Introduzca la fecha de inicio del proceso, en formato dd-mm-aaaa</t>
        </r>
      </text>
    </comment>
    <comment ref="F1515" authorId="1" shapeId="0" xr:uid="{7D2E365F-0F88-4952-87ED-A0CA29B27C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6" authorId="1" shapeId="0" xr:uid="{B97F07BB-2DDF-47C0-84C7-8FD508D50940}">
      <text/>
    </comment>
    <comment ref="C1517" authorId="1" shapeId="0" xr:uid="{7D508ABC-680E-4F5B-80EF-0FD2D140C3BA}">
      <text>
        <r>
          <rPr>
            <sz val="11"/>
            <color theme="1"/>
            <rFont val="Calibri"/>
            <family val="2"/>
            <scheme val="minor"/>
          </rPr>
          <t>Introduzca la fecha prevista de adjudicación, en formato dd-mm-aaaa</t>
        </r>
      </text>
    </comment>
    <comment ref="F1517" authorId="1" shapeId="0" xr:uid="{DD361F92-7F63-44C3-B72B-9EA48787FBAF}">
      <text/>
    </comment>
    <comment ref="F1518" authorId="1" shapeId="0" xr:uid="{262550D6-41B7-4584-BDD8-3905FFD4AC03}">
      <text/>
    </comment>
    <comment ref="A1520" authorId="1" shapeId="0" xr:uid="{31F97DD8-4442-4A4A-A933-B485C3A517C3}">
      <text>
        <r>
          <rPr>
            <sz val="11"/>
            <color theme="1"/>
            <rFont val="Calibri"/>
            <family val="2"/>
            <scheme val="minor"/>
          </rPr>
          <t>Introduzca un codigo UNSPSC</t>
        </r>
      </text>
    </comment>
    <comment ref="B1520" authorId="1" shapeId="0" xr:uid="{4E5762A8-F5ED-4E99-811F-7D83693E7295}">
      <text>
        <r>
          <rPr>
            <sz val="11"/>
            <color theme="1"/>
            <rFont val="Calibri"/>
            <family val="2"/>
            <scheme val="minor"/>
          </rPr>
          <t>Descripción calculada automáticamente a partir de código del artículo</t>
        </r>
      </text>
    </comment>
    <comment ref="C1520" authorId="1" shapeId="0" xr:uid="{E49F413E-C409-4441-A512-F2736AE3BD42}">
      <text>
        <r>
          <rPr>
            <sz val="11"/>
            <color theme="1"/>
            <rFont val="Calibri"/>
            <family val="2"/>
            <scheme val="minor"/>
          </rPr>
          <t>Seleccione un valor de la lista</t>
        </r>
      </text>
    </comment>
    <comment ref="D1520" authorId="1" shapeId="0" xr:uid="{CC528D9F-0DE2-4C73-A0D4-6700D9ADE63D}">
      <text>
        <r>
          <rPr>
            <sz val="11"/>
            <color theme="1"/>
            <rFont val="Calibri"/>
            <family val="2"/>
            <scheme val="minor"/>
          </rPr>
          <t>Introduzca un número con dos decimales como máximo. Debe ser igual o mayor a la "Cantidad Real Consumida"</t>
        </r>
      </text>
    </comment>
    <comment ref="E1520" authorId="1" shapeId="0" xr:uid="{7069A97D-9B70-44B1-B4AC-92ED8DDF2B7B}">
      <text>
        <r>
          <rPr>
            <sz val="11"/>
            <color theme="1"/>
            <rFont val="Calibri"/>
            <family val="2"/>
            <scheme val="minor"/>
          </rPr>
          <t>Introduzca un número con dos decimales como máximo</t>
        </r>
      </text>
    </comment>
    <comment ref="F1520" authorId="1" shapeId="0" xr:uid="{E870D340-9FFD-4E1E-B539-CD9C7BE9AA66}">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<sst xmlns="http://schemas.openxmlformats.org/spreadsheetml/2006/main" count="24683" uniqueCount="18923">
  <si>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</si>
  <si>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</si>
  <si>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</si>
  <si>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</si>
  <si>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</si>
  <si>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</si>
  <si>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</si>
  <si>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</si>
  <si>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</si>
  <si>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</si>
  <si>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</si>
  <si>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</si>
  <si>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</si>
  <si>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</si>
  <si>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</si>
  <si>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</si>
  <si>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</si>
  <si>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</si>
  <si>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</si>
  <si>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</si>
  <si>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</si>
  <si>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</si>
  <si>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</si>
  <si>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</si>
  <si>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</si>
  <si>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</si>
  <si>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</si>
  <si>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</si>
  <si>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</si>
  <si>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</si>
  <si>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</si>
  <si>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</si>
  <si>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</si>
  <si>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</si>
  <si>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</si>
  <si>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</si>
  <si>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</si>
  <si>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</si>
  <si>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</si>
  <si>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</si>
  <si>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</si>
  <si>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</si>
  <si>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</si>
  <si>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</si>
  <si>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</si>
  <si>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</si>
  <si>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</si>
  <si>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</si>
  <si>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</si>
  <si>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</si>
  <si>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</si>
  <si>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</si>
  <si>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</si>
  <si>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</si>
  <si>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</si>
  <si>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</si>
  <si>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</si>
  <si>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</si>
  <si>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</si>
  <si>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</si>
  <si>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</si>
  <si>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</si>
  <si>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</si>
  <si>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</si>
  <si>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</si>
  <si>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</si>
  <si>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</si>
  <si>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</si>
  <si>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</si>
  <si>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</si>
  <si>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</si>
  <si>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</si>
  <si>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</si>
  <si>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</si>
  <si>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</si>
  <si>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</si>
  <si>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</si>
  <si>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</si>
  <si>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</si>
  <si>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</si>
  <si>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</si>
  <si>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</si>
  <si>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</si>
  <si>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</si>
  <si>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</si>
  <si>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</si>
  <si>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</si>
  <si>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</si>
  <si>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</si>
  <si>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</si>
  <si>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</si>
  <si>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</si>
  <si>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</si>
  <si>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</si>
  <si>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</si>
  <si>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</si>
  <si>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</si>
  <si>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</si>
  <si>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</si>
  <si>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</si>
  <si>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</si>
  <si>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</si>
  <si>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</si>
  <si>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</si>
  <si>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</si>
  <si>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</si>
  <si>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</si>
  <si>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</si>
  <si>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</si>
  <si>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</si>
  <si>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</si>
  <si>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</si>
  <si>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</si>
  <si>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</si>
  <si>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</si>
  <si>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</si>
  <si>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</si>
  <si>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</si>
  <si>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</si>
  <si>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</si>
  <si>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</si>
  <si>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</si>
  <si>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</si>
  <si>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</si>
  <si>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</si>
  <si>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</si>
  <si>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</si>
  <si>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</si>
  <si>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</si>
  <si>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</si>
  <si>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</si>
  <si>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</si>
  <si>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</si>
  <si>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</si>
  <si>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</si>
  <si>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</si>
  <si>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</si>
  <si>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</si>
  <si>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</si>
  <si>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</si>
  <si>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</si>
  <si>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</si>
  <si>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</si>
  <si>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</si>
  <si>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</si>
  <si>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</si>
  <si>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</si>
  <si>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</si>
  <si>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</si>
  <si>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</si>
  <si>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</si>
  <si>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</si>
  <si>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</si>
  <si>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</si>
  <si>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</si>
  <si>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</si>
  <si>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</si>
  <si>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</si>
  <si>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</si>
  <si>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</si>
  <si>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</si>
  <si>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</si>
  <si>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</si>
  <si>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</si>
  <si>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</si>
  <si>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</si>
  <si>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</si>
  <si>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</si>
  <si>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</si>
  <si>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</si>
  <si>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</si>
  <si>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</si>
  <si>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</si>
  <si>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</si>
  <si>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</si>
  <si>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</si>
  <si>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</si>
  <si>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</si>
  <si>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</si>
  <si>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</si>
  <si>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</si>
  <si>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</si>
  <si>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</si>
  <si>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</si>
  <si>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</si>
  <si>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</si>
  <si>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</si>
  <si>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</si>
  <si>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</si>
  <si>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</si>
  <si>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</si>
  <si>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</si>
  <si>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</si>
  <si>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</si>
  <si>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</si>
  <si>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</si>
  <si>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</si>
  <si>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</si>
  <si>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</si>
  <si>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</si>
  <si>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</si>
  <si>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</si>
  <si>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</si>
  <si>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</si>
  <si>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</si>
  <si>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</si>
  <si>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</si>
  <si>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</si>
  <si>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</si>
  <si>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</si>
  <si>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</si>
  <si>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</si>
  <si>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</si>
  <si>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</si>
  <si>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</si>
  <si>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</si>
  <si>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</si>
  <si>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</si>
  <si>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</si>
  <si>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</si>
  <si>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</si>
  <si>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</si>
  <si>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</si>
  <si>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</si>
  <si>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</si>
  <si>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</si>
  <si>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</si>
  <si>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</si>
  <si>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</si>
  <si>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</si>
  <si>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</si>
  <si>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</si>
  <si>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</si>
  <si>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</si>
  <si>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</si>
  <si>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</si>
  <si>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</si>
  <si>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</si>
  <si>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</si>
  <si>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</si>
  <si>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</si>
  <si>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</si>
  <si>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</si>
  <si>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</si>
  <si>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</si>
  <si>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</si>
  <si>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</si>
  <si>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</si>
  <si>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</si>
  <si>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</si>
  <si>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</si>
  <si>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</si>
  <si>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</si>
  <si>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</si>
  <si>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</si>
  <si>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</si>
  <si>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</si>
  <si>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</si>
  <si>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</si>
  <si>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</si>
  <si>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</si>
  <si>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</si>
  <si>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</si>
  <si>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</si>
  <si>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</si>
  <si>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</si>
  <si>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</si>
  <si>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</si>
  <si>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</si>
  <si>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</si>
  <si>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</si>
  <si>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</si>
  <si>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</si>
  <si>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</si>
  <si>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</si>
  <si>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</si>
  <si>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</si>
  <si>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</si>
  <si>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</si>
  <si>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</si>
  <si>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</si>
  <si>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</si>
  <si>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</si>
  <si>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</si>
  <si>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</si>
  <si>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</si>
  <si>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</si>
  <si>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</si>
  <si>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</si>
  <si>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</si>
  <si>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</si>
  <si>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</si>
  <si>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</si>
  <si>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</si>
  <si>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</si>
  <si>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</si>
  <si>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</si>
  <si>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</si>
  <si>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</si>
  <si>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</si>
  <si>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</si>
  <si>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</si>
  <si>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</si>
  <si>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</si>
  <si>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</si>
  <si>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</si>
  <si>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</si>
  <si>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</si>
  <si>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</si>
  <si>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</si>
  <si>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</si>
  <si>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</si>
  <si>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</si>
  <si>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</si>
  <si>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</si>
  <si>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</si>
  <si>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</si>
  <si>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</si>
  <si>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</si>
  <si>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</si>
  <si>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</si>
  <si>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</si>
  <si>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</si>
  <si>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</si>
  <si>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</si>
  <si>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</si>
  <si>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</si>
  <si>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</si>
  <si>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</si>
  <si>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</si>
  <si>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</si>
  <si>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</si>
  <si>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</si>
  <si>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</si>
  <si>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</si>
  <si>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</si>
  <si>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</si>
  <si>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</si>
  <si>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</si>
  <si>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</si>
  <si>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</si>
  <si>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</si>
  <si>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</si>
  <si>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</si>
  <si>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</si>
  <si>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</si>
  <si>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</si>
  <si>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</si>
  <si>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</si>
  <si>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</si>
  <si>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</si>
  <si>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</si>
  <si>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</si>
  <si>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</si>
  <si>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</si>
  <si>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</si>
  <si>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</si>
  <si>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</si>
  <si>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</si>
  <si>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</si>
  <si>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</si>
  <si>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</si>
  <si>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</si>
  <si>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</si>
  <si>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</si>
  <si>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</si>
  <si>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</si>
  <si>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</si>
  <si>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</si>
  <si>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</si>
  <si>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</si>
  <si>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</si>
  <si>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</si>
  <si>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</si>
  <si>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</si>
  <si>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</si>
  <si>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</si>
  <si>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</si>
  <si>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</si>
  <si>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</si>
  <si>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</si>
  <si>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</si>
  <si>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</si>
  <si>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</si>
  <si>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</si>
  <si>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</si>
  <si>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</si>
  <si>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</si>
  <si>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</si>
  <si>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</si>
  <si>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</si>
  <si>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</si>
  <si>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</si>
  <si>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</si>
  <si>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</si>
  <si>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</si>
  <si>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</si>
  <si>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</si>
  <si>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</si>
  <si>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</si>
  <si>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</si>
  <si>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</si>
  <si>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</si>
  <si>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</si>
  <si>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</si>
  <si>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</si>
  <si>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</si>
  <si>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</si>
  <si>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</si>
  <si>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</si>
  <si>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</si>
  <si>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</si>
  <si>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</si>
  <si>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</si>
  <si>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</si>
  <si>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</si>
  <si>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</si>
  <si>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</si>
  <si>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</si>
  <si>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</si>
  <si>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</si>
  <si>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</si>
  <si>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</si>
  <si>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</si>
  <si>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</si>
  <si>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</si>
  <si>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</si>
  <si>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</si>
  <si>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</si>
  <si>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</si>
  <si>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</si>
  <si>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</si>
  <si>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</si>
  <si>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</si>
  <si>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</si>
  <si>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</si>
  <si>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</si>
  <si>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</si>
  <si>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</si>
  <si>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</si>
  <si>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</si>
  <si>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</si>
  <si>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</si>
  <si>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</si>
  <si>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</si>
  <si>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</si>
  <si>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</si>
  <si>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</si>
  <si>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</si>
  <si>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</si>
  <si>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</si>
  <si>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</si>
  <si>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</si>
  <si>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</si>
  <si>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</si>
  <si>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</si>
  <si>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</si>
  <si>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</si>
  <si>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</si>
  <si>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</si>
  <si>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</si>
  <si>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</si>
  <si>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</si>
  <si>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</si>
  <si>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</si>
  <si>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</si>
  <si>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</si>
  <si>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</si>
  <si>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</si>
  <si>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</si>
  <si>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</si>
  <si>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</si>
  <si>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</si>
  <si>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</si>
  <si>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</si>
  <si>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</si>
  <si>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</si>
  <si>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</si>
  <si>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</si>
  <si>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</si>
  <si>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</si>
  <si>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</si>
  <si>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</si>
  <si>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</si>
  <si>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</si>
  <si>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</si>
  <si>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</si>
  <si>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</si>
  <si>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</si>
  <si>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</si>
  <si>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</si>
  <si>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</si>
  <si>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</si>
  <si>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</si>
  <si>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</si>
  <si>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</si>
  <si>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</si>
  <si>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</si>
  <si>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</si>
  <si>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</si>
  <si>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</si>
  <si>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</si>
  <si>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</si>
  <si>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</si>
  <si>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</si>
  <si>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</si>
  <si>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</si>
  <si>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</si>
  <si>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</si>
  <si>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</si>
  <si>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</si>
  <si>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</si>
  <si>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</si>
  <si>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</si>
  <si>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</si>
  <si>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</si>
  <si>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</si>
  <si>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</si>
  <si>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</si>
  <si>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</si>
  <si>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</si>
  <si>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</si>
  <si>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</si>
  <si>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</si>
  <si>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</si>
  <si>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</si>
  <si>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</si>
  <si>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</si>
  <si>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</si>
  <si>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</si>
  <si>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</si>
  <si>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</si>
  <si>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</si>
  <si>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</si>
  <si>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</si>
  <si>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</si>
  <si>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</si>
  <si>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</si>
  <si>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</si>
  <si>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</si>
  <si>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</si>
  <si>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</si>
  <si>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</si>
  <si>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</si>
  <si>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</si>
  <si>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</si>
  <si>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</si>
  <si>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</si>
  <si>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</si>
  <si>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</si>
  <si>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</si>
  <si>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</si>
  <si>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</si>
  <si>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</si>
  <si>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</si>
  <si>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</si>
  <si>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</si>
  <si>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</si>
  <si>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</si>
  <si>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</si>
  <si>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</si>
  <si>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</si>
  <si>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</si>
  <si>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</si>
  <si>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</si>
  <si>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</si>
  <si>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</si>
  <si>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</si>
  <si>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</si>
  <si>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</si>
  <si>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</si>
  <si>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</si>
  <si>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</si>
  <si>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</si>
  <si>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</si>
  <si>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</si>
  <si>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</si>
  <si>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</si>
  <si>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</si>
  <si>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</si>
  <si>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</si>
  <si>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</si>
  <si>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</si>
  <si>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</si>
  <si>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</si>
  <si>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</si>
  <si>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</si>
  <si>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</si>
  <si>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</si>
  <si>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</si>
  <si>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</si>
  <si>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</si>
  <si>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</si>
  <si>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</si>
  <si>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</si>
  <si>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</si>
  <si>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</si>
  <si>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</si>
  <si>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</si>
  <si>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</si>
  <si>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</si>
  <si>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</si>
  <si>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</si>
  <si>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</si>
  <si>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</si>
  <si>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</si>
  <si>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</si>
  <si>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</si>
  <si>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</si>
  <si>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</si>
  <si>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</si>
  <si>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</si>
  <si>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</si>
  <si>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</si>
  <si>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</si>
  <si>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</si>
  <si>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</si>
  <si>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</si>
  <si>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</si>
  <si>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</si>
  <si>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</si>
  <si>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</si>
  <si>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</si>
  <si>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</si>
  <si>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</si>
  <si>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</si>
  <si>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</si>
  <si>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</si>
  <si>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</si>
  <si>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</si>
  <si>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</si>
  <si>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</si>
  <si>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</si>
  <si>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</si>
  <si>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</si>
  <si>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</si>
  <si>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</si>
  <si>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</si>
  <si>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</si>
  <si>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</si>
  <si>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</si>
  <si>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</si>
  <si>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</si>
  <si>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</si>
  <si>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</si>
  <si>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</si>
  <si>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</si>
  <si>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</si>
  <si>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</si>
  <si>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</si>
  <si>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</si>
  <si>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</si>
  <si>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</si>
  <si>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</si>
  <si>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</si>
  <si>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</si>
  <si>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</si>
  <si>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</si>
  <si>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</si>
  <si>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</si>
  <si>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</si>
  <si>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</si>
  <si>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</si>
  <si>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</si>
  <si>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</si>
  <si>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</si>
  <si>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</si>
  <si>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</si>
  <si>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</si>
  <si>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</si>
  <si>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</si>
  <si>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</si>
  <si>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</si>
  <si>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</si>
  <si>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</si>
  <si>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</si>
  <si>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</si>
  <si>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</si>
  <si>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</si>
  <si>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</si>
  <si>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</si>
  <si>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</si>
  <si>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</si>
  <si>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</si>
  <si>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</si>
  <si>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</si>
  <si>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</si>
  <si>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</si>
  <si>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</si>
  <si>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</si>
  <si>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</si>
  <si>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</si>
  <si>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</si>
  <si>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</si>
  <si>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</si>
  <si>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</si>
  <si>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</si>
  <si>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</si>
  <si>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</si>
  <si>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</si>
  <si>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</si>
  <si>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</si>
  <si>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</si>
  <si>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</si>
  <si>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</si>
  <si>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</si>
  <si>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</si>
  <si>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</si>
  <si>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</si>
  <si>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</si>
  <si>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</si>
  <si>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</si>
  <si>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</si>
  <si>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</si>
  <si>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</si>
  <si>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</si>
  <si>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</si>
  <si>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</si>
  <si>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</si>
  <si>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</si>
  <si>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</si>
  <si>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</si>
  <si>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</si>
  <si>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</si>
  <si>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</si>
  <si>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</si>
  <si>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</si>
  <si>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</si>
  <si>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</si>
  <si>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</si>
  <si>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</si>
  <si>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</si>
  <si>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</si>
  <si>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</si>
  <si>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</si>
  <si>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</si>
  <si>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</si>
  <si>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</si>
  <si>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</si>
  <si>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</si>
  <si>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</si>
  <si>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</si>
  <si>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</si>
  <si>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</si>
  <si>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</si>
  <si>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</si>
  <si>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</si>
  <si>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</si>
  <si>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</si>
  <si>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</si>
  <si>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</si>
  <si>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</si>
  <si>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</si>
  <si>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</si>
  <si>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</si>
  <si>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</si>
  <si>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</si>
  <si>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</si>
  <si>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</si>
  <si>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</si>
  <si>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</si>
  <si>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</si>
  <si>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</si>
  <si>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</si>
  <si>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</si>
  <si>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</si>
  <si>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</si>
  <si>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</si>
  <si>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</si>
  <si>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</si>
  <si>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</si>
  <si>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</si>
  <si>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</si>
  <si>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</si>
  <si>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</si>
  <si>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</si>
  <si>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</si>
  <si>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</si>
  <si>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</si>
  <si>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</si>
  <si>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</si>
  <si>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</si>
  <si>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</si>
  <si>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</si>
  <si>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</si>
  <si>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</si>
  <si>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</si>
  <si>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</si>
  <si>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</si>
  <si>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</si>
  <si>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</si>
  <si>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</si>
  <si>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</si>
  <si>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</si>
  <si>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</si>
  <si>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</si>
  <si>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</si>
  <si>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</si>
  <si>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</si>
  <si>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</si>
  <si>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</si>
  <si>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</si>
  <si>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</si>
  <si>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</si>
  <si>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</si>
  <si>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</si>
  <si>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</si>
  <si>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</si>
  <si>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</si>
  <si>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</si>
  <si>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</si>
  <si>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</si>
  <si>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</si>
  <si>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</si>
  <si>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</si>
  <si>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</si>
  <si>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</si>
  <si>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</si>
  <si>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</si>
  <si>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</si>
  <si>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</si>
  <si>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</si>
  <si>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</si>
  <si>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</si>
  <si>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</si>
  <si>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</si>
  <si>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</si>
  <si>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</si>
  <si>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</si>
  <si>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</si>
  <si>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</si>
  <si>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</si>
  <si>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</si>
  <si>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</si>
  <si>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</si>
  <si>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</si>
  <si>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</si>
  <si>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</si>
  <si>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</si>
  <si>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</si>
  <si>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</si>
  <si>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</si>
  <si>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</si>
  <si>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</si>
  <si>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</si>
  <si>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</si>
  <si>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</si>
  <si>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</si>
  <si>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</si>
  <si>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</si>
  <si>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</si>
  <si>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</si>
  <si>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</si>
  <si>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</si>
  <si>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</si>
  <si>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</si>
  <si>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</si>
  <si>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</si>
  <si>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</si>
  <si>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</si>
  <si>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</si>
  <si>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</si>
  <si>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</si>
  <si>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</si>
  <si>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</si>
  <si>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</si>
  <si>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</si>
  <si>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</si>
  <si>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</si>
  <si>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</si>
  <si>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</si>
  <si>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</si>
  <si>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</si>
  <si>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</si>
  <si>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</si>
  <si>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</si>
  <si>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</si>
  <si>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</si>
  <si>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</si>
  <si>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</si>
  <si>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</si>
  <si>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</si>
  <si>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</si>
  <si>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</si>
  <si>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</si>
  <si>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</si>
  <si>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</si>
  <si>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</si>
  <si>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</si>
  <si>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</si>
  <si>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</si>
  <si>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</si>
  <si>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</si>
  <si>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</si>
  <si>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</si>
  <si>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</si>
  <si>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</si>
  <si>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</si>
  <si>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</si>
  <si>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</si>
  <si>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</si>
  <si>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</si>
  <si>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</si>
  <si>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</si>
  <si>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</si>
  <si>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</si>
  <si>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</si>
  <si>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</si>
  <si>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</si>
  <si>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</si>
  <si>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</si>
  <si>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</si>
  <si>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</si>
  <si>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</si>
  <si>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</si>
  <si>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</si>
  <si>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</si>
  <si>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</si>
  <si>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</si>
  <si>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</si>
  <si>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</si>
  <si>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</si>
  <si>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</si>
  <si>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</si>
  <si>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</si>
  <si>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</si>
  <si>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</si>
  <si>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</si>
  <si>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</si>
  <si>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</si>
  <si>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</si>
  <si>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</si>
  <si>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</si>
  <si>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</si>
  <si>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</si>
  <si>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</si>
  <si>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</si>
  <si>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</si>
  <si>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</si>
  <si>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</si>
  <si>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</si>
  <si>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</si>
  <si>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</si>
  <si>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</si>
  <si>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</si>
  <si>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</si>
  <si>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</si>
  <si>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</si>
  <si>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</si>
  <si>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</si>
  <si>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</si>
  <si>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</si>
  <si>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</si>
  <si>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</si>
  <si>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</si>
  <si>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</si>
  <si>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</si>
  <si>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</si>
  <si>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</si>
  <si>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</si>
  <si>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</si>
  <si>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</si>
  <si>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</si>
  <si>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</si>
  <si>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</si>
  <si>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</si>
  <si>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</si>
  <si>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</si>
  <si>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</si>
  <si>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</si>
  <si>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</si>
  <si>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</si>
  <si>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</si>
  <si>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</si>
  <si>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</si>
  <si>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</si>
  <si>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</si>
  <si>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</si>
  <si>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</si>
  <si>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</si>
  <si>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</si>
  <si>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</si>
  <si>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</si>
  <si>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</si>
  <si>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</si>
  <si>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</si>
  <si>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</si>
  <si>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</si>
  <si>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</si>
  <si>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</si>
  <si>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</si>
  <si>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</si>
  <si>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</si>
  <si>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</si>
  <si>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</si>
  <si>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</si>
  <si>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</si>
  <si>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</si>
  <si>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</si>
  <si>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</si>
  <si>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</si>
  <si>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</si>
  <si>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</si>
  <si>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</si>
  <si>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</si>
  <si>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</si>
  <si>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</si>
  <si>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</si>
  <si>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</si>
  <si>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</si>
  <si>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</si>
  <si>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</si>
  <si>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</si>
  <si>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</si>
  <si>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</si>
  <si>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</si>
  <si>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</si>
  <si>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</si>
  <si>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</si>
  <si>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</si>
  <si>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</si>
  <si>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</si>
  <si>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</si>
  <si>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</si>
  <si>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</si>
  <si>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</si>
  <si>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</si>
  <si>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</si>
  <si>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</si>
  <si>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</si>
  <si>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</si>
  <si>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</si>
  <si>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</si>
  <si>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</si>
  <si>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</si>
  <si>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</si>
  <si>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</si>
  <si>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</si>
  <si>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</si>
  <si>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</si>
  <si>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</si>
  <si>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</si>
  <si>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</si>
  <si>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</si>
  <si>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</si>
  <si>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</si>
  <si>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</si>
  <si>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</si>
  <si>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</si>
  <si>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</si>
  <si>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</si>
  <si>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</si>
  <si>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</si>
  <si>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</si>
  <si>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</si>
  <si>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</si>
  <si>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</si>
  <si>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</si>
  <si>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</si>
  <si>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</si>
  <si>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</si>
  <si>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</si>
  <si>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</si>
  <si>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</si>
  <si>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</si>
  <si>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</si>
  <si>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</si>
  <si>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</si>
  <si>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</si>
  <si>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</si>
  <si>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</si>
  <si>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</si>
  <si>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</si>
  <si>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</si>
  <si>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</si>
  <si>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</si>
  <si>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</si>
  <si>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</si>
  <si>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</si>
  <si>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</si>
  <si>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</si>
  <si>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</si>
  <si>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</si>
  <si>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</si>
  <si>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</si>
  <si>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</si>
  <si>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</si>
  <si>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</si>
  <si>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</si>
  <si>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</si>
  <si>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</si>
  <si>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</si>
  <si>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</si>
  <si>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</si>
  <si>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</si>
  <si>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</si>
  <si>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</si>
  <si>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</si>
  <si>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</si>
  <si>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</si>
  <si>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</si>
  <si>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</si>
  <si>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</si>
  <si>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</si>
  <si>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</si>
  <si>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</si>
  <si>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</si>
  <si>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</si>
  <si>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</si>
  <si>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</si>
  <si>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</si>
  <si>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</si>
  <si>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</si>
  <si>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</si>
  <si>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</si>
  <si>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</si>
  <si>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</si>
  <si>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</si>
  <si>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</si>
  <si>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</si>
  <si>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</si>
  <si>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</si>
  <si>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</si>
  <si>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</si>
  <si>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</si>
  <si>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</si>
  <si>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</si>
  <si>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</si>
  <si>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</si>
  <si>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</si>
  <si>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</si>
  <si>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</si>
  <si>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</si>
  <si>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</si>
  <si>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</si>
  <si>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</si>
  <si>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</si>
  <si>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</si>
  <si>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</si>
  <si>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</si>
  <si>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</si>
  <si>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</si>
  <si>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</si>
  <si>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</si>
  <si>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</si>
  <si>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</si>
  <si>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</si>
  <si>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</si>
  <si>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</si>
  <si>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</si>
  <si>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</si>
  <si>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</si>
  <si>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</si>
  <si>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</si>
  <si>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</si>
  <si>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</si>
  <si>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</si>
  <si>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</si>
  <si>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</si>
  <si>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</si>
  <si>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</si>
  <si>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</si>
  <si>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</si>
  <si>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</si>
  <si>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</si>
  <si>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</si>
  <si>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</si>
  <si>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</si>
  <si>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</si>
  <si>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</si>
  <si>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</si>
  <si>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</si>
  <si>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</si>
  <si>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</si>
  <si>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</si>
  <si>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</si>
  <si>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</si>
  <si>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</si>
  <si>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</si>
  <si>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</si>
  <si>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</si>
  <si>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</si>
  <si>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</si>
  <si>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</si>
  <si>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</si>
  <si>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</si>
  <si>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</si>
  <si>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</si>
  <si>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</si>
  <si>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</si>
  <si>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</si>
  <si>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</si>
  <si>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</si>
  <si>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</si>
  <si>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</si>
  <si>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</si>
  <si>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</si>
  <si>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</si>
  <si>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</si>
  <si>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</si>
  <si>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</si>
  <si>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</si>
  <si>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</si>
  <si>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</si>
  <si>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</si>
  <si>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</si>
  <si>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</si>
  <si>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</si>
  <si>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</si>
  <si>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</si>
  <si>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</si>
  <si>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</si>
  <si>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</si>
  <si>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</si>
  <si>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</si>
  <si>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</si>
  <si>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</si>
  <si>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</si>
  <si>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</si>
  <si>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</si>
  <si>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</si>
  <si>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</si>
  <si>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</si>
  <si>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</si>
  <si>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</si>
  <si>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</si>
  <si>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</si>
  <si>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</si>
  <si>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</si>
  <si>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</si>
  <si>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</si>
  <si>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</si>
  <si>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</si>
  <si>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</si>
  <si>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</si>
  <si>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</si>
  <si>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</si>
  <si>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</si>
  <si>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</si>
  <si>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</si>
  <si>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</si>
  <si>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</si>
  <si>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</si>
  <si>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</si>
  <si>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</si>
  <si>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</si>
  <si>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</si>
  <si>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</si>
  <si>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</si>
  <si>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</si>
  <si>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</si>
  <si>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</si>
  <si>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</si>
  <si>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</si>
  <si>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</si>
  <si>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</si>
  <si>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</si>
  <si>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</si>
  <si>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</si>
  <si>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</si>
  <si>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</si>
  <si>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</si>
  <si>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</si>
  <si>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</si>
  <si>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</si>
  <si>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</si>
  <si>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</si>
  <si>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</si>
  <si>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</si>
  <si>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</si>
  <si>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</si>
  <si>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</si>
  <si>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</si>
  <si>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</si>
  <si>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</si>
  <si>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</si>
  <si>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</si>
  <si>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</si>
  <si>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</si>
  <si>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</si>
  <si>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</si>
  <si>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</si>
  <si>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</si>
  <si>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</si>
  <si>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</si>
  <si>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</si>
  <si>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</si>
  <si>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</si>
  <si>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</si>
  <si>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</si>
  <si>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</si>
  <si>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</si>
  <si>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</si>
  <si>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</si>
  <si>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</si>
  <si>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</si>
  <si>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</si>
  <si>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</si>
  <si>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</si>
  <si>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</si>
  <si>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</si>
  <si>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</si>
  <si>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</si>
  <si>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</si>
  <si>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</si>
  <si>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</si>
  <si>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</si>
  <si>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</si>
  <si>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</si>
  <si>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</si>
  <si>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</si>
  <si>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</si>
  <si>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</si>
  <si>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</si>
  <si>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</si>
  <si>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</si>
  <si>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</si>
  <si>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</si>
  <si>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</si>
  <si>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</si>
  <si>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</si>
  <si>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</si>
  <si>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</si>
  <si>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</si>
  <si>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</si>
  <si>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</si>
  <si>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</si>
  <si>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</si>
  <si>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</si>
  <si>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</si>
  <si>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</si>
  <si>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</si>
  <si>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</si>
  <si>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</si>
  <si>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</si>
  <si>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</si>
  <si>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</si>
  <si>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</si>
  <si>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</si>
  <si>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</si>
  <si>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</si>
  <si>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</si>
  <si>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</si>
  <si>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</si>
  <si>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</si>
  <si>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</si>
  <si>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</si>
  <si>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</si>
  <si>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</si>
  <si>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</si>
  <si>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</si>
  <si>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</si>
  <si>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</si>
  <si>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</si>
  <si>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</si>
  <si>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</si>
  <si>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</si>
  <si>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</si>
  <si>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</si>
  <si>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</si>
  <si>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</si>
  <si>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</si>
  <si>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</si>
  <si>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</si>
  <si>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</si>
  <si>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</si>
  <si>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</si>
  <si>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</si>
  <si>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</si>
  <si>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</si>
  <si>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</si>
  <si>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</si>
  <si>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</si>
  <si>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</si>
  <si>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</si>
  <si>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</si>
  <si>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</si>
  <si>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</si>
  <si>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</si>
  <si>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</si>
  <si>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</si>
  <si>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</si>
  <si>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</si>
  <si>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</si>
  <si>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</si>
  <si>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</si>
  <si>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</si>
  <si>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</si>
  <si>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</si>
  <si>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</si>
  <si>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</si>
  <si>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</si>
  <si>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</si>
  <si>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</si>
  <si>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</si>
  <si>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</si>
  <si>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</si>
  <si>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</si>
  <si>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</si>
  <si>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</si>
  <si>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</si>
  <si>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</si>
  <si>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</si>
  <si>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</si>
  <si>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</si>
  <si>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</si>
  <si>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</si>
  <si>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</si>
  <si>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</si>
  <si>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</si>
  <si>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</si>
  <si>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</si>
  <si>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</si>
  <si>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</si>
  <si>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</si>
  <si>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</si>
  <si>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</si>
  <si>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</si>
  <si>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</si>
  <si>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</si>
  <si>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</si>
  <si>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</si>
  <si>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</si>
  <si>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</si>
  <si>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</si>
  <si>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</si>
  <si>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</si>
  <si>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</si>
  <si>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</si>
  <si>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</si>
  <si>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</si>
  <si>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</si>
  <si>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</si>
  <si>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</si>
  <si>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</si>
  <si>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</si>
  <si>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</si>
  <si>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</si>
  <si>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</si>
  <si>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</si>
  <si>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</si>
  <si>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</si>
  <si>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</si>
  <si>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</si>
  <si>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</si>
  <si>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</si>
  <si>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</si>
  <si>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</si>
  <si>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</si>
  <si>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</si>
  <si>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</si>
  <si>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</si>
  <si>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</si>
  <si>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</si>
  <si>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</si>
  <si>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</si>
  <si>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</si>
  <si>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</si>
  <si>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</si>
  <si>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</si>
  <si>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</si>
  <si>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</si>
  <si>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</si>
  <si>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</si>
  <si>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</si>
  <si>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</si>
  <si>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</si>
  <si>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</si>
  <si>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</si>
  <si>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</si>
  <si>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</si>
  <si>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</si>
  <si>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</si>
  <si>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</si>
  <si>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</si>
  <si>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</si>
  <si>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</si>
  <si>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</si>
  <si>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</si>
  <si>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</si>
  <si>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</si>
  <si>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</si>
  <si>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</si>
  <si>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</si>
  <si>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</si>
  <si>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</si>
  <si>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</si>
  <si>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</si>
  <si>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</si>
  <si>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</si>
  <si>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</si>
  <si>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</si>
  <si>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</si>
  <si>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</si>
  <si>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</si>
  <si>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</si>
  <si>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</si>
  <si>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</si>
  <si>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</si>
  <si>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</si>
  <si>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</si>
  <si>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</si>
  <si>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</si>
  <si>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</si>
  <si>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</si>
  <si>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</si>
  <si>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</si>
  <si>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</si>
  <si>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</si>
  <si>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</si>
  <si>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</si>
  <si>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</si>
  <si>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</si>
  <si>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</si>
  <si>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</si>
  <si>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</si>
  <si>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</si>
  <si>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</si>
  <si>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</si>
  <si>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</si>
  <si>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</si>
  <si>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</si>
  <si>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</si>
  <si>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</si>
  <si>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</si>
  <si>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</si>
  <si>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</si>
  <si>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</si>
  <si>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</si>
  <si>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</si>
  <si>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</si>
  <si>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</si>
  <si>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</si>
  <si>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</si>
  <si>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</si>
  <si>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</si>
  <si>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</si>
  <si>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</si>
  <si>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</si>
  <si>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</si>
  <si>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</si>
  <si>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</si>
  <si>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</si>
  <si>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</si>
  <si>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</si>
  <si>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</si>
  <si>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</si>
  <si>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</si>
  <si>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</si>
  <si>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</si>
  <si>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</si>
  <si>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</si>
  <si>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</si>
  <si>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</si>
  <si>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</si>
  <si>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</si>
  <si>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</si>
  <si>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</si>
  <si>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</si>
  <si>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</si>
  <si>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</si>
  <si>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</si>
  <si>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</si>
  <si>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</si>
  <si>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</si>
  <si>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</si>
  <si>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</si>
  <si>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</si>
  <si>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</si>
  <si>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</si>
  <si>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</si>
  <si>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</si>
  <si>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</si>
  <si>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</si>
  <si>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</si>
  <si>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</si>
  <si>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</si>
  <si>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</si>
  <si>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</si>
  <si>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</si>
  <si>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</si>
  <si>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</si>
  <si>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</si>
  <si>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</si>
  <si>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</si>
  <si>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</si>
  <si>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</si>
  <si>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</si>
  <si>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</si>
  <si>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</si>
  <si>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</si>
  <si>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</si>
  <si>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</si>
  <si>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</si>
  <si>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</si>
  <si>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</si>
  <si>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</si>
  <si>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</si>
  <si>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</si>
  <si>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</si>
  <si>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</si>
  <si>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</si>
  <si>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</si>
  <si>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</si>
  <si>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</si>
  <si>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</si>
  <si>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</si>
  <si>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</si>
  <si>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</si>
  <si>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</si>
  <si>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</si>
  <si>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</si>
  <si>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</si>
  <si>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</si>
  <si>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</si>
  <si>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</si>
  <si>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</si>
  <si>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</si>
  <si>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</si>
  <si>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</si>
  <si>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</si>
  <si>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</si>
  <si>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</si>
  <si>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</si>
  <si>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</si>
  <si>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</si>
  <si>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</si>
  <si>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</si>
  <si>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</si>
  <si>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</si>
  <si>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</si>
  <si>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</si>
  <si>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</si>
  <si>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</si>
  <si>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</si>
  <si>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</si>
  <si>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</si>
  <si>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</si>
  <si>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</si>
  <si>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</si>
  <si>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</si>
  <si>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</si>
  <si>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</si>
  <si>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</si>
  <si>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</si>
  <si>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</si>
  <si>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</si>
  <si>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</si>
  <si>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</si>
  <si>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</si>
  <si>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</si>
  <si>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</si>
  <si>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</si>
  <si>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</si>
  <si>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</si>
  <si>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</si>
  <si>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</si>
  <si>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</si>
  <si>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</si>
  <si>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</si>
  <si>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</si>
  <si>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</si>
  <si>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</si>
  <si>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</si>
  <si>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</si>
  <si>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</si>
  <si>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</si>
  <si>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</si>
  <si>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</si>
  <si>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</si>
  <si>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</si>
  <si>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</si>
  <si>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</si>
  <si>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</si>
  <si>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</si>
  <si>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</si>
  <si>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</si>
  <si>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</si>
  <si>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</si>
  <si>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</si>
  <si>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</si>
  <si>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</si>
  <si>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</si>
  <si>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</si>
  <si>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</si>
  <si>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</si>
  <si>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</si>
  <si>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</si>
  <si>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</si>
  <si>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</si>
  <si>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</si>
  <si>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</si>
  <si>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</si>
  <si>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</si>
  <si>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</si>
  <si>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</si>
  <si>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</si>
  <si>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</si>
  <si>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</si>
  <si>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</si>
  <si>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</si>
  <si>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</si>
  <si>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</si>
  <si>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</si>
  <si>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</si>
  <si>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</si>
  <si>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</si>
  <si>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</si>
  <si>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</si>
  <si>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</si>
  <si>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</si>
  <si>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</si>
  <si>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</si>
  <si>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</si>
  <si>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</si>
  <si>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</si>
  <si>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</si>
  <si>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</si>
  <si>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</si>
  <si>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</si>
  <si>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</si>
  <si>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</si>
  <si>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</si>
  <si>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</si>
  <si>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</si>
  <si>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</si>
  <si>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</si>
  <si>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</si>
  <si>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</si>
  <si>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</si>
  <si>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</si>
  <si>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</si>
  <si>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</si>
  <si>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</si>
  <si>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</si>
  <si>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</si>
  <si>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</si>
  <si>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</si>
  <si>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</si>
  <si>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</si>
  <si>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</si>
  <si>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</si>
  <si>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</si>
  <si>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</si>
  <si>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</si>
  <si>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</si>
  <si>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</si>
  <si>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</si>
  <si>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</si>
  <si>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</si>
  <si>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</si>
  <si>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</si>
  <si>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</si>
  <si>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</si>
  <si>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</si>
  <si>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</si>
  <si>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</si>
  <si>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</si>
  <si>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</si>
  <si>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</si>
  <si>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</si>
  <si>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</si>
  <si>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</si>
  <si>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</si>
  <si>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</si>
  <si>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</si>
  <si>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</si>
  <si>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</si>
  <si>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</si>
  <si>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</si>
  <si>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</si>
  <si>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</si>
  <si>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</si>
  <si>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</si>
  <si>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</si>
  <si>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</si>
  <si>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</si>
  <si>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</si>
  <si>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</si>
  <si>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</si>
  <si>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</si>
  <si>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</si>
  <si>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</si>
  <si>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</si>
  <si>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</si>
  <si>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</si>
  <si>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</si>
  <si>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</si>
  <si>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</si>
  <si>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</si>
  <si>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</si>
  <si>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</si>
  <si>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</si>
  <si>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</si>
  <si>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</si>
  <si>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</si>
  <si>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</si>
  <si>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</si>
  <si>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</si>
  <si>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</si>
  <si>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</si>
  <si>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</si>
  <si>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</si>
  <si>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</si>
  <si>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</si>
  <si>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</si>
  <si>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</si>
  <si>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</si>
  <si>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</si>
  <si>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</si>
  <si>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</si>
  <si>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</si>
  <si>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</si>
  <si>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</si>
  <si>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</si>
  <si>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</si>
  <si>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</si>
  <si>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</si>
  <si>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</si>
  <si>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</si>
  <si>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</si>
  <si>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</si>
  <si>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</si>
  <si>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</si>
  <si>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</si>
  <si>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</si>
  <si>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</si>
  <si>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</si>
  <si>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</si>
  <si>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</si>
  <si>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</si>
  <si>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</si>
  <si>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</si>
  <si>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</si>
  <si>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</si>
  <si>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</si>
  <si>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</si>
  <si>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</si>
  <si>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</si>
  <si>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</si>
  <si>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</si>
  <si>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</si>
  <si>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</si>
  <si>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</si>
  <si>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</si>
  <si>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</si>
  <si>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</si>
  <si>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</si>
  <si>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</si>
  <si>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</si>
  <si>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</si>
  <si>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</si>
  <si>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</si>
  <si>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</si>
  <si>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</si>
  <si>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</si>
  <si>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</si>
  <si>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</si>
  <si>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</si>
  <si>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</si>
  <si>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</si>
  <si>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</si>
  <si>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</si>
  <si>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</si>
  <si>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</si>
  <si>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</si>
  <si>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</si>
  <si>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</si>
  <si>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</si>
  <si>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</si>
  <si>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</si>
  <si>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</si>
  <si>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</si>
  <si>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</si>
  <si>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</si>
  <si>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</si>
  <si>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</si>
  <si>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</si>
  <si>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</si>
  <si>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</si>
  <si>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</si>
  <si>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</si>
  <si>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</si>
  <si>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</si>
  <si>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</si>
  <si>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</si>
  <si>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</si>
  <si>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</si>
  <si>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</si>
  <si>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</si>
  <si>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</si>
  <si>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</si>
  <si>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</si>
  <si>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</si>
  <si>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</si>
  <si>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</si>
  <si>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</si>
  <si>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</si>
  <si>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</si>
  <si>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</si>
  <si>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</si>
  <si>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</si>
  <si>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</si>
  <si>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</si>
  <si>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</si>
  <si>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</si>
  <si>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</si>
  <si>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</si>
  <si>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</si>
  <si>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</si>
  <si>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</si>
  <si>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</si>
  <si>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</si>
  <si>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</si>
  <si>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</si>
  <si>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</si>
  <si>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</si>
  <si>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</si>
  <si>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</si>
  <si>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</si>
  <si>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</si>
  <si>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</si>
  <si>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</si>
  <si>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</si>
  <si>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</si>
  <si>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</si>
  <si>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</si>
  <si>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</si>
  <si>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</si>
  <si>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</si>
  <si>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</si>
  <si>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</si>
  <si>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</si>
  <si>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</si>
  <si>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</si>
  <si>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</si>
  <si>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</si>
  <si>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</si>
  <si>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</si>
  <si>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</si>
  <si>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</si>
  <si>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</si>
  <si>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</si>
  <si>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</si>
  <si>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</si>
  <si>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</si>
  <si>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</si>
  <si>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</si>
  <si>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</si>
  <si>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</si>
  <si>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</si>
  <si>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</si>
  <si>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</si>
  <si>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</si>
  <si>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</si>
  <si>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</si>
  <si>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</si>
  <si>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</si>
  <si>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</si>
  <si>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</si>
  <si>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</si>
  <si>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</si>
  <si>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</si>
  <si>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</si>
  <si>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</si>
  <si>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</si>
  <si>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</si>
  <si>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</si>
  <si>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</si>
  <si>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</si>
  <si>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</si>
  <si>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</si>
  <si>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</si>
  <si>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</si>
  <si>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</si>
  <si>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</si>
  <si>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</si>
  <si>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</si>
  <si>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</si>
  <si>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</si>
  <si>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</si>
  <si>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</si>
  <si>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</si>
  <si>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</si>
  <si>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</si>
  <si>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</si>
  <si>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</si>
  <si>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</si>
  <si>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</si>
  <si>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</si>
  <si>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</si>
  <si>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</si>
  <si>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</si>
  <si>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</si>
  <si>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</si>
  <si>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</si>
  <si>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</si>
  <si>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</si>
  <si>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</si>
  <si>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</si>
  <si>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</si>
  <si>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</si>
  <si>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</si>
  <si>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</si>
  <si>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</si>
  <si>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</si>
  <si>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</si>
  <si>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</si>
  <si>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</si>
  <si>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</si>
  <si>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</si>
  <si>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</si>
  <si>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</si>
  <si>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</si>
  <si>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</si>
  <si>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</si>
  <si>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</si>
  <si>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</si>
  <si>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</si>
  <si>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</si>
  <si>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</si>
  <si>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</si>
  <si>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</si>
  <si>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</si>
  <si>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</si>
  <si>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</si>
  <si>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</si>
  <si>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</si>
  <si>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</si>
  <si>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</si>
  <si>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</si>
  <si>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</si>
  <si>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</si>
  <si>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</si>
  <si>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</si>
  <si>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</si>
  <si>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</si>
  <si>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</si>
  <si>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</si>
  <si>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</si>
  <si>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</si>
  <si>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</si>
  <si>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</si>
  <si>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</si>
  <si>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</si>
  <si>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</si>
  <si>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</si>
  <si>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</si>
  <si>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</si>
  <si>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</si>
  <si>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</si>
  <si>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</si>
  <si>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</si>
  <si>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</si>
  <si>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</si>
  <si>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</si>
  <si>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</si>
  <si>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</si>
  <si>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</si>
  <si>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</si>
  <si>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</si>
  <si>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</si>
  <si>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</si>
  <si>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</si>
  <si>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</si>
  <si>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</si>
  <si>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</si>
  <si>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</si>
  <si>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</si>
  <si>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</si>
  <si>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</si>
  <si>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</si>
  <si>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</si>
  <si>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</si>
  <si>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</si>
  <si>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</si>
  <si>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</si>
  <si>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</si>
  <si>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</si>
  <si>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</si>
  <si>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</si>
  <si>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</si>
  <si>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</si>
  <si>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</si>
  <si>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</si>
  <si>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</si>
  <si>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</si>
  <si>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</si>
  <si>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</si>
  <si>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</si>
  <si>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</si>
  <si>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</si>
  <si>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</si>
  <si>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</si>
  <si>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</si>
  <si>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</si>
  <si>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</si>
  <si>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</si>
  <si>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</si>
  <si>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</si>
  <si>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</si>
  <si>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</si>
  <si>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</si>
  <si>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</si>
  <si>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</si>
  <si>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</si>
  <si>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</si>
  <si>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</si>
  <si>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</si>
  <si>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</si>
  <si>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</si>
  <si>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</si>
  <si>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</si>
  <si>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</si>
  <si>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</si>
  <si>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</si>
  <si>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</si>
  <si>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</si>
  <si>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</si>
  <si>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</si>
  <si>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</si>
  <si>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</si>
  <si>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</si>
  <si>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</si>
  <si>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</si>
  <si>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</si>
  <si>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</si>
  <si>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</si>
  <si>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</si>
  <si>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</si>
  <si>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</si>
  <si>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</si>
  <si>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</si>
  <si>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</si>
  <si>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</si>
  <si>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</si>
  <si>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</si>
  <si>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</si>
  <si>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</si>
  <si>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</si>
  <si>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</si>
  <si>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</si>
  <si>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</si>
  <si>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</si>
  <si>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</si>
  <si>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</si>
  <si>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</si>
  <si>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</si>
  <si>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</si>
  <si>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</si>
  <si>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</si>
  <si>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</si>
  <si>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</si>
  <si>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</si>
  <si>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</si>
  <si>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</si>
  <si>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</si>
  <si>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</si>
  <si>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</si>
  <si>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</si>
  <si>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</si>
  <si>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</si>
  <si>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</si>
  <si>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</si>
  <si>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</si>
  <si>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</si>
  <si>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</si>
  <si>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</si>
  <si>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</si>
  <si>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</si>
  <si>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</si>
  <si>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</si>
  <si>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</si>
  <si>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</si>
  <si>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</si>
  <si>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</si>
  <si>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</si>
  <si>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</si>
  <si>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</si>
  <si>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</si>
  <si>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</si>
  <si>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</si>
  <si>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</si>
  <si>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</si>
  <si>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</si>
  <si>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</si>
  <si>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</si>
  <si>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</si>
  <si>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</si>
  <si>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</si>
  <si>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</si>
  <si>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</si>
  <si>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</si>
  <si>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</si>
  <si>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</si>
  <si>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</si>
  <si>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</si>
  <si>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</si>
  <si>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</si>
  <si>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</si>
  <si>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</si>
  <si>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</si>
  <si>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</si>
  <si>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</si>
  <si>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</si>
  <si>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</si>
  <si>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</si>
  <si>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</si>
  <si>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</si>
  <si>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</si>
  <si>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</si>
  <si>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</si>
  <si>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</si>
  <si>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</si>
  <si>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</si>
  <si>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</si>
  <si>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</si>
  <si>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</si>
  <si>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</si>
  <si>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</si>
  <si>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</si>
  <si>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</si>
  <si>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</si>
  <si>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</si>
  <si>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</si>
  <si>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</si>
  <si>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</si>
  <si>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</si>
  <si>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</si>
  <si>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</si>
  <si>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</si>
  <si>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</si>
  <si>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</si>
  <si>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</si>
  <si>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</si>
  <si>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</si>
  <si>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</si>
  <si>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</si>
  <si>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</si>
  <si>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</si>
  <si>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</si>
  <si>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</si>
  <si>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</si>
  <si>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</si>
  <si>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</si>
  <si>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</si>
  <si>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</si>
  <si>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</si>
  <si>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</si>
  <si>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</si>
  <si>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</si>
  <si>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</si>
  <si>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</si>
  <si>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</si>
  <si>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</si>
  <si>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</si>
  <si>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</si>
  <si>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</si>
  <si>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</si>
  <si>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</si>
  <si>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</si>
  <si>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</si>
  <si>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</si>
  <si>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</si>
  <si>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</si>
  <si>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</si>
  <si>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</si>
  <si>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</si>
  <si>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</si>
  <si>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</si>
  <si>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</si>
  <si>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</si>
  <si>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</si>
  <si>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</si>
  <si>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</si>
  <si>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</si>
  <si>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</si>
  <si>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</si>
  <si>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</si>
  <si>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</si>
  <si>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</si>
  <si>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</si>
  <si>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</si>
  <si>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</si>
  <si>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</si>
  <si>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</si>
  <si>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</si>
  <si>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</si>
  <si>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</si>
  <si>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</si>
  <si>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</si>
  <si>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</si>
  <si>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</si>
  <si>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</si>
  <si>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</si>
  <si>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</si>
  <si>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</si>
  <si>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</si>
  <si>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</si>
  <si>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</si>
  <si>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</si>
  <si>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</si>
  <si>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</si>
  <si>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</si>
  <si>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</si>
  <si>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</si>
  <si>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</si>
  <si>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</si>
  <si>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</si>
  <si>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</si>
  <si>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</si>
  <si>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</si>
  <si>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</si>
  <si>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</si>
  <si>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</si>
  <si>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</si>
  <si>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</si>
  <si>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</si>
  <si>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</si>
  <si>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</si>
  <si>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</si>
  <si>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</si>
  <si>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</si>
  <si>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</si>
  <si>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</si>
  <si>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</si>
  <si>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</si>
  <si>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</si>
  <si>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</si>
  <si>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</si>
  <si>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</si>
  <si>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</si>
  <si>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</si>
  <si>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</si>
  <si>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</si>
  <si>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</si>
  <si>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</si>
  <si>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</si>
  <si>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</si>
  <si>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</si>
  <si>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</si>
  <si>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</si>
  <si>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</si>
  <si>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</si>
  <si>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</si>
  <si>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</si>
  <si>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</si>
  <si>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</si>
  <si>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</si>
  <si>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</si>
  <si>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</si>
  <si>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</si>
  <si>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</si>
  <si>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</si>
  <si>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</si>
  <si>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</si>
  <si>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</si>
  <si>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</si>
  <si>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</si>
  <si>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</si>
  <si>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</si>
  <si>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</si>
  <si>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</si>
  <si>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</si>
  <si>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</si>
  <si>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</si>
  <si>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</si>
  <si>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</si>
  <si>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</si>
  <si>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</si>
  <si>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</si>
  <si>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</si>
  <si>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</si>
  <si>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</si>
  <si>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</si>
  <si>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</si>
  <si>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</si>
  <si>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</si>
  <si>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</si>
  <si>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</si>
  <si>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</si>
  <si>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</si>
  <si>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</si>
  <si>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</si>
  <si>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</si>
  <si>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</si>
  <si>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</si>
  <si>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</si>
  <si>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</si>
  <si>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</si>
  <si>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</si>
  <si>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</si>
  <si>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</si>
  <si>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</si>
  <si>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</si>
  <si>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</si>
  <si>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</si>
  <si>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</si>
  <si>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</si>
  <si>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</si>
  <si>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</si>
  <si>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</si>
  <si>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</si>
  <si>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</si>
  <si>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</si>
  <si>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</si>
  <si>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</si>
  <si>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</si>
  <si>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</si>
  <si>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</si>
  <si>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</si>
  <si>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</si>
  <si>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</si>
  <si>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</si>
  <si>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</si>
  <si>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</si>
  <si>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</si>
  <si>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</si>
  <si>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</si>
  <si>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</si>
  <si>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</si>
  <si>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</si>
  <si>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</si>
  <si>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</si>
  <si>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</si>
  <si>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</si>
  <si>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</si>
  <si>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</si>
  <si>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</si>
  <si>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</si>
  <si>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</si>
  <si>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</si>
  <si>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</si>
  <si>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</si>
  <si>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</si>
  <si>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</si>
  <si>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</si>
  <si>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</si>
  <si>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</si>
  <si>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</si>
  <si>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</si>
  <si>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</si>
  <si>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</si>
  <si>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</si>
  <si>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</si>
  <si>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</si>
  <si>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</si>
  <si>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</si>
  <si>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</si>
  <si>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</si>
  <si>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</si>
  <si>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</si>
  <si>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</si>
  <si>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</si>
  <si>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</si>
  <si>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</si>
  <si>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</si>
  <si>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</si>
  <si>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</si>
  <si>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</si>
  <si>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</si>
  <si>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</si>
  <si>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</si>
  <si>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</si>
  <si>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</si>
  <si>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</si>
  <si>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</si>
  <si>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</si>
  <si>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</si>
  <si>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</si>
  <si>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</si>
  <si>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</si>
  <si>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</si>
  <si>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</si>
  <si>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</si>
  <si>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</si>
  <si>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</si>
  <si>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</si>
  <si>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</si>
  <si>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</si>
  <si>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</si>
  <si>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</si>
  <si>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</si>
  <si>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</si>
  <si>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</si>
  <si>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</si>
  <si>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</si>
  <si>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</si>
  <si>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</si>
  <si>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</si>
  <si>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</si>
  <si>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</si>
  <si>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</si>
  <si>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</si>
  <si>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</si>
  <si>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</si>
  <si>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</si>
  <si>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</si>
  <si>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</si>
  <si>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</si>
  <si>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</si>
  <si>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</si>
  <si>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</si>
  <si>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</si>
  <si>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</si>
  <si>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</si>
  <si>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</si>
  <si>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</si>
  <si>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</si>
  <si>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</si>
  <si>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</si>
  <si>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</si>
  <si>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</si>
  <si>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</si>
  <si>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</si>
  <si>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</si>
  <si>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</si>
  <si>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</si>
  <si>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</si>
  <si>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</si>
  <si>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</si>
  <si>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</si>
  <si>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</si>
  <si>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</si>
  <si>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</si>
  <si>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</si>
  <si>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</si>
  <si>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</si>
  <si>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</si>
  <si>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</si>
  <si>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</si>
  <si>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</si>
  <si>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</si>
  <si>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</si>
  <si>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</si>
  <si>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</si>
  <si>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</si>
  <si>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</si>
  <si>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</si>
  <si>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</si>
  <si>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</si>
  <si>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</si>
  <si>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</si>
  <si>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</si>
  <si>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</si>
  <si>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</si>
  <si>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</si>
  <si>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</si>
  <si>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</si>
  <si>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</si>
  <si>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</si>
  <si>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</si>
  <si>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</si>
  <si>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</si>
  <si>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</si>
  <si>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</si>
  <si>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</si>
  <si>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</si>
  <si>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</si>
  <si>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</si>
  <si>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</si>
  <si>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</si>
  <si>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</si>
  <si>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</si>
  <si>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</si>
  <si>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</si>
  <si>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</si>
  <si>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</si>
  <si>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</si>
  <si>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</si>
  <si>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</si>
  <si>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</si>
  <si>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</si>
  <si>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</si>
  <si>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</si>
  <si>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</si>
  <si>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</si>
  <si>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</si>
  <si>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</si>
  <si>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</si>
  <si>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</si>
  <si>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</si>
  <si>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</si>
  <si>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</si>
  <si>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</si>
  <si>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</si>
  <si>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</si>
  <si>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</si>
  <si>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</si>
  <si>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</si>
  <si>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</si>
  <si>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</si>
  <si>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</si>
  <si>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</si>
  <si>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</si>
  <si>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</si>
  <si>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</si>
  <si>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</si>
  <si>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</si>
  <si>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</si>
  <si>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</si>
  <si>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</si>
  <si>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</si>
  <si>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</si>
  <si>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</si>
  <si>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</si>
  <si>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</si>
  <si>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</si>
  <si>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</si>
  <si>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</si>
  <si>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</si>
  <si>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</si>
  <si>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</si>
  <si>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</si>
  <si>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</si>
  <si>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</si>
  <si>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</si>
  <si>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</si>
  <si>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</si>
  <si>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</si>
  <si>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</si>
  <si>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</si>
  <si>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</si>
  <si>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</si>
  <si>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</si>
  <si>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</si>
  <si>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</si>
  <si>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</si>
  <si>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</si>
  <si>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</si>
  <si>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</si>
  <si>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</si>
  <si>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</si>
  <si>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</si>
  <si>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</si>
  <si>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</si>
  <si>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</si>
  <si>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</si>
  <si>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</si>
  <si>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</si>
  <si>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</si>
  <si>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</si>
  <si>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</si>
  <si>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</si>
  <si>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</si>
  <si>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</si>
  <si>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</si>
  <si>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</si>
  <si>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</si>
  <si>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</si>
  <si>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</si>
  <si>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</si>
  <si>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</si>
  <si>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</si>
  <si>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</si>
  <si>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</si>
  <si>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</si>
  <si>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</si>
  <si>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</si>
  <si>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</si>
  <si>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</si>
  <si>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</si>
  <si>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</si>
  <si>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</si>
  <si>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</si>
  <si>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</si>
  <si>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</si>
  <si>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</si>
  <si>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</si>
  <si>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</si>
  <si>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</si>
  <si>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</si>
  <si>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</si>
  <si>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</si>
  <si>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</si>
  <si>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</si>
  <si>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</si>
  <si>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</si>
  <si>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</si>
  <si>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</si>
  <si>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</si>
  <si>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</si>
  <si>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</si>
  <si>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</si>
  <si>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</si>
  <si>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</si>
  <si>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</si>
  <si>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</si>
  <si>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</si>
  <si>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</si>
  <si>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</si>
  <si>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</si>
  <si>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</si>
  <si>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</si>
  <si>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</si>
  <si>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</si>
  <si>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</si>
  <si>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</si>
  <si>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</si>
  <si>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</si>
  <si>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</si>
  <si>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</si>
  <si>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</si>
  <si>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</si>
  <si>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</si>
  <si>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</si>
  <si>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</si>
  <si>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</si>
  <si>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</si>
  <si>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</si>
  <si>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</si>
  <si>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</si>
  <si>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</si>
  <si>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</si>
  <si>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</si>
  <si>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</si>
  <si>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</si>
  <si>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</si>
  <si>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</si>
  <si>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</si>
  <si>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</si>
  <si>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</si>
  <si>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</si>
  <si>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</si>
  <si>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</si>
  <si>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</si>
  <si>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</si>
  <si>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</si>
  <si>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</si>
  <si>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</si>
  <si>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</si>
  <si>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</si>
  <si>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</si>
  <si>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</si>
  <si>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</si>
  <si>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</si>
  <si>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</si>
  <si>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</si>
  <si>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</si>
  <si>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</si>
  <si>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</si>
  <si>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</si>
  <si>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</si>
  <si>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</si>
  <si>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</si>
  <si>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</si>
  <si>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</si>
  <si>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</si>
  <si>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</si>
  <si>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</si>
  <si>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</si>
  <si>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</si>
  <si>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</si>
  <si>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</si>
  <si>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</si>
  <si>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</si>
  <si>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</si>
  <si>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</si>
  <si>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</si>
  <si>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</si>
  <si>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</si>
  <si>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</si>
  <si>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</si>
  <si>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</si>
  <si>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</si>
  <si>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</si>
  <si>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</si>
  <si>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</si>
  <si>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</si>
  <si>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</si>
  <si>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</si>
  <si>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</si>
  <si>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</si>
  <si>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</si>
  <si>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</si>
  <si>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</si>
  <si>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</si>
  <si>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</si>
  <si>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</si>
  <si>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</si>
  <si>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</si>
  <si>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</si>
  <si>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</si>
  <si>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</si>
  <si>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</si>
  <si>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</si>
  <si>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</si>
  <si>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</si>
  <si>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</si>
  <si>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</si>
  <si>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</si>
  <si>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</si>
  <si>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</si>
  <si>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</si>
  <si>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</si>
  <si>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</si>
  <si>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</si>
  <si>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</si>
  <si>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</si>
  <si>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</si>
  <si>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</si>
  <si>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</si>
  <si>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</si>
  <si>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</si>
  <si>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</si>
  <si>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</si>
  <si>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</si>
  <si>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</si>
  <si>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</si>
  <si>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</si>
  <si>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</si>
  <si>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</si>
  <si>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</si>
  <si>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</si>
  <si>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</si>
  <si>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</si>
  <si>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</si>
  <si>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</si>
  <si>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</si>
  <si>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</si>
  <si>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</si>
  <si>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</si>
  <si>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</si>
  <si>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</si>
  <si>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</si>
  <si>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</si>
  <si>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</si>
  <si>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</si>
  <si>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</si>
  <si>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</si>
  <si>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</si>
  <si>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</si>
  <si>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</si>
  <si>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</si>
  <si>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</si>
  <si>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</si>
  <si>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</si>
  <si>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</si>
  <si>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</si>
  <si>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</si>
  <si>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</si>
  <si>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</si>
  <si>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</si>
  <si>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</si>
  <si>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</si>
  <si>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</si>
  <si>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</si>
  <si>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</si>
  <si>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</si>
  <si>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</si>
  <si>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</si>
  <si>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</si>
  <si>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</si>
  <si>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</si>
  <si>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</si>
  <si>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</si>
  <si>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</si>
  <si>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</si>
  <si>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</si>
  <si>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</si>
  <si>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</si>
  <si>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</si>
  <si>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</si>
  <si>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</si>
  <si>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</si>
  <si>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</si>
  <si>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</si>
  <si>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</si>
  <si>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</si>
  <si>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</si>
  <si>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</si>
  <si>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</si>
  <si>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</si>
  <si>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</si>
  <si>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</si>
  <si>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</si>
  <si>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</si>
  <si>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</si>
  <si>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</si>
  <si>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</si>
  <si>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</si>
  <si>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</si>
  <si>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</si>
  <si>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</si>
  <si>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</si>
  <si>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</si>
  <si>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</si>
  <si>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</si>
  <si>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</si>
  <si>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</si>
  <si>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</si>
  <si>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</si>
  <si>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</si>
  <si>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</si>
  <si>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</si>
  <si>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</si>
  <si>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</si>
  <si>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</si>
  <si>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</si>
  <si>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</si>
  <si>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</si>
  <si>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</si>
  <si>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</si>
  <si>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</si>
  <si>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</si>
  <si>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</si>
  <si>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</si>
  <si>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</si>
  <si>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</si>
  <si>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</si>
  <si>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</si>
  <si>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</si>
  <si>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</si>
  <si>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</si>
  <si>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</si>
  <si>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</si>
  <si>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</si>
  <si>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</si>
  <si>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</si>
  <si>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</si>
  <si>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</si>
  <si>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</si>
  <si>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</si>
  <si>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</si>
  <si>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</si>
  <si>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</si>
  <si>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</si>
  <si>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</si>
  <si>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</si>
  <si>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</si>
  <si>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</si>
  <si>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</si>
  <si>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</si>
  <si>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</si>
  <si>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</si>
  <si>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</si>
  <si>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</si>
  <si>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</si>
  <si>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</si>
  <si>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</si>
  <si>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</si>
  <si>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</si>
  <si>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</si>
  <si>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</si>
  <si>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</si>
  <si>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</si>
  <si>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</si>
  <si>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</si>
  <si>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</si>
  <si>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</si>
  <si>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</si>
  <si>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</si>
  <si>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</si>
  <si>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</si>
  <si>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</si>
  <si>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</si>
  <si>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</si>
  <si>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</si>
  <si>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</si>
  <si>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</si>
  <si>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</si>
  <si>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</si>
  <si>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</si>
  <si>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</si>
  <si>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</si>
  <si>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</si>
  <si>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</si>
  <si>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</si>
  <si>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</si>
  <si>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</si>
  <si>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</si>
  <si>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</si>
  <si>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</si>
  <si>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</si>
  <si>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</si>
  <si>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</si>
  <si>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</si>
  <si>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</si>
  <si>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</si>
  <si>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</si>
  <si>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</si>
  <si>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</si>
  <si>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</si>
  <si>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</si>
  <si>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</si>
  <si>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</si>
  <si>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</si>
  <si>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</si>
  <si>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</si>
  <si>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</si>
  <si>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</si>
  <si>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</si>
  <si>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</si>
  <si>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</si>
  <si>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</si>
  <si>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</si>
  <si>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</si>
  <si>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</si>
  <si>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</si>
  <si>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</si>
  <si>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</si>
  <si>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</si>
  <si>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</si>
  <si>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</si>
  <si>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</si>
  <si>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</si>
  <si>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</si>
  <si>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</si>
  <si>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</si>
  <si>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</si>
  <si>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</si>
  <si>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</si>
  <si>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</si>
  <si>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</si>
  <si>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</si>
  <si>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</si>
  <si>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</si>
  <si>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</si>
  <si>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</si>
  <si>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</si>
  <si>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</si>
  <si>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</si>
  <si>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</si>
  <si>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</si>
  <si>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</si>
  <si>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</si>
  <si>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</si>
  <si>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</si>
  <si>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</si>
  <si>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</si>
  <si>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</si>
  <si>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</si>
  <si>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</si>
  <si>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</si>
  <si>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</si>
  <si>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</si>
  <si>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</si>
  <si>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</si>
  <si>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</si>
  <si>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</si>
  <si>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</si>
  <si>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</si>
  <si>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</si>
  <si>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</si>
  <si>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</si>
  <si>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</si>
  <si>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</si>
  <si>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</si>
  <si>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</si>
  <si>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</si>
  <si>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</si>
  <si>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</si>
  <si>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</si>
  <si>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</si>
  <si>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</si>
  <si>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</si>
  <si>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</si>
  <si>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</si>
  <si>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</si>
  <si>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</si>
  <si>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</si>
  <si>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</si>
  <si>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</si>
  <si>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</si>
  <si>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</si>
  <si>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</si>
  <si>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</si>
  <si>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</si>
  <si>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</si>
  <si>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</si>
  <si>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</si>
  <si>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</si>
  <si>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</si>
  <si>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</si>
  <si>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</si>
  <si>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</si>
  <si>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</si>
  <si>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</si>
  <si>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</si>
  <si>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</si>
  <si>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</si>
  <si>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</si>
  <si>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</si>
  <si>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</si>
  <si>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</si>
  <si>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</si>
  <si>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</si>
  <si>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</si>
  <si>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</si>
  <si>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</si>
  <si>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</si>
  <si>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</si>
  <si>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</si>
  <si>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</si>
  <si>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</si>
  <si>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</si>
  <si>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</si>
  <si>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</si>
  <si>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</si>
  <si>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</si>
  <si>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</si>
  <si>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</si>
  <si>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</si>
  <si>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</si>
  <si>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</si>
  <si>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</si>
  <si>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</si>
  <si>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</si>
  <si>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</si>
  <si>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</si>
  <si>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</si>
  <si>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</si>
  <si>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</si>
  <si>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</si>
  <si>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</si>
  <si>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</si>
  <si>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</si>
  <si>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</si>
  <si>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</si>
  <si>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</si>
  <si>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</si>
  <si>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</si>
  <si>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</si>
  <si>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</si>
  <si>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</si>
  <si>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</si>
  <si>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</si>
  <si>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</si>
  <si>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</si>
  <si>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</si>
  <si>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</si>
  <si>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</si>
  <si>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</si>
  <si>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</si>
  <si>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</si>
  <si>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</si>
  <si>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</si>
  <si>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</si>
  <si>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</si>
  <si>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</si>
  <si>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</si>
  <si>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</si>
  <si>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</si>
  <si>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</si>
  <si>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</si>
  <si>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</si>
  <si>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</si>
  <si>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</si>
  <si>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</si>
  <si>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</si>
  <si>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</si>
  <si>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</si>
  <si>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</si>
  <si>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</si>
  <si>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</si>
  <si>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</si>
  <si>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</si>
  <si>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</si>
  <si>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</si>
  <si>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</si>
  <si>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</si>
  <si>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</si>
  <si>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</si>
  <si>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</si>
  <si>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</si>
  <si>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</si>
  <si>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</si>
  <si>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</si>
  <si>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</si>
  <si>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</si>
  <si>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</si>
  <si>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</si>
  <si>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</si>
  <si>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</si>
  <si>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</si>
  <si>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</si>
  <si>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</si>
  <si>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</si>
  <si>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</si>
  <si>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</si>
  <si>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</si>
  <si>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</si>
  <si>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</si>
  <si>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</si>
  <si>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</si>
  <si>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</si>
  <si>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</si>
  <si>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</si>
  <si>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</si>
  <si>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</si>
  <si>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</si>
  <si>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</si>
  <si>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</si>
  <si>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</si>
  <si>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</si>
  <si>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</si>
  <si>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</si>
  <si>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</si>
  <si>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</si>
  <si>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</si>
  <si>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</si>
  <si>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</si>
  <si>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</si>
  <si>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</si>
  <si>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</si>
  <si>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</si>
  <si>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</si>
  <si>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</si>
  <si>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</si>
  <si>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</si>
  <si>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</si>
  <si>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</si>
  <si>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</si>
  <si>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</si>
  <si>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</si>
  <si>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</si>
  <si>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</si>
  <si>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</si>
  <si>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</si>
  <si>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</si>
  <si>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</si>
  <si>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</si>
  <si>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</si>
  <si>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</si>
  <si>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</si>
  <si>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</si>
  <si>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</si>
  <si>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</si>
  <si>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</si>
  <si>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</si>
  <si>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</si>
  <si>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</si>
  <si>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</si>
  <si>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</si>
  <si>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</si>
  <si>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</si>
  <si>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</si>
  <si>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</si>
  <si>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</si>
  <si>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</si>
  <si>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</si>
  <si>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</si>
  <si>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</si>
  <si>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</si>
  <si>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</si>
  <si>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</si>
  <si>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</si>
  <si>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</si>
  <si>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</si>
  <si>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</si>
  <si>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</si>
  <si>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</si>
  <si>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</si>
  <si>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</si>
  <si>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</si>
  <si>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</si>
  <si>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</si>
  <si>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</si>
  <si>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</si>
  <si>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</si>
  <si>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</si>
  <si>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</si>
  <si>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</si>
  <si>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</si>
  <si>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</si>
  <si>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</si>
  <si>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</si>
  <si>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</si>
  <si>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</si>
  <si>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</si>
  <si>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</si>
  <si>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</si>
  <si>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</si>
  <si>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</si>
  <si>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</si>
  <si>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</si>
  <si>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</si>
  <si>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</si>
  <si>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</si>
  <si>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</si>
  <si>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</si>
  <si>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</si>
  <si>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</si>
  <si>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</si>
  <si>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</si>
  <si>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</si>
  <si>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</si>
  <si>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</si>
  <si>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</si>
  <si>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</si>
  <si>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</si>
  <si>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</si>
  <si>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</si>
  <si>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</si>
  <si>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</si>
  <si>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</si>
  <si>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</si>
  <si>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</si>
  <si>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</si>
  <si>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</si>
  <si>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</si>
  <si>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</si>
  <si>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</si>
  <si>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</si>
  <si>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</si>
  <si>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</si>
  <si>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</si>
  <si>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</si>
  <si>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</si>
  <si>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</si>
  <si>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</si>
  <si>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</si>
  <si>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</si>
  <si>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</si>
  <si>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</si>
  <si>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</si>
  <si>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</si>
  <si>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</si>
  <si>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</si>
  <si>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</si>
  <si>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</si>
  <si>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</si>
  <si>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</si>
  <si>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</si>
  <si>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</si>
  <si>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</si>
  <si>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</si>
  <si>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</si>
  <si>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</si>
  <si>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</si>
  <si>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</si>
  <si>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</si>
  <si>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</si>
  <si>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</si>
  <si>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</si>
  <si>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</si>
  <si>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</si>
  <si>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</si>
  <si>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</si>
  <si>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</si>
  <si>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</si>
  <si>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</si>
  <si>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</si>
  <si>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</si>
  <si>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</si>
  <si>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</si>
  <si>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</si>
  <si>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</si>
  <si>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</si>
  <si>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</si>
  <si>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</si>
  <si>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</si>
  <si>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</si>
  <si>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</si>
  <si>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</si>
  <si>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</si>
  <si>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</si>
  <si>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</si>
  <si>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</si>
  <si>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</si>
  <si>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</si>
  <si>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</si>
  <si>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</si>
  <si>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</si>
  <si>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</si>
  <si>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</si>
  <si>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</si>
  <si>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</si>
  <si>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</si>
  <si>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</si>
  <si>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</si>
  <si>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</si>
  <si>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</si>
  <si>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</si>
  <si>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</si>
  <si>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</si>
  <si>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</si>
  <si>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</si>
  <si>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</si>
  <si>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</si>
  <si>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</si>
  <si>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</si>
  <si>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</si>
  <si>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</si>
  <si>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</si>
  <si>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</si>
  <si>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</si>
  <si>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</si>
  <si>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</si>
  <si>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</si>
  <si>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</si>
  <si>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</si>
  <si>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</si>
  <si>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</si>
  <si>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</si>
  <si>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</si>
  <si>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</si>
  <si>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</si>
  <si>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</si>
  <si>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</si>
  <si>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</si>
  <si>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</si>
  <si>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</si>
  <si>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</si>
  <si>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</si>
  <si>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</si>
  <si>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</si>
  <si>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</si>
  <si>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</si>
  <si>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</si>
  <si>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</si>
  <si>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</si>
  <si>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</si>
  <si>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</si>
  <si>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</si>
  <si>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</si>
  <si>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</si>
  <si>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</si>
  <si>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</si>
  <si>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</si>
  <si>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</si>
  <si>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</si>
  <si>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</si>
  <si>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</si>
  <si>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</si>
  <si>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</si>
  <si>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</si>
  <si>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</si>
  <si>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</si>
  <si>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</si>
  <si>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</si>
  <si>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</si>
  <si>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</si>
  <si>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</si>
  <si>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</si>
  <si>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</si>
  <si>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</si>
  <si>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</si>
  <si>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</si>
  <si>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</si>
  <si>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</si>
  <si>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</si>
  <si>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</si>
  <si>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</si>
  <si>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</si>
  <si>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</si>
  <si>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</si>
  <si>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</si>
  <si>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</si>
  <si>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</si>
  <si>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</si>
  <si>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</si>
  <si>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</si>
  <si>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</si>
  <si>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</si>
  <si>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</si>
  <si>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</si>
  <si>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</si>
  <si>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</si>
  <si>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</si>
  <si>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</si>
  <si>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</si>
  <si>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</si>
  <si>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</si>
  <si>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</si>
  <si>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</si>
  <si>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</si>
  <si>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</si>
  <si>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</si>
  <si>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</si>
  <si>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</si>
  <si>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</si>
  <si>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</si>
  <si>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</si>
  <si>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</si>
  <si>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</si>
  <si>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</si>
  <si>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</si>
  <si>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</si>
  <si>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</si>
  <si>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</si>
  <si>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</si>
  <si>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</si>
  <si>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</si>
  <si>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</si>
  <si>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</si>
  <si>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</si>
  <si>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</si>
  <si>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</si>
  <si>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</si>
  <si>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</si>
  <si>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</si>
  <si>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</si>
  <si>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</si>
  <si>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</si>
  <si>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</si>
  <si>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</si>
  <si>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</si>
  <si>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</si>
  <si>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</si>
  <si>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</si>
  <si>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</si>
  <si>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</si>
  <si>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</si>
  <si>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</si>
  <si>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</si>
  <si>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</si>
  <si>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</si>
  <si>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</si>
  <si>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</si>
  <si>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</si>
  <si>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</si>
  <si>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</si>
  <si>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</si>
  <si>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</si>
  <si>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</si>
  <si>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</si>
  <si>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</si>
  <si>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</si>
  <si>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</si>
  <si>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</si>
  <si>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</si>
  <si>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</si>
  <si>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</si>
  <si>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</si>
  <si>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</si>
  <si>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</si>
  <si>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</si>
  <si>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</si>
  <si>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</si>
  <si>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</si>
  <si>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</si>
  <si>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</si>
  <si>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</si>
  <si>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</si>
  <si>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</si>
  <si>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</si>
  <si>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</si>
  <si>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</si>
  <si>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</si>
  <si>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</si>
  <si>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</si>
  <si>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</si>
  <si>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</si>
  <si>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</si>
  <si>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</si>
  <si>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</si>
  <si>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</si>
  <si>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</si>
  <si>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</si>
  <si>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</si>
  <si>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</si>
  <si>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</si>
  <si>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</si>
  <si>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</si>
  <si>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</si>
  <si>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</si>
  <si>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</si>
  <si>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</si>
  <si>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</si>
  <si>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</si>
  <si>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</si>
  <si>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</si>
  <si>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</si>
  <si>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</si>
  <si>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</si>
  <si>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</si>
  <si>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</si>
  <si>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</si>
  <si>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</si>
  <si>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</si>
  <si>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</si>
  <si>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</si>
  <si>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</si>
  <si>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</si>
  <si>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</si>
  <si>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</si>
  <si>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</si>
  <si>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</si>
  <si>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</si>
  <si>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</si>
  <si>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</si>
  <si>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</si>
  <si>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</si>
  <si>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</si>
  <si>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</si>
  <si>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</si>
  <si>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</si>
  <si>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</si>
  <si>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</si>
  <si>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</si>
  <si>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</si>
  <si>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</si>
  <si>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</si>
  <si>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</si>
  <si>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</si>
  <si>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</si>
  <si>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</si>
  <si>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</si>
  <si>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</si>
  <si>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</si>
  <si>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</si>
  <si>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</si>
  <si>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</si>
  <si>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</si>
  <si>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</si>
  <si>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</si>
  <si>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</si>
  <si>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</si>
  <si>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</si>
  <si>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</si>
  <si>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</si>
  <si>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</si>
  <si>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</si>
  <si>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</si>
  <si>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</si>
  <si>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</si>
  <si>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</si>
  <si>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</si>
  <si>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</si>
  <si>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</si>
  <si>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</si>
  <si>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</si>
  <si>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</si>
  <si>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</si>
  <si>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</si>
  <si>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</si>
  <si>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</si>
  <si>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</si>
  <si>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</si>
  <si>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</si>
  <si>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</si>
  <si>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</si>
  <si>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</si>
  <si>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</si>
  <si>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</si>
  <si>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</si>
  <si>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</si>
  <si>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</si>
  <si>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</si>
  <si>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</si>
  <si>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</si>
  <si>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</si>
  <si>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</si>
  <si>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</si>
  <si>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</si>
  <si>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</si>
  <si>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</si>
  <si>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</si>
  <si>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</si>
  <si>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</si>
  <si>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</si>
  <si>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</si>
  <si>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</si>
  <si>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</si>
  <si>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</si>
  <si>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</si>
  <si>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</si>
  <si>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</si>
  <si>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</si>
  <si>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</si>
  <si>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</si>
  <si>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</si>
  <si>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</si>
  <si>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</si>
  <si>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</si>
  <si>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</si>
  <si>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</si>
  <si>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</si>
  <si>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</si>
  <si>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</si>
  <si>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</si>
  <si>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</si>
  <si>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</si>
  <si>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</si>
  <si>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</si>
  <si>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</si>
  <si>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</si>
  <si>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</si>
  <si>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</si>
  <si>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</si>
  <si>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</si>
  <si>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</si>
  <si>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</si>
  <si>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</si>
  <si>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</si>
  <si>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</si>
  <si>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</si>
  <si>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</si>
  <si>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</si>
  <si>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</si>
  <si>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</si>
  <si>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</si>
  <si>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</si>
  <si>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</si>
  <si>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</si>
  <si>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</si>
  <si>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</si>
  <si>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</si>
  <si>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</si>
  <si>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</si>
  <si>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</si>
  <si>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</si>
  <si>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</si>
  <si>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</si>
  <si>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</si>
  <si>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</si>
  <si>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</si>
  <si>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</si>
  <si>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</si>
  <si>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</si>
  <si>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</si>
  <si>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</si>
  <si>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</si>
  <si>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</si>
  <si>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</si>
  <si>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</si>
  <si>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</si>
  <si>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</si>
  <si>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</si>
  <si>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</si>
  <si>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</si>
  <si>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</si>
  <si>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</si>
  <si>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</si>
  <si>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</si>
  <si>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</si>
  <si>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</si>
  <si>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</si>
  <si>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</si>
  <si>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</si>
  <si>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</si>
  <si>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</si>
  <si>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</si>
  <si>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</si>
  <si>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</si>
  <si>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</si>
  <si>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</si>
  <si>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</si>
  <si>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</si>
  <si>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</si>
  <si>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</si>
  <si>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</si>
  <si>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</si>
  <si>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</si>
  <si>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</si>
  <si>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</si>
  <si>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</si>
  <si>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</si>
  <si>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</si>
  <si>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</si>
  <si>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</si>
  <si>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</si>
  <si>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</si>
  <si>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</si>
  <si>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</si>
  <si>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</si>
  <si>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</si>
  <si>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</si>
  <si>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</si>
  <si>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</si>
  <si>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</si>
  <si>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</si>
  <si>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</si>
  <si>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</si>
  <si>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</si>
  <si>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</si>
  <si>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</si>
  <si>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</si>
  <si>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</si>
  <si>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</si>
  <si>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</si>
  <si>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</si>
  <si>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</si>
  <si>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</si>
  <si>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</si>
  <si>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</si>
  <si>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</si>
  <si>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</si>
  <si>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</si>
  <si>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</si>
  <si>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</si>
  <si>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</si>
  <si>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</si>
  <si>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</si>
  <si>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</si>
  <si>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</si>
  <si>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</si>
  <si>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</si>
  <si>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</si>
  <si>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</si>
  <si>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</si>
  <si>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</si>
  <si>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</si>
  <si>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</si>
  <si>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</si>
  <si>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</si>
  <si>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</si>
  <si>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</si>
  <si>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</si>
  <si>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</si>
  <si>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</si>
  <si>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</si>
  <si>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</si>
  <si>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</si>
  <si>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</si>
  <si>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</si>
  <si>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</si>
  <si>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</si>
  <si>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</si>
  <si>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</si>
  <si>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</si>
  <si>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</si>
  <si>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</si>
  <si>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</si>
  <si>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</si>
  <si>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</si>
  <si>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</si>
  <si>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</si>
  <si>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</si>
  <si>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</si>
  <si>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</si>
  <si>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</si>
  <si>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</si>
  <si>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</si>
  <si>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</si>
  <si>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</si>
  <si>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</si>
  <si>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</si>
  <si>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</si>
  <si>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</si>
  <si>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</si>
  <si>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</si>
  <si>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</si>
  <si>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</si>
  <si>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</si>
  <si>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</si>
  <si>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</si>
  <si>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</si>
  <si>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</si>
  <si>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</si>
  <si>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</si>
  <si>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</si>
  <si>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</si>
  <si>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</si>
  <si>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</si>
  <si>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</si>
  <si>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</si>
  <si>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</si>
  <si>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</si>
  <si>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</si>
  <si>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</si>
  <si>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</si>
  <si>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</si>
  <si>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</si>
  <si>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</si>
  <si>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</si>
  <si>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</si>
  <si>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</si>
  <si>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</si>
  <si>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</si>
  <si>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</si>
  <si>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</si>
  <si>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</si>
  <si>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</si>
  <si>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</si>
  <si>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</si>
  <si>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</si>
  <si>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</si>
  <si>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</si>
  <si>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</si>
  <si>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</si>
  <si>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</si>
  <si>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</si>
  <si>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</si>
  <si>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</si>
  <si>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</si>
  <si>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</si>
  <si>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</si>
  <si>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</si>
  <si>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</si>
  <si>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</si>
  <si>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</si>
  <si>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</si>
  <si>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</si>
  <si>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</si>
  <si>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</si>
  <si>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</si>
  <si>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</si>
  <si>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</si>
  <si>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</si>
  <si>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</si>
  <si>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</si>
  <si>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</si>
  <si>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</si>
  <si>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</si>
  <si>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</si>
  <si>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</si>
  <si>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</si>
  <si>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</si>
  <si>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</si>
  <si>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</si>
  <si>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</si>
  <si>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</si>
  <si>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</si>
  <si>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</si>
  <si>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</si>
  <si>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</si>
  <si>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</si>
  <si>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</si>
  <si>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</si>
  <si>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</si>
  <si>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</si>
  <si>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</si>
  <si>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</si>
  <si>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</si>
  <si>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</si>
  <si>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</si>
  <si>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</si>
  <si>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</si>
  <si>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</si>
  <si>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</si>
  <si>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</si>
  <si>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</si>
  <si>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</si>
  <si>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</si>
  <si>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</si>
  <si>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</si>
  <si>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</si>
  <si>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</si>
  <si>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</si>
  <si>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</si>
  <si>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</si>
  <si>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</si>
  <si>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</si>
  <si>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</si>
  <si>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</si>
  <si>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</si>
  <si>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</si>
  <si>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</si>
  <si>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</si>
  <si>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</si>
  <si>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</si>
  <si>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</si>
  <si>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</si>
  <si>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</si>
  <si>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</si>
  <si>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</si>
  <si>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</si>
  <si>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</si>
  <si>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</si>
  <si>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</si>
  <si>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</si>
  <si>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</si>
  <si>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</si>
  <si>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</si>
  <si>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</si>
  <si>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</si>
  <si>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</si>
  <si>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</si>
  <si>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</si>
  <si>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</si>
  <si>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</si>
  <si>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</si>
  <si>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</si>
  <si>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</si>
  <si>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</si>
  <si>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</si>
  <si>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</si>
  <si>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</si>
  <si>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</si>
  <si>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</si>
  <si>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</si>
  <si>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</si>
  <si>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</si>
  <si>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</si>
  <si>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</si>
  <si>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</si>
  <si>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</si>
  <si>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</si>
  <si>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</si>
  <si>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</si>
  <si>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</si>
  <si>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</si>
  <si>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</si>
  <si>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</si>
  <si>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</si>
  <si>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</si>
  <si>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</si>
  <si>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</si>
  <si>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</si>
  <si>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</si>
  <si>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</si>
  <si>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</si>
  <si>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</si>
  <si>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</si>
  <si>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</si>
  <si>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</si>
  <si>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</si>
  <si>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</si>
  <si>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</si>
  <si>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</si>
  <si>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</si>
  <si>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</si>
  <si>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</si>
  <si>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</si>
  <si>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</si>
  <si>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</si>
  <si>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</si>
  <si>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</si>
  <si>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</si>
  <si>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</si>
  <si>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</si>
  <si>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</si>
  <si>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</si>
  <si>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</si>
  <si>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</si>
  <si>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</si>
  <si>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</si>
  <si>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</si>
  <si>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</si>
  <si>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</si>
  <si>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</si>
  <si>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</si>
  <si>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</si>
  <si>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</si>
  <si>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</si>
  <si>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</si>
  <si>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</si>
  <si>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</si>
  <si>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</si>
  <si>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</si>
  <si>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</si>
  <si>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</si>
  <si>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</si>
  <si>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</si>
  <si>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</si>
  <si>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</si>
  <si>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</si>
  <si>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</si>
  <si>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</si>
  <si>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</si>
  <si>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</si>
  <si>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</si>
  <si>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</si>
  <si>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</si>
  <si>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</si>
  <si>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</si>
  <si>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</si>
  <si>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</si>
  <si>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</si>
  <si>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</si>
  <si>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</si>
  <si>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</si>
  <si>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</si>
  <si>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</si>
  <si>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</si>
  <si>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</si>
  <si>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</si>
  <si>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</si>
  <si>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</si>
  <si>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</si>
  <si>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</si>
  <si>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</si>
  <si>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</si>
  <si>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</si>
  <si>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</si>
  <si>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</si>
  <si>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</si>
  <si>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</si>
  <si>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</si>
  <si>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</si>
  <si>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</si>
  <si>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</si>
  <si>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</si>
  <si>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</si>
  <si>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</si>
  <si>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</si>
  <si>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</si>
  <si>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</si>
  <si>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</si>
  <si>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</si>
  <si>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</si>
  <si>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</si>
  <si>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</si>
  <si>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</si>
  <si>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</si>
  <si>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</si>
  <si>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</si>
  <si>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</si>
  <si>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</si>
  <si>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</si>
  <si>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</si>
  <si>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</si>
  <si>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</si>
  <si>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</si>
  <si>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</si>
  <si>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</si>
  <si>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</si>
  <si>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</si>
  <si>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</si>
  <si>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</si>
  <si>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</si>
  <si>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</si>
  <si>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</si>
  <si>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</si>
  <si>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</si>
  <si>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</si>
  <si>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</si>
  <si>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</si>
  <si>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</si>
  <si>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</si>
  <si>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</si>
  <si>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</si>
  <si>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</si>
  <si>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</si>
  <si>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</si>
  <si>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</si>
  <si>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</si>
  <si>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</si>
  <si>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</si>
  <si>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</si>
  <si>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</si>
  <si>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</si>
  <si>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</si>
  <si>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</si>
  <si>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</si>
  <si>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</si>
  <si>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</si>
  <si>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</si>
  <si>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</si>
  <si>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</si>
  <si>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</si>
  <si>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</si>
  <si>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</si>
  <si>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</si>
  <si>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</si>
  <si>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</si>
  <si>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</si>
  <si>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</si>
  <si>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</si>
  <si>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</si>
  <si>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</si>
  <si>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</si>
  <si>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</si>
  <si>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</si>
  <si>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</si>
  <si>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</si>
  <si>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</si>
  <si>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</si>
  <si>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</si>
  <si>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</si>
  <si>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</si>
  <si>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</si>
  <si>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</si>
  <si>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</si>
  <si>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</si>
  <si>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</si>
  <si>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</si>
  <si>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</si>
  <si>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</si>
  <si>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</si>
  <si>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</si>
  <si>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</si>
  <si>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</si>
  <si>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</si>
  <si>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</si>
  <si>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</si>
  <si>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</si>
  <si>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</si>
  <si>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</si>
  <si>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</si>
  <si>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</si>
  <si>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</si>
  <si>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</si>
  <si>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</si>
  <si>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</si>
  <si>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</si>
  <si>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</si>
  <si>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</si>
  <si>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</si>
  <si>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</si>
  <si>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</si>
  <si>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</si>
  <si>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</si>
  <si>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</si>
  <si>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</si>
  <si>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</si>
  <si>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</si>
  <si>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</si>
  <si>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</si>
  <si>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</si>
  <si>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</si>
  <si>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</si>
  <si>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</si>
  <si>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</si>
  <si>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</si>
  <si>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</si>
  <si>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</si>
  <si>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</si>
  <si>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</si>
  <si>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</si>
  <si>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</si>
  <si>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</si>
  <si>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</si>
  <si>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</si>
  <si>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</si>
  <si>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</si>
  <si>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</si>
  <si>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</si>
  <si>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</si>
  <si>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</si>
  <si>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</si>
  <si>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</si>
  <si>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</si>
  <si>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</si>
  <si>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</si>
  <si>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</si>
  <si>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</si>
  <si>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</si>
  <si>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</si>
  <si>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</si>
  <si>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</si>
  <si>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</si>
  <si>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</si>
  <si>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</si>
  <si>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</si>
  <si>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</si>
  <si>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</si>
  <si>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</si>
  <si>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</si>
  <si>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</si>
  <si>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</si>
  <si>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</si>
  <si>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</si>
  <si>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</si>
  <si>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</si>
  <si>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</si>
  <si>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</si>
  <si>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</si>
  <si>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</si>
  <si>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</si>
  <si>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</si>
  <si>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</si>
  <si>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</si>
  <si>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</si>
  <si>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</si>
  <si>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</si>
  <si>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</si>
  <si>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</si>
  <si>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</si>
  <si>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</si>
  <si>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</si>
  <si>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</si>
  <si>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</si>
  <si>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</si>
  <si>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</si>
  <si>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</si>
  <si>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</si>
  <si>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</si>
  <si>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</si>
  <si>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</si>
  <si>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</si>
  <si>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</si>
  <si>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</si>
  <si>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</si>
  <si>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</si>
  <si>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</si>
  <si>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</si>
  <si>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</si>
  <si>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</si>
  <si>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</si>
  <si>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</si>
  <si>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</si>
  <si>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</si>
  <si>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</si>
  <si>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</si>
  <si>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</si>
  <si>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</si>
  <si>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</si>
  <si>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</si>
  <si>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</si>
  <si>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</si>
  <si>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</si>
  <si>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</si>
  <si>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</si>
  <si>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</si>
  <si>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</si>
  <si>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</si>
  <si>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</si>
  <si>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</si>
  <si>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</si>
  <si>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</si>
  <si>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</si>
  <si>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</si>
  <si>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</si>
  <si>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</si>
  <si>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</si>
  <si>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</si>
  <si>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</si>
  <si>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</si>
  <si>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</si>
  <si>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</si>
  <si>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</si>
  <si>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</si>
  <si>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</si>
  <si>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</si>
  <si>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</si>
  <si>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</si>
  <si>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</si>
  <si>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</si>
  <si>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</si>
  <si>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</si>
  <si>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</si>
  <si>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</si>
  <si>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</si>
  <si>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</si>
  <si>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</si>
  <si>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</si>
  <si>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</si>
  <si>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</si>
  <si>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</si>
  <si>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</si>
  <si>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</si>
  <si>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</si>
  <si>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</si>
  <si>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</si>
  <si>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</si>
  <si>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</si>
  <si>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</si>
  <si>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</si>
  <si>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</si>
  <si>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</si>
  <si>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</si>
  <si>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</si>
  <si>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</si>
  <si>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</si>
  <si>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</si>
  <si>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</si>
  <si>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</si>
  <si>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</si>
  <si>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</si>
  <si>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</si>
  <si>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</si>
  <si>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</si>
  <si>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</si>
  <si>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</si>
  <si>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</si>
  <si>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</si>
  <si>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</si>
  <si>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</si>
  <si>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</si>
  <si>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</si>
  <si>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</si>
  <si>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</si>
  <si>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</si>
  <si>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</si>
  <si>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</si>
  <si>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</si>
  <si>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</si>
  <si>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</si>
  <si>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</si>
  <si>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</si>
  <si>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</si>
  <si>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</si>
  <si>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</si>
  <si>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</si>
  <si>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</si>
  <si>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</si>
  <si>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</si>
  <si>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</si>
  <si>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</si>
  <si>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</si>
  <si>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</si>
  <si>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</si>
  <si>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</si>
  <si>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</si>
  <si>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</si>
  <si>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</si>
  <si>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</si>
  <si>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</si>
  <si>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</si>
  <si>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</si>
  <si>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</si>
  <si>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</si>
  <si>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</si>
  <si>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</si>
  <si>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</si>
  <si>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</si>
  <si>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</si>
  <si>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</si>
  <si>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</si>
  <si>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</si>
  <si>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</si>
  <si>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</si>
  <si>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</si>
  <si>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</si>
  <si>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</si>
  <si>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</si>
  <si>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</si>
  <si>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</si>
  <si>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</si>
  <si>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</si>
  <si>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</si>
  <si>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</si>
  <si>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</si>
  <si>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</si>
  <si>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</si>
  <si>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</si>
  <si>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</si>
  <si>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</si>
  <si>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</si>
  <si>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</si>
  <si>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</si>
  <si>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</si>
  <si>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</si>
  <si>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</si>
  <si>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</si>
  <si>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</si>
  <si>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</si>
  <si>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</si>
  <si>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</si>
  <si>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</si>
  <si>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</si>
  <si>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</si>
  <si>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</si>
  <si>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</si>
  <si>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</si>
  <si>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</si>
  <si>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</si>
  <si>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</si>
  <si>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</si>
  <si>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</si>
  <si>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</si>
  <si>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</si>
  <si>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</si>
  <si>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</si>
  <si>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</si>
  <si>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</si>
  <si>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</si>
  <si>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</si>
  <si>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</si>
  <si>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</si>
  <si>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</si>
  <si>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</si>
  <si>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</si>
  <si>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</si>
  <si>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</si>
  <si>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</si>
  <si>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</si>
  <si>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</si>
  <si>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</si>
  <si>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</si>
  <si>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</si>
  <si>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</si>
  <si>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</si>
  <si>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</si>
  <si>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</si>
  <si>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</si>
  <si>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</si>
  <si>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</si>
  <si>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</si>
  <si>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</si>
  <si>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</si>
  <si>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</si>
  <si>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</si>
  <si>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</si>
  <si>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</si>
  <si>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</si>
  <si>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</si>
  <si>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</si>
  <si>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</si>
  <si>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</si>
  <si>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</si>
  <si>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</si>
  <si>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</si>
  <si>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</si>
  <si>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</si>
  <si>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</si>
  <si>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</si>
  <si>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</si>
  <si>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</si>
  <si>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</si>
  <si>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</si>
  <si>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</si>
  <si>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</si>
  <si>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</si>
  <si>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</si>
  <si>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</si>
  <si>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</si>
  <si>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</si>
  <si>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</si>
  <si>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</si>
  <si>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</si>
  <si>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</si>
  <si>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</si>
  <si>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</si>
  <si>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</si>
  <si>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</si>
  <si>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</si>
  <si>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</si>
  <si>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</si>
  <si>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</si>
  <si>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</si>
  <si>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</si>
  <si>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</si>
  <si>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</si>
  <si>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</si>
  <si>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</si>
  <si>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</si>
  <si>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</si>
  <si>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</si>
  <si>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</si>
  <si>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</si>
  <si>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</si>
  <si>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</si>
  <si>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</si>
  <si>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</si>
  <si>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</si>
  <si>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</si>
  <si>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</si>
  <si>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</si>
  <si>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</si>
  <si>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</si>
  <si>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</si>
  <si>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</si>
  <si>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</si>
  <si>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</si>
  <si>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</si>
  <si>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</si>
  <si>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</si>
  <si>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</si>
  <si>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</si>
  <si>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</si>
  <si>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</si>
  <si>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</si>
  <si>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</si>
  <si>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</si>
  <si>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</si>
  <si>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</si>
  <si>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</si>
  <si>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</si>
  <si>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</si>
  <si>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</si>
  <si>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</si>
  <si>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</si>
  <si>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</si>
  <si>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</si>
  <si>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</si>
  <si>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</si>
  <si>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</si>
  <si>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</si>
  <si>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</si>
  <si>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</si>
  <si>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</si>
  <si>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</si>
  <si>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</si>
  <si>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</si>
  <si>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</si>
  <si>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</si>
  <si>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</si>
  <si>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</si>
  <si>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</si>
  <si>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</si>
  <si>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</si>
  <si>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</si>
  <si>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</si>
  <si>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</si>
  <si>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</si>
  <si>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</si>
  <si>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</si>
  <si>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</si>
  <si>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</si>
  <si>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</si>
  <si>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</si>
  <si>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</si>
  <si>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</si>
  <si>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</si>
  <si>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</si>
  <si>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</si>
  <si>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</si>
  <si>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</si>
  <si>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</si>
  <si>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</si>
  <si>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</si>
  <si>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</si>
  <si>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</si>
  <si>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</si>
  <si>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</si>
  <si>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</si>
  <si>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</si>
  <si>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</si>
  <si>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</si>
  <si>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</si>
  <si>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</si>
  <si>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</si>
  <si>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</si>
  <si>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</si>
  <si>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</si>
  <si>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</si>
  <si>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</si>
  <si>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</si>
  <si>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</si>
  <si>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</si>
  <si>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</si>
  <si>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</si>
  <si>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</si>
  <si>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</si>
  <si>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</si>
  <si>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</si>
  <si>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</si>
  <si>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</si>
  <si>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</si>
  <si>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</si>
  <si>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</si>
  <si>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</si>
  <si>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</si>
  <si>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</si>
  <si>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</si>
  <si>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</si>
  <si>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</si>
  <si>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</si>
  <si>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</si>
  <si>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</si>
  <si>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</si>
  <si>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</si>
  <si>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</si>
  <si>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</si>
  <si>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</si>
  <si>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</si>
  <si>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</si>
  <si>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</si>
  <si>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</si>
  <si>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</si>
  <si>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</si>
  <si>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</si>
  <si>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</si>
  <si>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</si>
  <si>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</si>
  <si>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</si>
  <si>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</si>
  <si>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</si>
  <si>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</si>
  <si>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</si>
  <si>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</si>
  <si>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</si>
  <si>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</si>
  <si>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</si>
  <si>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</si>
  <si>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</si>
  <si>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</si>
  <si>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</si>
  <si>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</si>
  <si>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</si>
  <si>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</si>
  <si>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</si>
  <si>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</si>
  <si>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</si>
  <si>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</si>
  <si>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</si>
  <si>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</si>
  <si>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</si>
  <si>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</si>
  <si>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</si>
  <si>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</si>
  <si>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</si>
  <si>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</si>
  <si>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</si>
  <si>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</si>
  <si>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</si>
  <si>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</si>
  <si>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</si>
  <si>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</si>
  <si>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</si>
  <si>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</si>
  <si>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</si>
  <si>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</si>
  <si>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</si>
  <si>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</si>
  <si>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</si>
  <si>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</si>
  <si>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</si>
  <si>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</si>
  <si>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</si>
  <si>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</si>
  <si>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</si>
  <si>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</si>
  <si>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</si>
  <si>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</si>
  <si>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</si>
  <si>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</si>
  <si>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</si>
  <si>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</si>
  <si>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</si>
  <si>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</si>
  <si>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</si>
  <si>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</si>
  <si>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</si>
  <si>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</si>
  <si>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</si>
  <si>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</si>
  <si>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</si>
  <si>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</si>
  <si>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</si>
  <si>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</si>
  <si>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</si>
  <si>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</si>
  <si>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</si>
  <si>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</si>
  <si>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</si>
  <si>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</si>
  <si>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</si>
  <si>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</si>
  <si>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</si>
  <si>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</si>
  <si>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</si>
  <si>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</si>
  <si>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</si>
  <si>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</si>
  <si>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</si>
  <si>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</si>
  <si>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</si>
  <si>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</si>
  <si>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</si>
  <si>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</si>
  <si>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</si>
  <si>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</si>
  <si>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</si>
  <si>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</si>
  <si>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</si>
  <si>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</si>
  <si>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</si>
  <si>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</si>
  <si>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</si>
  <si>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</si>
  <si>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</si>
  <si>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</si>
  <si>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</si>
  <si>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</si>
  <si>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</si>
  <si>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</si>
  <si>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</si>
  <si>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</si>
  <si>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</si>
  <si>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</si>
  <si>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</si>
  <si>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</si>
  <si>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</si>
  <si>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</si>
  <si>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</si>
  <si>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</si>
  <si>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</si>
  <si>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</si>
  <si>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</si>
  <si>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</si>
  <si>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</si>
  <si>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</si>
  <si>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</si>
  <si>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</si>
  <si>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</si>
  <si>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</si>
  <si>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</si>
  <si>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</si>
  <si>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</si>
  <si>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</si>
  <si>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</si>
  <si>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</si>
  <si>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</si>
  <si>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</si>
  <si>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</si>
  <si>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</si>
  <si>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</si>
  <si>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</si>
  <si>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</si>
  <si>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</si>
  <si>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</si>
  <si>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</si>
  <si>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</si>
  <si>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</si>
  <si>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</si>
  <si>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</si>
  <si>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</si>
  <si>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</si>
  <si>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</si>
  <si>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</si>
  <si>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</si>
  <si>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</si>
  <si>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</si>
  <si>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</si>
  <si>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</si>
  <si>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</si>
  <si>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</si>
  <si>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</si>
  <si>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</si>
  <si>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</si>
  <si>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</si>
  <si>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</si>
  <si>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</si>
  <si>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</si>
  <si>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</si>
  <si>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</si>
  <si>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</si>
  <si>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</si>
  <si>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</si>
  <si>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</si>
  <si>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</si>
  <si>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</si>
  <si>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</si>
  <si>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</si>
  <si>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</si>
  <si>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</si>
  <si>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</si>
  <si>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</si>
  <si>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</si>
  <si>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</si>
  <si>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</si>
  <si>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</si>
  <si>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</si>
  <si>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</si>
  <si>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</si>
  <si>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</si>
  <si>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</si>
  <si>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</si>
  <si>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</si>
  <si>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</si>
  <si>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</si>
  <si>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</si>
  <si>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</si>
  <si>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</si>
  <si>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</si>
  <si>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</si>
  <si>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</si>
  <si>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</si>
  <si>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</si>
  <si>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</si>
  <si>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</si>
  <si>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</si>
  <si>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</si>
  <si>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</si>
  <si>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</si>
  <si>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</si>
  <si>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</si>
  <si>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</si>
  <si>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</si>
  <si>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</si>
  <si>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</si>
  <si>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</si>
  <si>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</si>
  <si>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</si>
  <si>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</si>
  <si>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</si>
  <si>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</si>
  <si>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</si>
  <si>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</si>
  <si>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</si>
  <si>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</si>
  <si>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</si>
  <si>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</si>
  <si>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</si>
  <si>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</si>
  <si>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</si>
  <si>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</si>
  <si>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</si>
  <si>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</si>
  <si>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</si>
  <si>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</si>
  <si>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</si>
  <si>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</si>
  <si>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</si>
  <si>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</si>
  <si>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</si>
  <si>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</si>
  <si>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</si>
  <si>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</si>
  <si>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</si>
  <si>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</si>
  <si>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</si>
  <si>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</si>
  <si>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</si>
  <si>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</si>
  <si>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</si>
  <si>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</si>
  <si>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</si>
  <si>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</si>
  <si>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</si>
  <si>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</si>
  <si>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</si>
  <si>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</si>
  <si>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</si>
  <si>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</si>
  <si>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</si>
  <si>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</si>
  <si>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</si>
  <si>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</si>
  <si>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</si>
  <si>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</si>
  <si>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</si>
  <si>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</si>
  <si>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</si>
  <si>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</si>
  <si>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</si>
  <si>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</si>
  <si>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</si>
  <si>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</si>
  <si>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</si>
  <si>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</si>
  <si>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</si>
  <si>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</si>
  <si>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</si>
  <si>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</si>
  <si>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</si>
  <si>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</si>
  <si>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</si>
  <si>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</si>
  <si>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</si>
  <si>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</si>
  <si>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</si>
  <si>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</si>
  <si>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</si>
  <si>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</si>
  <si>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</si>
  <si>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</si>
  <si>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</si>
  <si>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</si>
  <si>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</si>
  <si>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</si>
  <si>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</si>
  <si>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</si>
  <si>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</si>
  <si>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</si>
  <si>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</si>
  <si>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</si>
  <si>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</si>
  <si>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</si>
  <si>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</si>
  <si>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</si>
  <si>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</si>
  <si>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</si>
  <si>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</si>
  <si>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</si>
  <si>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</si>
  <si>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</si>
  <si>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</si>
  <si>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</si>
  <si>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</si>
  <si>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</si>
  <si>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</si>
  <si>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</si>
  <si>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</si>
  <si>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</si>
  <si>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</si>
  <si>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</si>
  <si>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</si>
  <si>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</si>
  <si>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</si>
  <si>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</si>
  <si>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</si>
  <si>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</si>
  <si>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</si>
  <si>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</si>
  <si>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</si>
  <si>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</si>
  <si>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</si>
  <si>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</si>
  <si>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</si>
  <si>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</si>
  <si>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</si>
  <si>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</si>
  <si>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</si>
  <si>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</si>
  <si>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</si>
  <si>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</si>
  <si>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</si>
  <si>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</si>
  <si>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</si>
  <si>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</si>
  <si>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</si>
  <si>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</si>
  <si>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</si>
  <si>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</si>
  <si>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</si>
  <si>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</si>
  <si>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</si>
  <si>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</si>
  <si>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</si>
  <si>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</si>
  <si>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</si>
  <si>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</si>
  <si>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</si>
  <si>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</si>
  <si>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</si>
  <si>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</si>
  <si>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</si>
  <si>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</si>
  <si>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</si>
  <si>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</si>
  <si>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</si>
  <si>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</si>
  <si>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</si>
  <si>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</si>
  <si>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</si>
  <si>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</si>
  <si>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</si>
  <si>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</si>
  <si>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</si>
  <si>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</si>
  <si>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</si>
  <si>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</si>
  <si>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</si>
  <si>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</si>
  <si>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</si>
  <si>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</si>
  <si>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</si>
  <si>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</si>
  <si>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</si>
  <si>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</si>
  <si>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</si>
  <si>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</si>
  <si>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</si>
  <si>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</si>
  <si>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</si>
  <si>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</si>
  <si>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</si>
  <si>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</si>
  <si>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</si>
  <si>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</si>
  <si>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</si>
  <si>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</si>
  <si>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</si>
  <si>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</si>
  <si>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</si>
  <si>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</si>
  <si>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</si>
  <si>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</si>
  <si>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</si>
  <si>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</si>
  <si>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</si>
  <si>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</si>
  <si>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</si>
  <si>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</si>
  <si>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</si>
  <si>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</si>
  <si>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</si>
  <si>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</si>
  <si>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</si>
  <si>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</si>
  <si>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</si>
  <si>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</si>
  <si>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</si>
  <si>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</si>
  <si>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</si>
  <si>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</si>
  <si>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</si>
  <si>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</si>
  <si>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</si>
  <si>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</si>
  <si>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</si>
  <si>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</si>
  <si>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</si>
  <si>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</si>
  <si>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</si>
  <si>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</si>
  <si>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</si>
  <si>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</si>
  <si>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</si>
  <si>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</si>
  <si>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</si>
  <si>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</si>
  <si>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</si>
  <si>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</si>
  <si>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</si>
  <si>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</si>
  <si>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</si>
  <si>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</si>
  <si>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</si>
  <si>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</si>
  <si>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</si>
  <si>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</si>
  <si>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</si>
  <si>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</si>
  <si>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</si>
  <si>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</si>
  <si>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</si>
  <si>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</si>
  <si>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</si>
  <si>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</si>
  <si>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</si>
  <si>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</si>
  <si>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</si>
  <si>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</si>
  <si>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</si>
  <si>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</si>
  <si>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</si>
  <si>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</si>
  <si>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</si>
  <si>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</si>
  <si>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</si>
  <si>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</si>
  <si>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</si>
  <si>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</si>
  <si>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</si>
  <si>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</si>
  <si>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</si>
  <si>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</si>
  <si>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</si>
  <si>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</si>
  <si>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</si>
  <si>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</si>
  <si>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</si>
  <si>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</si>
  <si>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</si>
  <si>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</si>
  <si>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</si>
  <si>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</si>
  <si>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</si>
  <si>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</si>
  <si>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</si>
  <si>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</si>
  <si>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</si>
  <si>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</si>
  <si>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</si>
  <si>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</si>
  <si>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</si>
  <si>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</si>
  <si>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</si>
  <si>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</si>
  <si>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</si>
  <si>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</si>
  <si>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</si>
  <si>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</si>
  <si>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</si>
  <si>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</si>
  <si>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</si>
  <si>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</si>
  <si>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</si>
  <si>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</si>
  <si>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</si>
  <si>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</si>
  <si>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</si>
  <si>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</si>
  <si>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</si>
  <si>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</si>
  <si>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</si>
  <si>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</si>
  <si>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</si>
  <si>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</si>
  <si>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</si>
  <si>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</si>
  <si>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</si>
  <si>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</si>
  <si>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</si>
  <si>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</si>
  <si>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</si>
  <si>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</si>
  <si>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</si>
  <si>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</si>
  <si>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</si>
  <si>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</si>
  <si>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</si>
  <si>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</si>
  <si>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</si>
  <si>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</si>
  <si>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</si>
  <si>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</si>
  <si>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</si>
  <si>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</si>
  <si>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</si>
  <si>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</si>
  <si>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</si>
  <si>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</si>
  <si>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</si>
  <si>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</si>
  <si>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</si>
  <si>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</si>
  <si>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</si>
  <si>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</si>
  <si>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</si>
  <si>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</si>
  <si>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</si>
  <si>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</si>
  <si>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</si>
  <si>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</si>
  <si>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</si>
  <si>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</si>
  <si>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</si>
  <si>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</si>
  <si>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</si>
  <si>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</si>
  <si>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</si>
  <si>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</si>
  <si>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</si>
  <si>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</si>
  <si>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</si>
  <si>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</si>
  <si>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</si>
  <si>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</si>
  <si>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</si>
  <si>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</si>
  <si>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</si>
  <si>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</si>
  <si>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</si>
  <si>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</si>
  <si>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</si>
  <si>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</si>
  <si>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</si>
  <si>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</si>
  <si>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</si>
  <si>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</si>
  <si>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</si>
  <si>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</si>
  <si>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</si>
  <si>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</si>
  <si>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</si>
  <si>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</si>
  <si>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</si>
  <si>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</si>
  <si>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</si>
  <si>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</si>
  <si>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</si>
  <si>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</si>
  <si>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</si>
  <si>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</si>
  <si>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</si>
  <si>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</si>
  <si>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</si>
  <si>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</si>
  <si>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</si>
  <si>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</si>
  <si>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</si>
  <si>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</si>
  <si>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</si>
  <si>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</si>
  <si>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</si>
  <si>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</si>
  <si>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</si>
  <si>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</si>
  <si>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</si>
  <si>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</si>
  <si>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</si>
  <si>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</si>
  <si>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</si>
  <si>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</si>
  <si>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</si>
  <si>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</si>
  <si>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</si>
  <si>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</si>
  <si>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</si>
  <si>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</si>
  <si>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</si>
  <si>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</si>
  <si>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</si>
  <si>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</si>
  <si>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</si>
  <si>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</si>
  <si>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</si>
  <si>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</si>
  <si>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</si>
  <si>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</si>
  <si>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</si>
  <si>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</si>
  <si>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</si>
  <si>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</si>
  <si>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</si>
  <si>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</si>
  <si>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</si>
  <si>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</si>
  <si>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</si>
  <si>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</si>
  <si>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</si>
  <si>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</si>
  <si>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</si>
  <si>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</si>
  <si>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</si>
  <si>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</si>
  <si>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</si>
  <si>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</si>
  <si>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</si>
  <si>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</si>
  <si>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</si>
  <si>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</si>
  <si>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</si>
  <si>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</si>
  <si>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</si>
  <si>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</si>
  <si>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</si>
  <si>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</si>
  <si>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</si>
  <si>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</si>
  <si>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</si>
  <si>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</si>
  <si>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</si>
  <si>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</si>
  <si>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</si>
  <si>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</si>
  <si>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</si>
  <si>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</si>
  <si>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</si>
  <si>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</si>
  <si>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</si>
  <si>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</si>
  <si>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</si>
  <si>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</si>
  <si>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</si>
  <si>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</si>
  <si>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</si>
  <si>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</si>
  <si>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</si>
  <si>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</si>
  <si>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</si>
  <si>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</si>
  <si>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</si>
  <si>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</si>
  <si>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</si>
  <si>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</si>
  <si>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</si>
  <si>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</si>
  <si>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</si>
  <si>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</si>
  <si>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</si>
  <si>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</si>
  <si>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</si>
  <si>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</si>
  <si>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</si>
  <si>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</si>
  <si>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</si>
  <si>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</si>
  <si>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</si>
  <si>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</si>
  <si>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</si>
  <si>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</si>
  <si>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</si>
  <si>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</si>
  <si>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</si>
  <si>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</si>
  <si>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</si>
  <si>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</si>
  <si>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</si>
  <si>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</si>
  <si>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</si>
  <si>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</si>
  <si>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</si>
  <si>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</si>
  <si>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</si>
  <si>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</si>
  <si>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</si>
  <si>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</si>
  <si>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</si>
  <si>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</si>
  <si>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</si>
  <si>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</si>
  <si>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</si>
  <si>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</si>
  <si>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</si>
  <si>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</si>
  <si>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</si>
  <si>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</si>
  <si>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</si>
  <si>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</si>
  <si>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</si>
  <si>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</si>
  <si>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</si>
  <si>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</si>
  <si>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</si>
  <si>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</si>
  <si>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</si>
  <si>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</si>
  <si>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</si>
  <si>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</si>
  <si>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</si>
  <si>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</si>
  <si>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</si>
  <si>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</si>
  <si>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</si>
  <si>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</si>
  <si>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</si>
  <si>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</si>
  <si>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</si>
  <si>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</si>
  <si>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</si>
  <si>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</si>
  <si>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</si>
  <si>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</si>
  <si>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</si>
  <si>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</si>
  <si>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</si>
  <si>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</si>
  <si>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</si>
  <si>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</si>
  <si>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</si>
  <si>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</si>
  <si>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</si>
  <si>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</si>
  <si>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</si>
  <si>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</si>
  <si>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</si>
  <si>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</si>
  <si>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</si>
  <si>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</si>
  <si>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</si>
  <si>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</si>
  <si>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</si>
  <si>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</si>
  <si>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</si>
  <si>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</si>
  <si>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</si>
  <si>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</si>
  <si>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</si>
  <si>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</si>
  <si>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</si>
  <si>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</si>
  <si>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</si>
  <si>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</si>
  <si>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</si>
  <si>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</si>
  <si>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</si>
  <si>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</si>
  <si>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</si>
  <si>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</si>
  <si>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</si>
  <si>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</si>
  <si>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</si>
  <si>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</si>
  <si>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</si>
  <si>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</si>
  <si>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</si>
  <si>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</si>
  <si>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</si>
  <si>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</si>
  <si>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</si>
  <si>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</si>
  <si>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</si>
  <si>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</si>
  <si>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</si>
  <si>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</si>
  <si>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</si>
  <si>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</si>
  <si>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</si>
  <si>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</si>
  <si>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</si>
  <si>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</si>
  <si>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</si>
  <si>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</si>
  <si>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</si>
  <si>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</si>
  <si>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</si>
  <si>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</si>
  <si>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</si>
  <si>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</si>
  <si>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</si>
  <si>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</si>
  <si>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</si>
  <si>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</si>
  <si>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</si>
  <si>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</si>
  <si>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</si>
  <si>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</si>
  <si>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</si>
  <si>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</si>
  <si>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</si>
  <si>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</si>
  <si>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</si>
  <si>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</si>
  <si>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</si>
  <si>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</si>
  <si>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</si>
  <si>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</si>
  <si>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</si>
  <si>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</si>
  <si>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</si>
  <si>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</si>
  <si>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</si>
  <si>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</si>
  <si>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</si>
  <si>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</si>
  <si>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</si>
  <si>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</si>
  <si>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</si>
  <si>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</si>
  <si>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</si>
  <si>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</si>
  <si>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</si>
  <si>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</si>
  <si>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</si>
  <si>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</si>
  <si>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</si>
  <si>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</si>
  <si>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</si>
  <si>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</si>
  <si>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</si>
  <si>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</si>
  <si>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</si>
  <si>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</si>
  <si>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</si>
  <si>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</si>
  <si>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</si>
  <si>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</si>
  <si>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</si>
  <si>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</si>
  <si>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</si>
  <si>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</si>
  <si>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</si>
  <si>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</si>
  <si>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</si>
  <si>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</si>
  <si>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</si>
  <si>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</si>
  <si>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</si>
  <si>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</si>
  <si>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</si>
  <si>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</si>
  <si>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</si>
  <si>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</si>
  <si>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</si>
  <si>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</si>
  <si>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</si>
  <si>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</si>
  <si>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</si>
  <si>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</si>
  <si>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</si>
  <si>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</si>
  <si>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</si>
  <si>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</si>
  <si>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</si>
  <si>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</si>
  <si>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</si>
  <si>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</si>
  <si>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</si>
  <si>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</si>
  <si>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</si>
  <si>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</si>
  <si>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</si>
  <si>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</si>
  <si>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</si>
  <si>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</si>
  <si>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</si>
  <si>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</si>
  <si>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</si>
  <si>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</si>
  <si>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</si>
  <si>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</si>
  <si>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</si>
  <si>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</si>
  <si>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</si>
  <si>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</si>
  <si>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</si>
  <si>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</si>
  <si>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</si>
  <si>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</si>
  <si>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</si>
  <si>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</si>
  <si>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</si>
  <si>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</si>
  <si>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</si>
  <si>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</si>
  <si>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</si>
  <si>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</si>
  <si>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</si>
  <si>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</si>
  <si>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</si>
  <si>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</si>
  <si>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</si>
  <si>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</si>
  <si>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</si>
  <si>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</si>
  <si>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</si>
  <si>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</si>
  <si>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</si>
  <si>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</si>
  <si>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</si>
  <si>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</si>
  <si>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</si>
  <si>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</si>
  <si>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</si>
  <si>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</si>
  <si>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</si>
  <si>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</si>
  <si>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</si>
  <si>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</si>
  <si>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</si>
  <si>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</si>
  <si>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</si>
  <si>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</si>
  <si>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</si>
  <si>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</si>
  <si>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</si>
  <si>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</si>
  <si>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</si>
  <si>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</si>
  <si>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</si>
  <si>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</si>
  <si>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</si>
  <si>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</si>
  <si>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</si>
  <si>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</si>
  <si>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</si>
  <si>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</si>
  <si>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</si>
  <si>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</si>
  <si>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</si>
  <si>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</si>
  <si>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</si>
  <si>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</si>
  <si>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</si>
  <si>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</si>
  <si>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</si>
  <si>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</si>
  <si>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</si>
  <si>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</si>
  <si>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</si>
  <si>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</si>
  <si>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</si>
  <si>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</si>
  <si>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</si>
  <si>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</si>
  <si>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</si>
  <si>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</si>
  <si>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</si>
  <si>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</si>
  <si>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</si>
  <si>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</si>
  <si>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</si>
  <si>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</si>
  <si>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</si>
  <si>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</si>
  <si>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</si>
  <si>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</si>
  <si>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</si>
  <si>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</si>
  <si>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</si>
  <si>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</si>
  <si>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</si>
  <si>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</si>
  <si>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</si>
  <si>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</si>
  <si>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</si>
  <si>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</si>
  <si>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</si>
  <si>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</si>
  <si>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</si>
  <si>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</si>
  <si>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</si>
  <si>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</si>
  <si>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</si>
  <si>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</si>
  <si>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</si>
  <si>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</si>
  <si>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</si>
  <si>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</si>
  <si>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</si>
  <si>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</si>
  <si>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</si>
  <si>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</si>
  <si>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</si>
  <si>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</si>
  <si>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</si>
  <si>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</si>
  <si>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</si>
  <si>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</si>
  <si>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</si>
  <si>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</si>
  <si>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</si>
  <si>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</si>
  <si>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</si>
  <si>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</si>
  <si>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</si>
  <si>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</si>
  <si>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</si>
  <si>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</si>
  <si>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</si>
  <si>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</si>
  <si>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</si>
  <si>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</si>
  <si>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</si>
  <si>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</si>
  <si>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</si>
  <si>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</si>
  <si>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</si>
  <si>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</si>
  <si>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</si>
  <si>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</si>
  <si>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</si>
  <si>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</si>
  <si>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</si>
  <si>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</si>
  <si>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</si>
  <si>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</si>
  <si>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</si>
  <si>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</si>
  <si>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</si>
  <si>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</si>
  <si>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</si>
  <si>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</si>
  <si>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</si>
  <si>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</si>
  <si>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</si>
  <si>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</si>
  <si>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</si>
  <si>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</si>
  <si>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</si>
  <si>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</si>
  <si>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</si>
  <si>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</si>
  <si>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</si>
  <si>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</si>
  <si>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</si>
  <si>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</si>
  <si>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</si>
  <si>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</si>
  <si>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</si>
  <si>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</si>
  <si>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</si>
  <si>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</si>
  <si>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</si>
  <si>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</si>
  <si>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</si>
  <si>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</si>
  <si>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</si>
  <si>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</si>
  <si>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</si>
  <si>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</si>
  <si>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</si>
  <si>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</si>
  <si>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</si>
  <si>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</si>
  <si>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</si>
  <si>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</si>
  <si>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</si>
  <si>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</si>
  <si>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</si>
  <si>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</si>
  <si>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</si>
  <si>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</si>
  <si>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</si>
  <si>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</si>
  <si>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</si>
  <si>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</si>
  <si>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</si>
  <si>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</si>
  <si>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</si>
  <si>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</si>
  <si>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</si>
  <si>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</si>
  <si>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</si>
  <si>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</si>
  <si>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</si>
  <si>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</si>
  <si>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</si>
  <si>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</si>
  <si>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</si>
  <si>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</si>
  <si>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</si>
  <si>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</si>
  <si>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</si>
  <si>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</si>
  <si>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</si>
  <si>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</si>
  <si>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</si>
  <si>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</si>
  <si>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</si>
  <si>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</si>
  <si>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</si>
  <si>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</si>
  <si>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</si>
  <si>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</si>
  <si>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</si>
  <si>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</si>
  <si>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</si>
  <si>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</si>
  <si>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</si>
  <si>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</si>
  <si>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</si>
  <si>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</si>
  <si>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</si>
  <si>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</si>
  <si>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</si>
  <si>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</si>
  <si>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</si>
  <si>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</si>
  <si>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</si>
  <si>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</si>
  <si>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</si>
  <si>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</si>
  <si>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</si>
  <si>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</si>
  <si>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</si>
  <si>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</si>
  <si>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</si>
  <si>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</si>
  <si>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</si>
  <si>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</si>
  <si>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</si>
  <si>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</si>
  <si>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</si>
  <si>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</si>
  <si>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</si>
  <si>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</si>
  <si>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</si>
  <si>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</si>
  <si>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</si>
  <si>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</si>
  <si>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</si>
  <si>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</si>
  <si>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</si>
  <si>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</si>
  <si>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</si>
  <si>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</si>
  <si>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</si>
  <si>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</si>
  <si>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</si>
  <si>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</si>
  <si>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</si>
  <si>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</si>
  <si>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</si>
  <si>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</si>
  <si>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</si>
  <si>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</si>
  <si>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</si>
  <si>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</si>
  <si>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</si>
  <si>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</si>
  <si>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</si>
  <si>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</si>
  <si>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</si>
  <si>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</si>
  <si>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</si>
  <si>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</si>
  <si>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</si>
  <si>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</si>
  <si>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</si>
  <si>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</si>
  <si>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</si>
  <si>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</si>
  <si>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</si>
  <si>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</si>
  <si>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</si>
  <si>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</si>
  <si>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</si>
  <si>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</si>
  <si>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</si>
  <si>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</si>
  <si>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</si>
  <si>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</si>
  <si>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</si>
  <si>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</si>
  <si>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</si>
  <si>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</si>
  <si>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</si>
  <si>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</si>
  <si>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</si>
  <si>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</si>
  <si>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</si>
  <si>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</si>
  <si>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</si>
  <si>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</si>
  <si>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</si>
  <si>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</si>
  <si>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</si>
  <si>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</si>
  <si>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</si>
  <si>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</si>
  <si>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</si>
  <si>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</si>
  <si>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</si>
  <si>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</si>
  <si>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</si>
  <si>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</si>
  <si>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</si>
  <si>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</si>
  <si>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</si>
  <si>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</si>
  <si>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</si>
  <si>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</si>
  <si>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</si>
  <si>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</si>
  <si>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</si>
  <si>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</si>
  <si>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</si>
  <si>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</si>
  <si>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</si>
  <si>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</si>
  <si>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</si>
  <si>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</si>
  <si>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</si>
  <si>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</si>
  <si>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</si>
  <si>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</si>
  <si>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</si>
  <si>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</si>
  <si>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</si>
  <si>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</si>
  <si>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</si>
  <si>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</si>
  <si>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</si>
  <si>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</si>
  <si>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</si>
  <si>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</si>
  <si>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</si>
  <si>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</si>
  <si>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</si>
  <si>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</si>
  <si>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</si>
  <si>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</si>
  <si>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</si>
  <si>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</si>
  <si>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</si>
  <si>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</si>
  <si>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</si>
  <si>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</si>
  <si>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</si>
  <si>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</si>
  <si>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</si>
  <si>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</si>
  <si>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</si>
  <si>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</si>
  <si>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</si>
  <si>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</si>
  <si>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</si>
  <si>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</si>
  <si>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</si>
  <si>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</si>
  <si>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</si>
  <si>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</si>
  <si>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</si>
  <si>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</si>
  <si>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</si>
  <si>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</si>
  <si>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</si>
  <si>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</si>
  <si>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</si>
  <si>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</si>
  <si>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</si>
  <si>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</si>
  <si>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</si>
  <si>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</si>
  <si>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</si>
  <si>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</si>
  <si>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</si>
  <si>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</si>
  <si>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</si>
  <si>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</si>
  <si>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</si>
  <si>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</si>
  <si>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</si>
  <si>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</si>
  <si>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</si>
  <si>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</si>
  <si>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</si>
  <si>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</si>
  <si>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</si>
  <si>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</si>
  <si>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</si>
  <si>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</si>
  <si>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</si>
  <si>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</si>
  <si>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</si>
  <si>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</si>
  <si>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</si>
  <si>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</si>
  <si>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</si>
  <si>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</si>
  <si>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</si>
  <si>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</si>
  <si>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</si>
  <si>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</si>
  <si>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</si>
  <si>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</si>
  <si>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</si>
  <si>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</si>
  <si>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</si>
  <si>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</si>
  <si>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</si>
  <si>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</si>
  <si>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</si>
  <si>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</si>
  <si>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</si>
  <si>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</si>
  <si>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</si>
  <si>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</si>
  <si>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</si>
  <si>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</si>
  <si>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</si>
  <si>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</si>
  <si>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</si>
  <si>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</si>
  <si>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</si>
  <si>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</si>
  <si>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</si>
  <si>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</si>
  <si>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</si>
  <si>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</si>
  <si>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</si>
  <si>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</si>
  <si>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</si>
  <si>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</si>
  <si>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</si>
  <si>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</si>
  <si>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</si>
  <si>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</si>
  <si>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</si>
  <si>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</si>
  <si>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</si>
  <si>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</si>
  <si>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</si>
  <si>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</si>
  <si>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</si>
  <si>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</si>
  <si>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</si>
  <si>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</si>
  <si>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</si>
  <si>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</si>
  <si>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</si>
  <si>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</si>
  <si>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</si>
  <si>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</si>
  <si>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</si>
  <si>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</si>
  <si>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</si>
  <si>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</si>
  <si>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</si>
  <si>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</si>
  <si>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</si>
  <si>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</si>
  <si>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</si>
  <si>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</si>
  <si>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</si>
  <si>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</si>
  <si>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</si>
  <si>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</si>
  <si>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</si>
  <si>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</si>
  <si>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</si>
  <si>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</si>
  <si>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</si>
  <si>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</si>
  <si>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</si>
  <si>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</si>
  <si>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</si>
  <si>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</si>
  <si>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</si>
  <si>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</si>
  <si>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</si>
  <si>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</si>
  <si>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</si>
  <si>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</si>
  <si>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</si>
  <si>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</si>
  <si>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</si>
  <si>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</si>
  <si>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</si>
  <si>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</si>
  <si>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</si>
  <si>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</si>
  <si>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</si>
  <si>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</si>
  <si>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</si>
  <si>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</si>
  <si>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</si>
  <si>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</si>
  <si>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</si>
  <si>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</si>
  <si>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</si>
  <si>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</si>
  <si>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</si>
  <si>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</si>
  <si>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</si>
  <si>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</si>
  <si>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</si>
  <si>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</si>
  <si>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</si>
  <si>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</si>
  <si>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</si>
  <si>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</si>
  <si>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</si>
  <si>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</si>
  <si>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</si>
  <si>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</si>
  <si>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</si>
  <si>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</si>
  <si>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</si>
  <si>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</si>
  <si>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</si>
  <si>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</si>
  <si>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</si>
  <si>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</si>
  <si>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</si>
  <si>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</si>
  <si>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</si>
  <si>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</si>
  <si>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</si>
  <si>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</si>
  <si>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</si>
  <si>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</si>
  <si>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</si>
  <si>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</si>
  <si>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</si>
  <si>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</si>
  <si>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</si>
  <si>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</si>
  <si>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</si>
  <si>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</si>
  <si>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</si>
  <si>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</si>
  <si>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</si>
  <si>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</si>
  <si>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</si>
  <si>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</si>
  <si>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</si>
  <si>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</si>
  <si>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</si>
  <si>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</si>
  <si>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</si>
  <si>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</si>
  <si>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</si>
  <si>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</si>
  <si>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</si>
  <si>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</si>
  <si>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</si>
  <si>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</si>
  <si>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</si>
  <si>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</si>
  <si>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</si>
  <si>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</si>
  <si>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</si>
  <si>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</si>
  <si>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</si>
  <si>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</si>
  <si>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</si>
  <si>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</si>
  <si>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</si>
  <si>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</si>
  <si>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</si>
  <si>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</si>
  <si>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</si>
  <si>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</si>
  <si>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</si>
  <si>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</si>
  <si>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</si>
  <si>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</si>
  <si>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</si>
  <si>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</si>
  <si>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</si>
  <si>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</si>
  <si>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</si>
  <si>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</si>
  <si>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</si>
  <si>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</si>
  <si>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</si>
  <si>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</si>
  <si>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</si>
  <si>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</si>
  <si>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</si>
  <si>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</si>
  <si>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</si>
  <si>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</si>
  <si>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</si>
  <si>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</si>
  <si>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</si>
  <si>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</si>
  <si>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</si>
  <si>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</si>
  <si>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</si>
  <si>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</si>
  <si>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</si>
  <si>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</si>
  <si>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</si>
  <si>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</si>
  <si>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</si>
  <si>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</si>
  <si>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</si>
  <si>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</si>
  <si>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</si>
  <si>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</si>
  <si>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</si>
  <si>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</si>
  <si>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</si>
  <si>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</si>
  <si>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</si>
  <si>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</si>
  <si>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</si>
  <si>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</si>
  <si>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</si>
  <si>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</si>
  <si>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</si>
  <si>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</si>
  <si>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</si>
  <si>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</si>
  <si>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</si>
  <si>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</si>
  <si>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</si>
  <si>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</si>
  <si>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</si>
  <si>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</si>
  <si>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</si>
  <si>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</si>
  <si>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</si>
  <si>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</si>
  <si>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</si>
  <si>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</si>
  <si>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</si>
  <si>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</si>
  <si>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</si>
  <si>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</si>
  <si>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</si>
  <si>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</si>
  <si>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</si>
  <si>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</si>
  <si>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</si>
  <si>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</si>
  <si>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</si>
  <si>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</si>
  <si>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</si>
  <si>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</si>
  <si>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</si>
  <si>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</si>
  <si>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</si>
  <si>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</si>
  <si>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</si>
  <si>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</si>
  <si>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</si>
  <si>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</si>
  <si>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</si>
  <si>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</si>
  <si>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</si>
  <si>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</si>
  <si>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</si>
  <si>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</si>
  <si>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</si>
  <si>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</si>
  <si>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</si>
  <si>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</si>
  <si>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</si>
  <si>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</si>
  <si>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</si>
  <si>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</si>
  <si>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</si>
  <si>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</si>
  <si>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</si>
  <si>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</si>
  <si>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</si>
  <si>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</si>
  <si>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</si>
  <si>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</si>
  <si>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</si>
  <si>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</si>
  <si>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</si>
  <si>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</si>
  <si>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</si>
  <si>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</si>
  <si>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</si>
  <si>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</si>
  <si>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</si>
  <si>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</si>
  <si>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</si>
  <si>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</si>
  <si>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</si>
  <si>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</si>
  <si>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</si>
  <si>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</si>
  <si>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</si>
  <si>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</si>
  <si>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</si>
  <si>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</si>
  <si>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</si>
  <si>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</si>
  <si>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</si>
  <si>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</si>
  <si>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</si>
  <si>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</si>
  <si>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</si>
  <si>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</si>
  <si>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</si>
  <si>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</si>
  <si>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</si>
  <si>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</si>
  <si>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</si>
  <si>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</si>
  <si>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</si>
  <si>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</si>
  <si>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</si>
  <si>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</si>
  <si>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</si>
  <si>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</si>
  <si>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</si>
  <si>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</si>
  <si>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</si>
  <si>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</si>
  <si>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</si>
  <si>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</si>
  <si>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</si>
  <si>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</si>
  <si>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</si>
  <si>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</si>
  <si>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</si>
  <si>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</si>
  <si>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</si>
  <si>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</si>
  <si>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</si>
  <si>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</si>
  <si>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</si>
  <si>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</si>
  <si>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</si>
  <si>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</si>
  <si>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</si>
  <si>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</si>
  <si>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</si>
  <si>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</si>
  <si>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</si>
  <si>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</si>
  <si>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</si>
  <si>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</si>
  <si>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</si>
  <si>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</si>
  <si>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</si>
  <si>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</si>
  <si>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</si>
  <si>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</si>
  <si>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</si>
  <si>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</si>
  <si>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</si>
  <si>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</si>
  <si>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</si>
  <si>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</si>
  <si>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</si>
  <si>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</si>
  <si>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</si>
  <si>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</si>
  <si>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</si>
  <si>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</si>
  <si>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</si>
  <si>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</si>
  <si>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</si>
  <si>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</si>
  <si>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</si>
  <si>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</si>
  <si>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</si>
  <si>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</si>
  <si>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</si>
  <si>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</si>
  <si>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</si>
  <si>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</si>
  <si>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</si>
  <si>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</si>
  <si>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</si>
  <si>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</si>
  <si>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</si>
  <si>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</si>
  <si>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</si>
  <si>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</si>
  <si>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</si>
  <si>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</si>
  <si>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</si>
  <si>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</si>
  <si>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</si>
  <si>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</si>
  <si>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</si>
  <si>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</si>
  <si>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</si>
  <si>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</si>
  <si>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</si>
  <si>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</si>
  <si>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</si>
  <si>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</si>
  <si>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</si>
  <si>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</si>
  <si>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</si>
  <si>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</si>
  <si>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</si>
  <si>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</si>
  <si>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</si>
  <si>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</si>
  <si>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</si>
  <si>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</si>
  <si>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</si>
  <si>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</si>
  <si>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</si>
  <si>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</si>
  <si>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</si>
  <si>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</si>
  <si>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</si>
  <si>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</si>
  <si>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</si>
  <si>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</si>
  <si>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</si>
  <si>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</si>
  <si>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</si>
  <si>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</si>
  <si>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</si>
  <si>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</si>
  <si>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</si>
  <si>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</si>
  <si>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</si>
  <si>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</si>
  <si>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</si>
  <si>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</si>
  <si>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</si>
  <si>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</si>
  <si>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</si>
  <si>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</si>
  <si>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</si>
  <si>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</si>
  <si>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</si>
  <si>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</si>
  <si>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</si>
  <si>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</si>
  <si>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</si>
  <si>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</si>
  <si>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</si>
  <si>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</si>
  <si>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</si>
  <si>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</si>
  <si>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</si>
  <si>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</si>
  <si>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</si>
  <si>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</si>
  <si>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</si>
  <si>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</si>
  <si>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</si>
  <si>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</si>
  <si>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</si>
  <si>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</si>
  <si>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</si>
  <si>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</si>
  <si>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</si>
  <si>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</si>
  <si>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</si>
  <si>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</si>
  <si>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</si>
  <si>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</si>
  <si>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</si>
  <si>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</si>
  <si>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</si>
  <si>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</si>
  <si>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</si>
  <si>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</si>
  <si>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</si>
  <si>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</si>
  <si>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</si>
  <si>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</si>
  <si>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</si>
  <si>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</si>
  <si>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</si>
  <si>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</si>
  <si>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</si>
  <si>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</si>
  <si>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</si>
  <si>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</si>
  <si>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</si>
  <si>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</si>
  <si>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</si>
  <si>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</si>
  <si>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</si>
  <si>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</si>
  <si>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</si>
  <si>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</si>
  <si>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</si>
  <si>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</si>
  <si>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</si>
  <si>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</si>
  <si>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</si>
  <si>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</si>
  <si>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</si>
  <si>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</si>
  <si>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</si>
  <si>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</si>
  <si>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</si>
  <si>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</si>
  <si>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</si>
  <si>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</si>
  <si>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</si>
  <si>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</si>
  <si>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</si>
  <si>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</si>
  <si>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</si>
  <si>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</si>
  <si>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</si>
  <si>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</si>
  <si>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</si>
  <si>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</si>
  <si>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</si>
  <si>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</si>
  <si>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</si>
  <si>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</si>
  <si>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</si>
  <si>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</si>
  <si>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</si>
  <si>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</si>
  <si>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</si>
  <si>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</si>
  <si>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</si>
  <si>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</si>
  <si>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</si>
  <si>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</si>
  <si>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</si>
  <si>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</si>
  <si>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</si>
  <si>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</si>
  <si>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</si>
  <si>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</si>
  <si>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</si>
  <si>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</si>
  <si>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</si>
  <si>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</si>
  <si>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</si>
  <si>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</si>
  <si>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</si>
  <si>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</si>
  <si>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</si>
  <si>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</si>
  <si>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</si>
  <si>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</si>
  <si>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</si>
  <si>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</si>
  <si>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</si>
  <si>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</si>
  <si>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</si>
  <si>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</si>
  <si>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</si>
  <si>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</si>
  <si>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</si>
  <si>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</si>
  <si>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</si>
  <si>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</si>
  <si>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</si>
  <si>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</si>
  <si>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</si>
  <si>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</si>
  <si>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</si>
  <si>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</si>
  <si>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</si>
  <si>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</si>
  <si>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</si>
  <si>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</si>
  <si>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</si>
  <si>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</si>
  <si>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</si>
  <si>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</si>
  <si>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</si>
  <si>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</si>
  <si>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</si>
  <si>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</si>
  <si>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</si>
  <si>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</si>
  <si>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</si>
  <si>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</si>
  <si>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</si>
  <si>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</si>
  <si>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</si>
  <si>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</si>
  <si>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</si>
  <si>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</si>
  <si>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</si>
  <si>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</si>
  <si>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</si>
  <si>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</si>
  <si>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</si>
  <si>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</si>
  <si>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</si>
  <si>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</si>
  <si>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</si>
  <si>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</si>
  <si>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</si>
  <si>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</si>
  <si>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</si>
  <si>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</si>
  <si>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</si>
  <si>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</si>
  <si>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</si>
  <si>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</si>
  <si>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</si>
  <si>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</si>
  <si>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</si>
  <si>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</si>
  <si>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</si>
  <si>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</si>
  <si>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</si>
  <si>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</si>
  <si>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</si>
  <si>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</si>
  <si>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</si>
  <si>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</si>
  <si>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</si>
  <si>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</si>
  <si>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</si>
  <si>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</si>
  <si>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</si>
  <si>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</si>
  <si>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</si>
  <si>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</si>
  <si>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</si>
  <si>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</si>
  <si>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</si>
  <si>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</si>
  <si>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</si>
  <si>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</si>
  <si>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</si>
  <si>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</si>
  <si>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</si>
  <si>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</si>
  <si>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</si>
  <si>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</si>
  <si>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</si>
  <si>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</si>
  <si>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</si>
  <si>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</si>
  <si>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</si>
  <si>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</si>
  <si>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</si>
  <si>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</si>
  <si>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</si>
  <si>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</si>
  <si>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</si>
  <si>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</si>
  <si>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</si>
  <si>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</si>
  <si>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</si>
  <si>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</si>
  <si>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</si>
  <si>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</si>
  <si>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</si>
  <si>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</si>
  <si>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</si>
  <si>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</si>
  <si>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</si>
  <si>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</si>
  <si>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</si>
  <si>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</si>
  <si>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</si>
  <si>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</si>
  <si>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</si>
  <si>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</si>
  <si>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</si>
  <si>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</si>
  <si>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</si>
  <si>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</si>
  <si>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</si>
  <si>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</si>
  <si>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</si>
  <si>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</si>
  <si>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</si>
  <si>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</si>
  <si>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</si>
  <si>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</si>
  <si>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</si>
  <si>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</si>
  <si>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</si>
  <si>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</si>
  <si>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</si>
  <si>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</si>
  <si>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</si>
  <si>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</si>
  <si>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</si>
  <si>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</si>
  <si>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</si>
  <si>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</si>
  <si>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</si>
  <si>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</si>
  <si>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</si>
  <si>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</si>
  <si>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</si>
  <si>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</si>
  <si>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</si>
  <si>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</si>
  <si>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</si>
  <si>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</si>
  <si>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</si>
  <si>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</si>
  <si>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</si>
  <si>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</si>
  <si>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</si>
  <si>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</si>
  <si>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</si>
  <si>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</si>
  <si>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</si>
  <si>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</si>
  <si>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</si>
  <si>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</si>
  <si>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</si>
  <si>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</si>
  <si>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</si>
  <si>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</si>
  <si>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</si>
  <si>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</si>
  <si>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</si>
  <si>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</si>
  <si>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</si>
  <si>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</si>
  <si>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</si>
  <si>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</si>
  <si>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</si>
  <si>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</si>
  <si>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</si>
  <si>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</si>
  <si>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</si>
  <si>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</si>
  <si>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</si>
  <si>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</si>
  <si>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</si>
  <si>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</si>
  <si>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</si>
  <si>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</si>
  <si>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</si>
  <si>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</si>
  <si>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</si>
  <si>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</si>
  <si>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</si>
  <si>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</si>
  <si>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</si>
  <si>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</si>
  <si>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</si>
  <si>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</si>
  <si>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</si>
  <si>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</si>
  <si>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</si>
  <si>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</si>
  <si>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</si>
  <si>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</si>
  <si>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</si>
  <si>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</si>
  <si>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</si>
  <si>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</si>
  <si>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</si>
  <si>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</si>
  <si>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</si>
  <si>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</si>
  <si>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</si>
  <si>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</si>
  <si>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</si>
  <si>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</si>
  <si>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</si>
  <si>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</si>
  <si>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</si>
  <si>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</si>
  <si>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</si>
  <si>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</si>
  <si>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</si>
  <si>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</si>
  <si>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</si>
  <si>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</si>
  <si>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</si>
  <si>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</si>
  <si>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</si>
  <si>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</si>
  <si>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</si>
  <si>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</si>
  <si>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</si>
  <si>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</si>
  <si>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</si>
  <si>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</si>
  <si>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</si>
  <si>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</si>
  <si>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</si>
  <si>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</si>
  <si>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</si>
  <si>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</si>
  <si>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</si>
  <si>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</si>
  <si>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</si>
  <si>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</si>
  <si>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</si>
  <si>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</si>
  <si>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</si>
  <si>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</si>
  <si>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</si>
  <si>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</si>
  <si>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</si>
  <si>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</si>
  <si>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</si>
  <si>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</si>
  <si>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</si>
  <si>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</si>
  <si>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</si>
  <si>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</si>
  <si>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</si>
  <si>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</si>
  <si>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</si>
  <si>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</si>
  <si>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</si>
  <si>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</si>
  <si>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</si>
  <si>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</si>
  <si>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</si>
  <si>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</si>
  <si>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</si>
  <si>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</si>
  <si>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</si>
  <si>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</si>
  <si>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</si>
  <si>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</si>
  <si>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</si>
  <si>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</si>
  <si>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</si>
  <si>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</si>
  <si>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</si>
  <si>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</si>
  <si>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</si>
  <si>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</si>
  <si>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</si>
  <si>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</si>
  <si>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</si>
  <si>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</si>
  <si>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</si>
  <si>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</si>
  <si>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</si>
  <si>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</si>
  <si>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</si>
  <si>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</si>
  <si>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</si>
  <si>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</si>
  <si>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</si>
  <si>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</si>
  <si>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</si>
  <si>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</si>
  <si>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</si>
  <si>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</si>
  <si>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</si>
  <si>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</si>
  <si>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</si>
  <si>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</si>
  <si>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</si>
  <si>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</si>
  <si>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</si>
  <si>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</si>
  <si>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</si>
  <si>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</si>
  <si>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</si>
  <si>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</si>
  <si>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</si>
  <si>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</si>
  <si>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</si>
  <si>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</si>
  <si>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</si>
  <si>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</si>
  <si>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</si>
  <si>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</si>
  <si>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</si>
  <si>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</si>
  <si>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</si>
  <si>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</si>
  <si>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</si>
  <si>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</si>
  <si>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</si>
  <si>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</si>
  <si>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</si>
  <si>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</si>
  <si>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</si>
  <si>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</si>
  <si>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</si>
  <si>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</si>
  <si>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</si>
  <si>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</si>
  <si>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</si>
  <si>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</si>
  <si>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</si>
  <si>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</si>
  <si>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</si>
  <si>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</si>
  <si>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</si>
  <si>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</si>
  <si>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</si>
  <si>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</si>
  <si>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</si>
  <si>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</si>
  <si>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</si>
  <si>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</si>
  <si>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</si>
  <si>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</si>
  <si>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</si>
  <si>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</si>
  <si>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</si>
  <si>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</si>
  <si>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</si>
  <si>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</si>
  <si>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</si>
  <si>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</si>
  <si>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</si>
  <si>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</si>
  <si>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</si>
  <si>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</si>
  <si>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</si>
  <si>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</si>
  <si>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</si>
  <si>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</si>
  <si>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</si>
  <si>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</si>
  <si>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</si>
  <si>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</si>
  <si>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</si>
  <si>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</si>
  <si>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</si>
  <si>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</si>
  <si>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</si>
  <si>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</si>
  <si>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</si>
  <si>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</si>
  <si>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</si>
  <si>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</si>
  <si>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</si>
  <si>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</si>
  <si>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</si>
  <si>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</si>
  <si>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</si>
  <si>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</si>
  <si>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</si>
  <si>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</si>
  <si>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</si>
  <si>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</si>
  <si>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</si>
  <si>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</si>
  <si>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</si>
  <si>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</si>
  <si>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</si>
  <si>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</si>
  <si>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</si>
  <si>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</si>
  <si>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</si>
  <si>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</si>
  <si>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</si>
  <si>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</si>
  <si>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</si>
  <si>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</si>
  <si>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</si>
  <si>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</si>
  <si>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</si>
  <si>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</si>
  <si>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</si>
  <si>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</si>
  <si>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</si>
  <si>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</si>
  <si>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</si>
  <si>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</si>
  <si>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</si>
  <si>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</si>
  <si>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</si>
  <si>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</si>
  <si>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</si>
  <si>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</si>
  <si>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</si>
  <si>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</si>
  <si>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</si>
  <si>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</si>
  <si>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</si>
  <si>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</si>
  <si>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</si>
  <si>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</si>
  <si>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</si>
  <si>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</si>
  <si>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</si>
  <si>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</si>
  <si>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</si>
  <si>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</si>
  <si>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</si>
  <si>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</si>
  <si>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</si>
  <si>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</si>
  <si>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</si>
  <si>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</si>
  <si>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</si>
  <si>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</si>
  <si>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</si>
  <si>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</si>
  <si>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</si>
  <si>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</si>
  <si>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</si>
  <si>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</si>
  <si>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</si>
  <si>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</si>
  <si>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</si>
  <si>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</si>
  <si>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</si>
  <si>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</si>
  <si>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</si>
  <si>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</si>
  <si>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</si>
  <si>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</si>
  <si>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</si>
  <si>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</si>
  <si>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</si>
  <si>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</si>
  <si>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</si>
  <si>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</si>
  <si>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</si>
  <si>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</si>
  <si>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</si>
  <si>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</si>
  <si>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</si>
  <si>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</si>
  <si>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</si>
  <si>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</si>
  <si>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</si>
  <si>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</si>
  <si>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</si>
  <si>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</si>
  <si>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</si>
  <si>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</si>
  <si>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</si>
  <si>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</si>
  <si>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</si>
  <si>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</si>
  <si>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</si>
  <si>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</si>
  <si>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</si>
  <si>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</si>
  <si>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</si>
  <si>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</si>
  <si>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</si>
  <si>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</si>
  <si>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</si>
  <si>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</si>
  <si>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</si>
  <si>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</si>
  <si>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</si>
  <si>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</si>
  <si>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</si>
  <si>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</si>
  <si>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</si>
  <si>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</si>
  <si>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</si>
  <si>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</si>
  <si>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</si>
  <si>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</si>
  <si>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</si>
  <si>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</si>
  <si>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</si>
  <si>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</si>
  <si>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</si>
  <si>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</si>
  <si>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</si>
  <si>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</si>
  <si>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</si>
  <si>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</si>
  <si>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</si>
  <si>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</si>
  <si>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</si>
  <si>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</si>
  <si>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</si>
  <si>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</si>
  <si>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</si>
  <si>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</si>
  <si>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</si>
  <si>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</si>
  <si>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</si>
  <si>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</si>
  <si>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</si>
  <si>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</si>
  <si>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</si>
  <si>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</si>
  <si>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</si>
  <si>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</si>
  <si>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</si>
  <si>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</si>
  <si>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</si>
  <si>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</si>
  <si>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</si>
  <si>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</si>
  <si>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</si>
  <si>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</si>
  <si>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</si>
  <si>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</si>
  <si>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</si>
  <si>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</si>
  <si>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</si>
  <si>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</si>
  <si>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</si>
  <si>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</si>
  <si>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</si>
  <si>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</si>
  <si>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</si>
  <si>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</si>
  <si>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</si>
  <si>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</si>
  <si>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</si>
  <si>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</si>
  <si>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</si>
  <si>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</si>
  <si>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</si>
  <si>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</si>
  <si>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</si>
  <si>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</si>
  <si>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</si>
  <si>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</si>
  <si>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</si>
  <si>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</si>
  <si>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</si>
  <si>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</si>
  <si>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</si>
  <si>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</si>
  <si>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</si>
  <si>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</si>
  <si>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</si>
  <si>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</si>
  <si>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</si>
  <si>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</si>
  <si>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</si>
  <si>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</si>
  <si>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</si>
  <si>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</si>
  <si>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</si>
  <si>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</si>
  <si>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</si>
  <si>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</si>
  <si>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</si>
  <si>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</si>
  <si>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</si>
  <si>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</si>
  <si>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</si>
  <si>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</si>
  <si>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</si>
  <si>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</si>
  <si>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</si>
  <si>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</si>
  <si>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</si>
  <si>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</si>
  <si>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</si>
  <si>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</si>
  <si>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</si>
  <si>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</si>
  <si>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</si>
  <si>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</si>
  <si>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</si>
  <si>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</si>
  <si>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</si>
  <si>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</si>
  <si>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</si>
  <si>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</si>
  <si>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</si>
  <si>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</si>
  <si>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</si>
  <si>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</si>
  <si>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</si>
  <si>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</si>
  <si>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</si>
  <si>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</si>
  <si>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</si>
  <si>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</si>
  <si>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</si>
  <si>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</si>
  <si>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</si>
  <si>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</si>
  <si>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</si>
  <si>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</si>
  <si>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</si>
  <si>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</si>
  <si>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</si>
  <si>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</si>
  <si>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</si>
  <si>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</si>
  <si>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</si>
  <si>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</si>
  <si>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</si>
  <si>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</si>
  <si>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</si>
  <si>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</si>
  <si>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</si>
  <si>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</si>
  <si>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</si>
  <si>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</si>
  <si>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</si>
  <si>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</si>
  <si>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</si>
  <si>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</si>
  <si>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</si>
  <si>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</si>
  <si>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</si>
  <si>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</si>
  <si>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</si>
  <si>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</si>
  <si>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</si>
  <si>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</si>
  <si>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</si>
  <si>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</si>
  <si>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</si>
  <si>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</si>
  <si>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</si>
  <si>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</si>
  <si>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</si>
  <si>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</si>
  <si>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</si>
  <si>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</si>
  <si>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</si>
  <si>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</si>
  <si>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</si>
  <si>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</si>
  <si>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</si>
  <si>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</si>
  <si>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</si>
  <si>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</si>
  <si>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</si>
  <si>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</si>
  <si>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</si>
  <si>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</si>
  <si>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</si>
  <si>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</si>
  <si>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</si>
  <si>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</si>
  <si>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</si>
  <si>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</si>
  <si>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</si>
  <si>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</si>
  <si>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</si>
  <si>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</si>
  <si>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</si>
  <si>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</si>
  <si>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</si>
  <si>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</si>
  <si>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</si>
  <si>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</si>
  <si>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</si>
  <si>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</si>
  <si>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</si>
  <si>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</si>
  <si>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</si>
  <si>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</si>
  <si>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</si>
  <si>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</si>
  <si>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</si>
  <si>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</si>
  <si>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</si>
  <si>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</si>
  <si>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</si>
  <si>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</si>
  <si>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</si>
  <si>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</si>
  <si>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</si>
  <si>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</si>
  <si>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</si>
  <si>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</si>
  <si>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</si>
  <si>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</si>
  <si>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</si>
  <si>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</si>
  <si>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</si>
  <si>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</si>
  <si>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</si>
  <si>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</si>
  <si>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</si>
  <si>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</si>
  <si>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</si>
  <si>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</si>
  <si>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</si>
  <si>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</si>
  <si>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</si>
  <si>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</si>
  <si>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</si>
  <si>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</si>
  <si>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</si>
  <si>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</si>
  <si>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</si>
  <si>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</si>
  <si>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</si>
  <si>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</si>
  <si>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</si>
  <si>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</si>
  <si>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</si>
  <si>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</si>
  <si>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</si>
  <si>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</si>
  <si>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</si>
  <si>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</si>
  <si>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</si>
  <si>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</si>
  <si>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</si>
  <si>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</si>
  <si>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</si>
  <si>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</si>
  <si>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</si>
  <si>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</si>
  <si>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</si>
  <si>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</si>
  <si>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</si>
  <si>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</si>
  <si>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</si>
  <si>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</si>
  <si>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</si>
  <si>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</si>
  <si>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</si>
  <si>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</si>
  <si>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</si>
  <si>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</si>
  <si>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</si>
  <si>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</si>
  <si>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</si>
  <si>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</si>
  <si>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</si>
  <si>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</si>
  <si>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</si>
  <si>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</si>
  <si>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</si>
  <si>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</si>
  <si>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</si>
  <si>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</si>
  <si>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</si>
  <si>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</si>
  <si>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</si>
  <si>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</si>
  <si>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</si>
  <si>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</si>
  <si>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</si>
  <si>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</si>
  <si>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</si>
  <si>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</si>
  <si>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</si>
  <si>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</si>
  <si>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</si>
  <si>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</si>
  <si>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</si>
  <si>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</si>
  <si>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</si>
  <si>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</si>
  <si>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</si>
  <si>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</si>
  <si>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</si>
  <si>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</si>
  <si>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</si>
  <si>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</si>
  <si>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</si>
  <si>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</si>
  <si>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</si>
  <si>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</si>
  <si>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</si>
  <si>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</si>
  <si>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</si>
  <si>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</si>
  <si>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</si>
  <si>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</si>
  <si>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</si>
  <si>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</si>
  <si>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</si>
  <si>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</si>
  <si>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</si>
  <si>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</si>
  <si>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</si>
  <si>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</si>
  <si>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</si>
  <si>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</si>
  <si>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</si>
  <si>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</si>
  <si>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</si>
  <si>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</si>
  <si>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</si>
  <si>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</si>
  <si>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</si>
  <si>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</si>
  <si>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</si>
  <si>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</si>
  <si>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</si>
  <si>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</si>
  <si>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</si>
  <si>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</si>
  <si>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</si>
  <si>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</si>
  <si>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</si>
  <si>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</si>
  <si>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</si>
  <si>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</si>
  <si>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</si>
  <si>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</si>
  <si>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</si>
  <si>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</si>
  <si>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</si>
  <si>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</si>
  <si>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</si>
  <si>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</si>
  <si>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</si>
  <si>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</si>
  <si>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</si>
  <si>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</si>
  <si>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</si>
  <si>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</si>
  <si>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</si>
  <si>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</si>
  <si>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</si>
  <si>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</si>
  <si>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</si>
  <si>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</si>
  <si>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</si>
  <si>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</si>
  <si>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</si>
  <si>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</si>
  <si>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</si>
  <si>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</si>
  <si>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</si>
  <si>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</si>
  <si>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</si>
  <si>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</si>
  <si>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</si>
  <si>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</si>
  <si>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</si>
  <si>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</si>
  <si>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</si>
  <si>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</si>
  <si>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</si>
  <si>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</si>
  <si>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</si>
  <si>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</si>
  <si>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</si>
  <si>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</si>
  <si>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</si>
  <si>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</si>
  <si>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</si>
  <si>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</si>
  <si>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</si>
  <si>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</si>
  <si>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</si>
  <si>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</si>
  <si>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</si>
  <si>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</si>
  <si>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</si>
  <si>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</si>
  <si>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</si>
  <si>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</si>
  <si>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</si>
  <si>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</si>
  <si>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</si>
  <si>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</si>
  <si>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</si>
  <si>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</si>
  <si>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</si>
  <si>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</si>
  <si>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</si>
  <si>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</si>
  <si>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</si>
  <si>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</si>
  <si>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</si>
  <si>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</si>
  <si>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</si>
  <si>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</si>
  <si>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</si>
  <si>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</si>
  <si>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</si>
  <si>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</si>
  <si>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</si>
  <si>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</si>
  <si>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</si>
  <si>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</si>
  <si>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</si>
  <si>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</si>
  <si>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</si>
  <si>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</si>
  <si>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</si>
  <si>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</si>
  <si>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</si>
  <si>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</si>
  <si>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</si>
  <si>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</si>
  <si>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</si>
  <si>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</si>
  <si>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</si>
  <si>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</si>
  <si>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</si>
  <si>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</si>
  <si>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</si>
  <si>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</si>
  <si>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</si>
  <si>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</si>
  <si>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</si>
  <si>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</si>
  <si>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</si>
  <si>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</si>
  <si>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</si>
  <si>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</si>
  <si>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</si>
  <si>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</si>
  <si>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</si>
  <si>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</si>
  <si>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</si>
  <si>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</si>
  <si>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</si>
  <si>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</si>
  <si>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</si>
  <si>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</si>
  <si>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</si>
  <si>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</si>
  <si>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</si>
  <si>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</si>
  <si>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</si>
  <si>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</si>
  <si>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</si>
  <si>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</si>
  <si>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</si>
  <si>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</si>
  <si>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</si>
  <si>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</si>
  <si>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</si>
  <si>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</si>
  <si>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</si>
  <si>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</si>
  <si>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</si>
  <si>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</si>
  <si>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</si>
  <si>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</si>
  <si>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</si>
  <si>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</si>
  <si>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</si>
  <si>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</si>
  <si>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</si>
  <si>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</si>
  <si>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</si>
  <si>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</si>
  <si>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</si>
  <si>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</si>
  <si>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</si>
  <si>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</si>
  <si>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</si>
  <si>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</si>
  <si>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</si>
  <si>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</si>
  <si>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</si>
  <si>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</si>
  <si>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</si>
  <si>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</si>
  <si>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</si>
  <si>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</si>
  <si>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</si>
  <si>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</si>
  <si>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</si>
  <si>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</si>
  <si>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</si>
  <si>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</si>
  <si>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</si>
  <si>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</si>
  <si>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</si>
  <si>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</si>
  <si>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</si>
  <si>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</si>
  <si>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</si>
  <si>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</si>
  <si>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</si>
  <si>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</si>
  <si>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</si>
  <si>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</si>
  <si>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</si>
  <si>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</si>
  <si>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</si>
  <si>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</si>
  <si>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</si>
  <si>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</si>
  <si>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</si>
  <si>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</si>
  <si>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</si>
  <si>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</si>
  <si>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</si>
  <si>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</si>
  <si>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</si>
  <si>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</si>
  <si>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</si>
  <si>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</si>
  <si>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</si>
  <si>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</si>
  <si>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</si>
  <si>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</si>
  <si>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</si>
  <si>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</si>
  <si>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</si>
  <si>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</si>
  <si>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</si>
  <si>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</si>
  <si>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</si>
  <si>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</si>
  <si>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</si>
  <si>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</si>
  <si>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</si>
  <si>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</si>
  <si>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</si>
  <si>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</si>
  <si>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</si>
  <si>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</si>
  <si>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</si>
  <si>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</si>
  <si>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</si>
  <si>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</si>
  <si>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</si>
  <si>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</si>
  <si>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</si>
  <si>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</si>
  <si>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</si>
  <si>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</si>
  <si>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</si>
  <si>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</si>
  <si>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</si>
  <si>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</si>
  <si>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</si>
  <si>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</si>
  <si>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</si>
  <si>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</si>
  <si>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</si>
  <si>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</si>
  <si>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</si>
  <si>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</si>
  <si>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</si>
  <si>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</si>
  <si>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</si>
  <si>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</si>
  <si>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</si>
  <si>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</si>
  <si>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</si>
  <si>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</si>
  <si>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</si>
  <si>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</si>
  <si>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</si>
  <si>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</si>
  <si>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</si>
  <si>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</si>
  <si>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</si>
  <si>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</si>
  <si>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</si>
  <si>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</si>
  <si>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</si>
  <si>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</si>
  <si>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</si>
  <si>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</si>
  <si>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</si>
  <si>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</si>
  <si>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</si>
  <si>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</si>
  <si>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</si>
  <si>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</si>
  <si>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</si>
  <si>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</si>
  <si>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</si>
  <si>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</si>
  <si>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</si>
  <si>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</si>
  <si>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</si>
  <si>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</si>
  <si>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</si>
  <si>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</si>
  <si>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</si>
  <si>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</si>
  <si>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</si>
  <si>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</si>
  <si>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</si>
  <si>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</si>
  <si>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</si>
  <si>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</si>
  <si>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</si>
  <si>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</si>
  <si>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</si>
  <si>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</si>
  <si>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</si>
  <si>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</si>
  <si>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</si>
  <si>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</si>
  <si>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</si>
  <si>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</si>
  <si>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</si>
  <si>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</si>
  <si>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</si>
  <si>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</si>
  <si>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</si>
  <si>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</si>
  <si>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</si>
  <si>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</si>
  <si>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</si>
  <si>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</si>
  <si>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</si>
  <si>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</si>
  <si>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</si>
  <si>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</si>
  <si>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</si>
  <si>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</si>
  <si>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</si>
  <si>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</si>
  <si>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</si>
  <si>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</si>
  <si>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</si>
  <si>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</si>
  <si>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</si>
  <si>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</si>
  <si>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</si>
  <si>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</si>
  <si>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</si>
  <si>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</si>
  <si>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</si>
  <si>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</si>
  <si>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</si>
  <si>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</si>
  <si>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</si>
  <si>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</si>
  <si>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</si>
  <si>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</si>
  <si>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</si>
  <si>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</si>
  <si>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</si>
  <si>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</si>
  <si>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</si>
  <si>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</si>
  <si>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</si>
  <si>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</si>
  <si>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</si>
  <si>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</si>
  <si>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</si>
  <si>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</si>
  <si>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</si>
  <si>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</si>
  <si>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</si>
  <si>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</si>
  <si>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</si>
  <si>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</si>
  <si>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</si>
  <si>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</si>
  <si>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</si>
  <si>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</si>
  <si>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</si>
  <si>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</si>
  <si>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</si>
  <si>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</si>
  <si>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</si>
  <si>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</si>
  <si>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</si>
  <si>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</si>
  <si>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</si>
  <si>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</si>
  <si>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</si>
  <si>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</si>
  <si>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</si>
  <si>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</si>
  <si>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</si>
  <si>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</si>
  <si>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</si>
  <si>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</si>
  <si>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</si>
  <si>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</si>
  <si>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</si>
  <si>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</si>
  <si>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</si>
  <si>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</si>
  <si>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</si>
  <si>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</si>
  <si>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</si>
  <si>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</si>
  <si>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</si>
  <si>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</si>
  <si>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</si>
  <si>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</si>
  <si>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</si>
  <si>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</si>
  <si>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</si>
  <si>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</si>
  <si>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</si>
  <si>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</si>
  <si>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</si>
  <si>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</si>
  <si>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</si>
  <si>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</si>
  <si>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</si>
  <si>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</si>
  <si>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</si>
  <si>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</si>
  <si>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</si>
  <si>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</si>
  <si>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</si>
  <si>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</si>
  <si>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</si>
  <si>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</si>
  <si>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</si>
  <si>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</si>
  <si>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</si>
  <si>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</si>
  <si>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</si>
  <si>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</si>
  <si>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</si>
  <si>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</si>
  <si>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</si>
  <si>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</si>
  <si>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</si>
  <si>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</si>
  <si>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</si>
  <si>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</si>
  <si>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</si>
  <si>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</si>
  <si>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</si>
  <si>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</si>
  <si>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</si>
  <si>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</si>
  <si>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</si>
  <si>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</si>
  <si>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</si>
  <si>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</si>
  <si>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</si>
  <si>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</si>
  <si>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</si>
  <si>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</si>
  <si>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</si>
  <si>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</si>
  <si>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</si>
  <si>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</si>
  <si>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</si>
  <si>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</si>
  <si>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</si>
  <si>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</si>
  <si>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</si>
  <si>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</si>
  <si>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</si>
  <si>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</si>
  <si>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</si>
  <si>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</si>
  <si>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</si>
  <si>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</si>
  <si>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</si>
  <si>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</si>
  <si>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</si>
  <si>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</si>
  <si>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</si>
  <si>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</si>
  <si>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</si>
  <si>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</si>
  <si>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</si>
  <si>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</si>
  <si>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</si>
  <si>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</si>
  <si>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</si>
  <si>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</si>
  <si>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</si>
  <si>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</si>
  <si>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</si>
  <si>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</si>
  <si>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</si>
  <si>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</si>
  <si>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</si>
  <si>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</si>
  <si>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</si>
  <si>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</si>
  <si>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</si>
  <si>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</si>
  <si>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</si>
  <si>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</si>
  <si>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</si>
  <si>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</si>
  <si>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</si>
  <si>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</si>
  <si>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</si>
  <si>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</si>
  <si>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</si>
  <si>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</si>
  <si>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</si>
  <si>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</si>
  <si>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</si>
  <si>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</si>
  <si>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</si>
  <si>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</si>
  <si>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</si>
  <si>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</si>
  <si>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</si>
  <si>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</si>
  <si>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</si>
  <si>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</si>
  <si>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</si>
  <si>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</si>
  <si>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</si>
  <si>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</si>
  <si>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</si>
  <si>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</si>
  <si>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</si>
  <si>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</si>
  <si>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</si>
  <si>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</si>
  <si>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</si>
  <si>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</si>
  <si>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</si>
  <si>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</si>
  <si>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</si>
  <si>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</si>
  <si>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</si>
  <si>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</si>
  <si>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</si>
  <si>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</si>
  <si>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</si>
  <si>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</si>
  <si>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</si>
  <si>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</si>
  <si>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</si>
  <si>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</si>
  <si>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</si>
  <si>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</si>
  <si>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</si>
  <si>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</si>
  <si>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</si>
  <si>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</si>
  <si>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</si>
  <si>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</si>
  <si>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</si>
  <si>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</si>
  <si>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</si>
  <si>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</si>
  <si>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</si>
  <si>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</si>
  <si>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</si>
  <si>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</si>
  <si>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</si>
  <si>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</si>
  <si>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</si>
  <si>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</si>
  <si>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</si>
  <si>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</si>
  <si>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</si>
  <si>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</si>
  <si>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</si>
  <si>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</si>
  <si>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</si>
  <si>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</si>
  <si>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</si>
  <si>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</si>
  <si>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</si>
  <si>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</si>
  <si>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</si>
  <si>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</si>
  <si>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</si>
  <si>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</si>
  <si>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</si>
  <si>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</si>
  <si>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</si>
  <si>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</si>
  <si>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</si>
  <si>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</si>
  <si>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</si>
  <si>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</si>
  <si>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</si>
  <si>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</si>
  <si>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</si>
  <si>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</si>
  <si>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</si>
  <si>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</si>
  <si>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</si>
  <si>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</si>
  <si>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</si>
  <si>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</si>
  <si>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</si>
  <si>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</si>
  <si>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</si>
  <si>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</si>
  <si>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</si>
  <si>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</si>
  <si>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</si>
  <si>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</si>
  <si>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</si>
  <si>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</si>
  <si>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</si>
  <si>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</si>
  <si>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</si>
  <si>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</si>
  <si>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</si>
  <si>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</si>
  <si>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</si>
  <si>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</si>
  <si>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</si>
  <si>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</si>
  <si>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</si>
  <si>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</si>
  <si>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</si>
  <si>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</si>
  <si>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</si>
  <si>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</si>
  <si>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</si>
  <si>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</si>
  <si>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</si>
  <si>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</si>
  <si>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</si>
  <si>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</si>
  <si>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</si>
  <si>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</si>
  <si>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</si>
  <si>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</si>
  <si>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</si>
  <si>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</si>
  <si>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</si>
  <si>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</si>
  <si>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</si>
  <si>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</si>
  <si>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</si>
  <si>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</si>
  <si>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</si>
  <si>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</si>
  <si>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</si>
  <si>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</si>
  <si>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</si>
  <si>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</si>
  <si>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</si>
  <si>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</si>
  <si>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</si>
  <si>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</si>
  <si>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</si>
  <si>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</si>
  <si>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</si>
  <si>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</si>
  <si>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</si>
  <si>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</si>
  <si>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</si>
  <si>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</si>
  <si>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</si>
  <si>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</si>
  <si>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</si>
  <si>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</si>
  <si>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</si>
  <si>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</si>
  <si>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</si>
  <si>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</si>
  <si>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</si>
  <si>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</si>
  <si>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</si>
  <si>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</si>
  <si>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</si>
  <si>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</si>
  <si>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</si>
  <si>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</si>
  <si>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</si>
  <si>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</si>
  <si>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</si>
  <si>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</si>
  <si>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</si>
  <si>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</si>
  <si>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</si>
  <si>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</si>
  <si>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</si>
  <si>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</si>
  <si>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</si>
  <si>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</si>
  <si>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</si>
  <si>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</si>
  <si>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</si>
  <si>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</si>
  <si>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</si>
  <si>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</si>
  <si>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</si>
  <si>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</si>
  <si>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</si>
  <si>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</si>
  <si>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</si>
  <si>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</si>
  <si>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</si>
  <si>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</si>
  <si>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</si>
  <si>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</si>
  <si>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</si>
  <si>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</si>
  <si>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</si>
  <si>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</si>
  <si>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</si>
  <si>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</si>
  <si>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</si>
  <si>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</si>
  <si>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</si>
  <si>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</si>
  <si>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</si>
  <si>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</si>
  <si>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</si>
  <si>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</si>
  <si>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</si>
  <si>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</si>
  <si>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</si>
  <si>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</si>
  <si>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</si>
  <si>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</si>
  <si>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</si>
  <si>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</si>
  <si>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</si>
  <si>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</si>
  <si>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</si>
  <si>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</si>
  <si>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</si>
  <si>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</si>
  <si>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</si>
  <si>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</si>
  <si>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</si>
  <si>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</si>
  <si>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</si>
  <si>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</si>
  <si>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</si>
  <si>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</si>
  <si>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</si>
  <si>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</si>
  <si>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</si>
  <si>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</si>
  <si>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</si>
  <si>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</si>
  <si>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</si>
  <si>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</si>
  <si>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</si>
  <si>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</si>
  <si>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</si>
  <si>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</si>
  <si>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</si>
  <si>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</si>
  <si>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</si>
  <si>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</si>
  <si>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</si>
  <si>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</si>
  <si>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</si>
  <si>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</si>
  <si>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</si>
  <si>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</si>
  <si>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</si>
  <si>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</si>
  <si>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</si>
  <si>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</si>
  <si>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</si>
  <si>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</si>
  <si>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</si>
  <si>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</si>
  <si>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</si>
  <si>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</si>
  <si>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</si>
  <si>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</si>
  <si>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</si>
  <si>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</si>
  <si>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</si>
  <si>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</si>
  <si>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</si>
  <si>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</si>
  <si>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</si>
  <si>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</si>
  <si>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</si>
  <si>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</si>
  <si>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</si>
  <si>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</si>
  <si>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</si>
  <si>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</si>
  <si>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</si>
  <si>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</si>
  <si>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</si>
  <si>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</si>
  <si>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</si>
  <si>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</si>
  <si>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</si>
  <si>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</si>
  <si>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</si>
  <si>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</si>
  <si>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</si>
  <si>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</si>
  <si>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</si>
  <si>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</si>
  <si>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</si>
  <si>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</si>
  <si>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</si>
  <si>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</si>
  <si>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</si>
  <si>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</si>
  <si>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</si>
  <si>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</si>
  <si>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</si>
  <si>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</si>
  <si>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</si>
  <si>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</si>
  <si>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</si>
  <si>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</si>
  <si>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</si>
  <si>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</si>
  <si>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</si>
  <si>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</si>
  <si>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</si>
  <si>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</si>
  <si>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</si>
  <si>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</si>
  <si>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</si>
  <si>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</si>
  <si>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</si>
  <si>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</si>
  <si>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</si>
  <si>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</si>
  <si>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</si>
  <si>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</si>
  <si>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</si>
  <si>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</si>
  <si>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</si>
  <si>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</si>
  <si>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</si>
  <si>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</si>
  <si>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</si>
  <si>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</si>
  <si>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</si>
  <si>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</si>
  <si>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</si>
  <si>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</si>
  <si>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</si>
  <si>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</si>
  <si>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</si>
  <si>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</si>
  <si>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</si>
  <si>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</si>
  <si>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</si>
  <si>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</si>
  <si>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</si>
  <si>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</si>
  <si>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</si>
  <si>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</si>
  <si>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</si>
  <si>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</si>
  <si>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</si>
  <si>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</si>
  <si>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</si>
  <si>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</si>
  <si>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</si>
  <si>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</si>
  <si>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</si>
  <si>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</si>
  <si>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</si>
  <si>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</si>
  <si>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</si>
  <si>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</si>
  <si>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</si>
  <si>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</si>
  <si>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</si>
  <si>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</si>
  <si>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</si>
  <si>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</si>
  <si>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</si>
  <si>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</si>
  <si>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</si>
  <si>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</si>
  <si>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</si>
  <si>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</si>
  <si>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</si>
  <si>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</si>
  <si>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</si>
  <si>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</si>
  <si>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</si>
  <si>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</si>
  <si>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</si>
  <si>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</si>
  <si>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</si>
  <si>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</si>
  <si>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</si>
  <si>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</si>
  <si>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</si>
  <si>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</si>
  <si>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</si>
  <si>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</si>
  <si>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</si>
  <si>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</si>
  <si>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</si>
  <si>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</si>
  <si>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</si>
  <si>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</si>
  <si>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</si>
  <si>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</si>
  <si>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</si>
  <si>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</si>
  <si>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</si>
  <si>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</si>
  <si>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</si>
  <si>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</si>
  <si>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</si>
  <si>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</si>
  <si>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</si>
  <si>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</si>
  <si>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</si>
  <si>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</si>
  <si>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</si>
  <si>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</si>
  <si>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</si>
  <si>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</si>
  <si>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</si>
  <si>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</si>
  <si>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</si>
  <si>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</si>
  <si>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</si>
  <si>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</si>
  <si>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</si>
  <si>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</si>
  <si>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</si>
  <si>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</si>
  <si>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</si>
  <si>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</si>
  <si>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</si>
  <si>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</si>
  <si>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</si>
  <si>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</si>
  <si>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</si>
  <si>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</si>
  <si>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</si>
  <si>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</si>
  <si>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</si>
  <si>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</si>
  <si>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</si>
  <si>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</si>
  <si>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</si>
  <si>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</si>
  <si>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</si>
  <si>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</si>
  <si>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</si>
  <si>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</si>
  <si>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</si>
  <si>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</si>
  <si>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</si>
  <si>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</si>
  <si>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</si>
  <si>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</si>
  <si>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</si>
  <si>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</si>
  <si>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</si>
  <si>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</si>
  <si>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</si>
  <si>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</si>
  <si>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</si>
  <si>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</si>
  <si>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</si>
  <si>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</si>
  <si>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</si>
  <si>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</si>
  <si>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</si>
  <si>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</si>
  <si>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</si>
  <si>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</si>
  <si>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</si>
  <si>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</si>
  <si>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</si>
  <si>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</si>
  <si>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</si>
  <si>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</si>
  <si>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</si>
  <si>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</si>
  <si>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</si>
  <si>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</si>
  <si>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</si>
  <si>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</si>
  <si>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</si>
  <si>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</si>
  <si>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</si>
  <si>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</si>
  <si>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</si>
  <si>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</si>
  <si>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</si>
  <si>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</si>
  <si>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</si>
  <si>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</si>
  <si>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</si>
  <si>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</si>
  <si>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</si>
  <si>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</si>
  <si>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</si>
  <si>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</si>
  <si>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</si>
  <si>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</si>
  <si>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</si>
  <si>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</si>
  <si>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</si>
  <si>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</si>
  <si>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</si>
  <si>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</si>
  <si>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</si>
  <si>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</si>
  <si>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</si>
  <si>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</si>
  <si>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</si>
  <si>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</si>
  <si>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</si>
  <si>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</si>
  <si>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</si>
  <si>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</si>
  <si>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</si>
  <si>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</si>
  <si>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</si>
  <si>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</si>
  <si>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</si>
  <si>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</si>
  <si>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</si>
  <si>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</si>
  <si>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</si>
  <si>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</si>
  <si>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</si>
  <si>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</si>
  <si>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</si>
  <si>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</si>
  <si>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</si>
  <si>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</si>
  <si>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</si>
  <si>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</si>
  <si>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</si>
  <si>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</si>
  <si>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</si>
  <si>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</si>
  <si>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</si>
  <si>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</si>
  <si>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</si>
  <si>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</si>
  <si>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</si>
  <si>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</si>
  <si>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</si>
  <si>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</si>
  <si>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</si>
  <si>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</si>
  <si>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</si>
  <si>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</si>
  <si>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</si>
  <si>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</si>
  <si>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</si>
  <si>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</si>
  <si>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</si>
  <si>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</si>
  <si>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</si>
  <si>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</si>
  <si>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</si>
  <si>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</si>
  <si>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</si>
  <si>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</si>
  <si>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</si>
  <si>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</si>
  <si>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</si>
  <si>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</si>
  <si>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</si>
  <si>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</si>
  <si>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</si>
  <si>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</si>
  <si>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</si>
  <si>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</si>
  <si>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</si>
  <si>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</si>
  <si>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</si>
  <si>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</si>
  <si>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</si>
  <si>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</si>
  <si>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</si>
  <si>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</si>
  <si>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</si>
  <si>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</si>
  <si>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</si>
  <si>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</si>
  <si>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</si>
  <si>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</si>
  <si>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</si>
  <si>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</si>
  <si>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</si>
  <si>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</si>
  <si>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</si>
  <si>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</si>
  <si>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</si>
  <si>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</si>
  <si>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</si>
  <si>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</si>
  <si>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</si>
  <si>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</si>
  <si>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</si>
  <si>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</si>
  <si>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</si>
  <si>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</si>
  <si>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</si>
  <si>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</si>
  <si>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</si>
  <si>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</si>
  <si>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</si>
  <si>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</si>
  <si>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</si>
  <si>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</si>
  <si>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</si>
  <si>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</si>
  <si>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</si>
  <si>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</si>
  <si>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</si>
  <si>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</si>
  <si>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</si>
  <si>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</si>
  <si>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</si>
  <si>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</si>
  <si>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</si>
  <si>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</si>
  <si>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</si>
  <si>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</si>
  <si>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</si>
  <si>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</si>
  <si>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</si>
  <si>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</si>
  <si>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</si>
  <si>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</si>
  <si>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</si>
  <si>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</si>
  <si>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</si>
  <si>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</si>
  <si>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</si>
  <si>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</si>
  <si>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</si>
  <si>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</si>
  <si>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</si>
  <si>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</si>
  <si>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</si>
  <si>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</si>
  <si>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</si>
  <si>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</si>
  <si>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</si>
  <si>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</si>
  <si>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</si>
  <si>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</si>
  <si>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</si>
  <si>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</si>
  <si>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</si>
  <si>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</si>
  <si>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</si>
  <si>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</si>
  <si>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</si>
  <si>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</si>
  <si>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</si>
  <si>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</si>
  <si>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</si>
  <si>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</si>
  <si>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</si>
  <si>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</si>
  <si>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</si>
  <si>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</si>
  <si>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</si>
  <si>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</si>
  <si>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</si>
  <si>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</si>
  <si>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</si>
  <si>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</si>
  <si>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</si>
  <si>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</si>
  <si>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</si>
  <si>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</si>
  <si>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</si>
  <si>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</si>
  <si>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</si>
  <si>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</si>
  <si>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</si>
  <si>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</si>
  <si>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</si>
  <si>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</si>
  <si>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</si>
  <si>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</si>
  <si>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</si>
  <si>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</si>
  <si>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</si>
  <si>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</si>
  <si>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</si>
  <si>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</si>
  <si>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</si>
  <si>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</si>
  <si>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</si>
  <si>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</si>
  <si>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</si>
  <si>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</si>
  <si>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</si>
  <si>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</si>
  <si>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</si>
  <si>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</si>
  <si>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</si>
  <si>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</si>
  <si>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</si>
  <si>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</si>
  <si>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</si>
  <si>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</si>
  <si>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</si>
  <si>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</si>
  <si>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</si>
  <si>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</si>
  <si>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</si>
  <si>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</si>
  <si>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</si>
  <si>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</si>
  <si>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</si>
  <si>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</si>
  <si>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</si>
  <si>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</si>
  <si>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</si>
  <si>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</si>
  <si>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</si>
  <si>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</si>
  <si>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</si>
  <si>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</si>
  <si>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</si>
  <si>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</si>
  <si>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</si>
  <si>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</si>
  <si>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</si>
  <si>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</si>
  <si>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</si>
  <si>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</si>
  <si>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</si>
  <si>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</si>
  <si>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</si>
  <si>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</si>
  <si>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</si>
  <si>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</si>
  <si>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</si>
  <si>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</si>
  <si>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</si>
  <si>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</si>
  <si>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</si>
  <si>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</si>
  <si>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</si>
  <si>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</si>
  <si>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</si>
  <si>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</si>
  <si>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</si>
  <si>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</si>
  <si>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</si>
  <si>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</si>
  <si>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</si>
  <si>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</si>
  <si>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</si>
  <si>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</si>
  <si>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</si>
  <si>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</si>
  <si>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</si>
  <si>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</si>
  <si>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</si>
  <si>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</si>
  <si>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</si>
  <si>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</si>
  <si>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</si>
  <si>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</si>
  <si>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</si>
  <si>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</si>
  <si>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</si>
  <si>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</si>
  <si>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</si>
  <si>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</si>
  <si>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</si>
  <si>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</si>
  <si>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</si>
  <si>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</si>
  <si>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</si>
  <si>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</si>
  <si>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</si>
  <si>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</si>
  <si>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</si>
  <si>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</si>
  <si>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</si>
  <si>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</si>
  <si>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</si>
  <si>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</si>
  <si>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</si>
  <si>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</si>
  <si>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</si>
  <si>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</si>
  <si>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</si>
  <si>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</si>
  <si>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</si>
  <si>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</si>
  <si>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</si>
  <si>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</si>
  <si>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</si>
  <si>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</si>
  <si>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</si>
  <si>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</si>
  <si>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</si>
  <si>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</si>
  <si>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</si>
  <si>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</si>
  <si>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</si>
  <si>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</si>
  <si>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</si>
  <si>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</si>
  <si>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</si>
  <si>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</si>
  <si>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</si>
  <si>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</si>
  <si>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</si>
  <si>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</si>
  <si>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</si>
  <si>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</si>
  <si>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</si>
  <si>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</si>
  <si>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</si>
  <si>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</si>
  <si>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</si>
  <si>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</si>
  <si>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</si>
  <si>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</si>
  <si>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</si>
  <si>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</si>
  <si>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</si>
  <si>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</si>
  <si>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</si>
  <si>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</si>
  <si>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</si>
  <si>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</si>
  <si>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</si>
  <si>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</si>
  <si>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</si>
  <si>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</si>
  <si>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</si>
  <si>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</si>
  <si>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</si>
  <si>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</si>
  <si>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</si>
  <si>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</si>
  <si>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</si>
  <si>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</si>
  <si>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</si>
  <si>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</si>
  <si>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</si>
  <si>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</si>
  <si>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</si>
  <si>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</si>
  <si>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</si>
  <si>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</si>
  <si>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</si>
  <si>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</si>
  <si>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</si>
  <si>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</si>
  <si>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</si>
  <si>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</si>
  <si>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</si>
  <si>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</si>
  <si>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</si>
  <si>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</si>
  <si>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</si>
  <si>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</si>
  <si>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</si>
  <si>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</si>
  <si>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</si>
  <si>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</si>
  <si>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</si>
  <si>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</si>
  <si>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</si>
  <si>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</si>
  <si>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</si>
  <si>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</si>
  <si>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</si>
  <si>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</si>
  <si>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</si>
  <si>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</si>
  <si>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</si>
  <si>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</si>
  <si>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</si>
  <si>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</si>
  <si>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</si>
  <si>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</si>
  <si>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</si>
  <si>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</si>
  <si>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</si>
  <si>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</si>
  <si>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</si>
  <si>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</si>
  <si>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</si>
  <si>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</si>
  <si>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</si>
  <si>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</si>
  <si>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</si>
  <si>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</si>
  <si>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</si>
  <si>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</si>
  <si>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</si>
  <si>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</si>
  <si>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</si>
  <si>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</si>
  <si>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</si>
  <si>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</si>
  <si>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</si>
  <si>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</si>
  <si>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</si>
  <si>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</si>
  <si>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</si>
  <si>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</si>
  <si>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</si>
  <si>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</si>
  <si>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</si>
  <si>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</si>
  <si>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</si>
  <si>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</si>
  <si>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</si>
  <si>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</si>
  <si>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</si>
  <si>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</si>
  <si>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</si>
  <si>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</si>
  <si>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</si>
  <si>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</si>
  <si>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</si>
  <si>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</si>
  <si>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</si>
  <si>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</si>
  <si>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</si>
  <si>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</si>
  <si>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</si>
  <si>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</si>
  <si>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</si>
  <si>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</si>
  <si>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</si>
  <si>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</si>
  <si>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</si>
  <si>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</si>
  <si>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</si>
  <si>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</si>
  <si>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</si>
  <si>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</si>
  <si>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</si>
  <si>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</si>
  <si>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</si>
  <si>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</si>
  <si>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</si>
  <si>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</si>
  <si>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</si>
  <si>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</si>
  <si>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</si>
  <si>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</si>
  <si>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</si>
  <si>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</si>
  <si>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</si>
  <si>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</si>
  <si>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</si>
  <si>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</si>
  <si>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</si>
  <si>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</si>
  <si>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</si>
  <si>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</si>
  <si>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</si>
  <si>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</si>
  <si>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</si>
  <si>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</si>
  <si>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</si>
  <si>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</si>
  <si>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</si>
  <si>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</si>
  <si>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</si>
  <si>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</si>
  <si>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</si>
  <si>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</si>
  <si>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</si>
  <si>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</si>
  <si>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</si>
  <si>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</si>
  <si>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</si>
  <si>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</si>
  <si>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</si>
  <si>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</si>
  <si>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</si>
  <si>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</si>
  <si>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</si>
  <si>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</si>
  <si>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</si>
  <si>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</si>
  <si>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</si>
  <si>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</si>
  <si>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</si>
  <si>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</si>
  <si>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</si>
  <si>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</si>
  <si>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</si>
  <si>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</si>
  <si>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</si>
  <si>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</si>
  <si>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</si>
  <si>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</si>
  <si>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</si>
  <si>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</si>
  <si>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</si>
  <si>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</si>
  <si>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</si>
  <si>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</si>
  <si>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</si>
  <si>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</si>
  <si>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</si>
  <si>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</si>
  <si>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</si>
  <si>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</si>
  <si>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</si>
  <si>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</si>
  <si>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</si>
  <si>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</si>
  <si>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</si>
  <si>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</si>
  <si>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</si>
  <si>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</si>
  <si>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</si>
  <si>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</si>
  <si>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</si>
  <si>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</si>
  <si>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</si>
  <si>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</si>
  <si>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</si>
  <si>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</si>
  <si>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</si>
  <si>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</si>
  <si>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</si>
  <si>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</si>
  <si>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</si>
  <si>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</si>
  <si>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</si>
  <si>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</si>
  <si>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</si>
  <si>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</si>
  <si>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</si>
  <si>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</si>
  <si>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</si>
  <si>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</si>
  <si>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</si>
  <si>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</si>
  <si>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</si>
  <si>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</si>
  <si>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</si>
  <si>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</si>
  <si>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</si>
  <si>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</si>
  <si>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</si>
  <si>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</si>
  <si>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</si>
  <si>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</si>
  <si>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</si>
  <si>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</si>
  <si>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</si>
  <si>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</si>
  <si>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</si>
  <si>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</si>
  <si>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</si>
  <si>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</si>
  <si>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</si>
  <si>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</si>
  <si>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</si>
  <si>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</si>
  <si>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</si>
  <si>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</si>
  <si>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</si>
  <si>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</si>
  <si>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</si>
  <si>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</si>
  <si>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</si>
  <si>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</si>
  <si>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</si>
  <si>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</si>
  <si>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</si>
  <si>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</si>
  <si>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</si>
  <si>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</si>
  <si>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</si>
  <si>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</si>
  <si>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</si>
  <si>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</si>
  <si>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</si>
  <si>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</si>
  <si>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</si>
  <si>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</si>
  <si>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</si>
  <si>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</si>
  <si>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</si>
  <si>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</si>
  <si>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</si>
  <si>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</si>
  <si>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</si>
  <si>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</si>
  <si>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</si>
  <si>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</si>
  <si>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</si>
  <si>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</si>
  <si>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</si>
  <si>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</si>
  <si>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</si>
  <si>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</si>
  <si>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</si>
  <si>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</si>
  <si>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</si>
  <si>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</si>
  <si>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</si>
  <si>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</si>
  <si>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</si>
  <si>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</si>
  <si>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</si>
  <si>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</si>
  <si>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</si>
  <si>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</si>
  <si>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</si>
  <si>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</si>
  <si>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</si>
  <si>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</si>
  <si>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</si>
  <si>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</si>
  <si>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</si>
  <si>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</si>
  <si>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</si>
  <si>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</si>
  <si>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</si>
  <si>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</si>
  <si>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</si>
  <si>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</si>
  <si>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</si>
  <si>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</si>
  <si>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</si>
  <si>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</si>
  <si>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</si>
  <si>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</si>
  <si>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</si>
  <si>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</si>
  <si>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</si>
  <si>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</si>
  <si>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</si>
  <si>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</si>
  <si>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</si>
  <si>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</si>
  <si>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</si>
  <si>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</si>
  <si>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</si>
  <si>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</si>
  <si>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</si>
  <si>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</si>
  <si>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</si>
  <si>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</si>
  <si>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</si>
  <si>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</si>
  <si>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</si>
  <si>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</si>
  <si>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</si>
  <si>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</si>
  <si>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</si>
  <si>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</si>
  <si>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</si>
  <si>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</si>
  <si>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</si>
  <si>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</si>
  <si>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</si>
  <si>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</si>
  <si>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</si>
  <si>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</si>
  <si>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</si>
  <si>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</si>
  <si>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</si>
  <si>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</si>
  <si>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</si>
  <si>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</si>
  <si>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</si>
  <si>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</si>
  <si>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</si>
  <si>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</si>
  <si>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</si>
  <si>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</si>
  <si>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</si>
  <si>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</si>
  <si>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</si>
  <si>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</si>
  <si>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</si>
  <si>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</si>
  <si>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</si>
  <si>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</si>
  <si>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</si>
  <si>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</si>
  <si>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</si>
  <si>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</si>
  <si>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</si>
  <si>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</si>
  <si>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</si>
  <si>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</si>
  <si>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</si>
  <si>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</si>
  <si>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</si>
  <si>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</si>
  <si>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</si>
  <si>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</si>
  <si>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</si>
  <si>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</si>
  <si>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</si>
  <si>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</si>
  <si>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</si>
  <si>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</si>
  <si>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</si>
  <si>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</si>
  <si>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</si>
  <si>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</si>
  <si>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</si>
  <si>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</si>
  <si>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</si>
  <si>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</si>
  <si>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</si>
  <si>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</si>
  <si>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</si>
  <si>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</si>
  <si>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</si>
  <si>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</si>
  <si>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</si>
  <si>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</si>
  <si>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</si>
  <si>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</si>
  <si>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</si>
  <si>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</si>
  <si>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</si>
  <si>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</si>
  <si>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</si>
  <si>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</si>
  <si>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</si>
  <si>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</si>
  <si>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</si>
  <si>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</si>
  <si>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</si>
  <si>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</si>
  <si>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</si>
  <si>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</si>
  <si>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</si>
  <si>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</si>
  <si>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</si>
  <si>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</si>
  <si>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</si>
  <si>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</si>
  <si>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</si>
  <si>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</si>
  <si>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</si>
  <si>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</si>
  <si>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</si>
  <si>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</si>
  <si>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</si>
  <si>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</si>
  <si>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</si>
  <si>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</si>
  <si>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</si>
  <si>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</si>
  <si>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</si>
  <si>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</si>
  <si>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</si>
  <si>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</si>
  <si>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</si>
  <si>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</si>
  <si>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</si>
  <si>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</si>
  <si>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</si>
  <si>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</si>
  <si>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</si>
  <si>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</si>
  <si>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</si>
  <si>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</si>
  <si>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</si>
  <si>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</si>
  <si>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</si>
  <si>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</si>
  <si>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</si>
  <si>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</si>
  <si>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</si>
  <si>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</si>
  <si>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</si>
  <si>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</si>
  <si>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</si>
  <si>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</si>
  <si>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</si>
  <si>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</si>
  <si>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</si>
  <si>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</si>
  <si>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</si>
  <si>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</si>
  <si>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</si>
  <si>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</si>
  <si>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</si>
  <si>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</si>
  <si>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</si>
  <si>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</si>
  <si>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</si>
  <si>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</si>
  <si>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</si>
  <si>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</si>
  <si>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</si>
  <si>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</si>
  <si>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</si>
  <si>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</si>
  <si>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</si>
  <si>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</si>
  <si>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</si>
  <si>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</si>
  <si>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</si>
  <si>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</si>
  <si>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</si>
  <si>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</si>
  <si>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</si>
  <si>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</si>
  <si>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</si>
  <si>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</si>
  <si>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</si>
  <si>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</si>
  <si>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</si>
  <si>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</si>
  <si>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</si>
  <si>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</si>
  <si>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</si>
  <si>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</si>
  <si>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</si>
  <si>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</si>
  <si>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</si>
  <si>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</si>
  <si>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</si>
  <si>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</si>
  <si>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</si>
  <si>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</si>
  <si>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</si>
  <si>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</si>
  <si>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</si>
  <si>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</si>
  <si>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</si>
  <si>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</si>
  <si>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</si>
  <si>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</si>
  <si>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</si>
  <si>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</si>
  <si>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</si>
  <si>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</si>
  <si>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</si>
  <si>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</si>
  <si>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</si>
  <si>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</si>
  <si>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</si>
  <si>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</si>
  <si>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</si>
  <si>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</si>
  <si>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</si>
  <si>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</si>
  <si>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</si>
  <si>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</si>
  <si>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</si>
  <si>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</si>
  <si>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</si>
  <si>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</si>
  <si>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</si>
  <si>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</si>
  <si>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</si>
  <si>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</si>
  <si>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</si>
  <si>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</si>
  <si>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</si>
  <si>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</si>
  <si>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</si>
  <si>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</si>
  <si>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</si>
  <si>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</si>
  <si>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</si>
  <si>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</si>
  <si>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</si>
  <si>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</si>
  <si>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</si>
  <si>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</si>
  <si>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</si>
  <si>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</si>
  <si>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</si>
  <si>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</si>
  <si>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</si>
  <si>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</si>
  <si>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</si>
  <si>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</si>
  <si>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</si>
  <si>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</si>
  <si>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</si>
  <si>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</si>
  <si>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</si>
  <si>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</si>
  <si>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</si>
  <si>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</si>
  <si>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</si>
  <si>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</si>
  <si>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</si>
  <si>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</si>
  <si>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</si>
  <si>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</si>
  <si>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</si>
  <si>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</si>
  <si>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</si>
  <si>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</si>
  <si>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</si>
  <si>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</si>
  <si>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</si>
  <si>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</si>
  <si>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</si>
  <si>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</si>
  <si>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</si>
  <si>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</si>
  <si>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</si>
  <si>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</si>
  <si>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</si>
  <si>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</si>
  <si>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</si>
  <si>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</si>
  <si>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</si>
  <si>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</si>
  <si>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</si>
  <si>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</si>
  <si>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</si>
  <si>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</si>
  <si>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</si>
  <si>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</si>
  <si>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</si>
  <si>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</si>
  <si>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</si>
  <si>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</si>
  <si>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</si>
  <si>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</si>
  <si>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</si>
  <si>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</si>
  <si>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</si>
  <si>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</si>
  <si>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</si>
  <si>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</si>
  <si>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</si>
  <si>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</si>
  <si>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</si>
  <si>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</si>
  <si>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</si>
  <si>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</si>
  <si>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</si>
  <si>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</si>
  <si>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</si>
  <si>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</si>
  <si>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</si>
  <si>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</si>
  <si>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</si>
  <si>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</si>
  <si>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</si>
  <si>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</si>
  <si>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</si>
  <si>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</si>
  <si>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</si>
  <si>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</si>
  <si>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</si>
  <si>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</si>
  <si>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</si>
  <si>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</si>
  <si>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</si>
  <si>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</si>
  <si>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</si>
  <si>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</si>
  <si>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</si>
  <si>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</si>
  <si>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</si>
  <si>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</si>
  <si>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</si>
  <si>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</si>
  <si>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</si>
  <si>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</si>
  <si>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</si>
  <si>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</si>
  <si>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</si>
  <si>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</si>
  <si>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</si>
  <si>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</si>
  <si>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</si>
  <si>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</si>
  <si>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</si>
  <si>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</si>
  <si>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</si>
  <si>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</si>
  <si>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</si>
  <si>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</si>
  <si>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</si>
  <si>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</si>
  <si>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</si>
  <si>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</si>
  <si>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</si>
  <si>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</si>
  <si>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</si>
  <si>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</si>
  <si>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</si>
  <si>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</si>
  <si>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</si>
  <si>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</si>
  <si>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</si>
  <si>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</si>
  <si>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</si>
  <si>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</si>
  <si>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</si>
  <si>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</si>
  <si>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</si>
  <si>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</si>
  <si>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</si>
  <si>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</si>
  <si>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</si>
  <si>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</si>
  <si>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</si>
  <si>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</si>
  <si>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</si>
  <si>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</si>
  <si>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</si>
  <si>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</si>
  <si>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</si>
  <si>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</si>
  <si>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</si>
  <si>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</si>
  <si>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</si>
  <si>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</si>
  <si>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</si>
  <si>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</si>
  <si>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</si>
  <si>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</si>
  <si>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</si>
  <si>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</si>
  <si>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</si>
  <si>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</si>
  <si>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</si>
  <si>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</si>
  <si>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</si>
  <si>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</si>
  <si>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</si>
  <si>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</si>
  <si>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</si>
  <si>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</si>
  <si>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</si>
  <si>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</si>
  <si>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</si>
  <si>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</si>
  <si>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</si>
  <si>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</si>
  <si>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</si>
  <si>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</si>
  <si>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</si>
  <si>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</si>
  <si>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</si>
  <si>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</si>
  <si>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</si>
  <si>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</si>
  <si>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</si>
  <si>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</si>
  <si>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</si>
  <si>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</si>
  <si>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</si>
  <si>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</si>
  <si>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</si>
  <si>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</si>
  <si>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</si>
  <si>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</si>
  <si>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</si>
  <si>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</si>
  <si>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</si>
  <si>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</si>
  <si>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</si>
  <si>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</si>
  <si>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</si>
  <si>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</si>
  <si>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</si>
  <si>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</si>
  <si>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</si>
  <si>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</si>
  <si>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</si>
  <si>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</si>
  <si>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</si>
  <si>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</si>
  <si>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</si>
  <si>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</si>
  <si>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</si>
  <si>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</si>
  <si>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</si>
  <si>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</si>
  <si>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</si>
  <si>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</si>
  <si>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</si>
  <si>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</si>
  <si>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</si>
  <si>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</si>
  <si>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</si>
  <si>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</si>
  <si>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</si>
  <si>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</si>
  <si>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</si>
  <si>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</si>
  <si>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</si>
  <si>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</si>
  <si>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</si>
  <si>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</si>
  <si>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</si>
  <si>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</si>
  <si>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</si>
  <si>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</si>
  <si>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</si>
  <si>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</si>
  <si>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</si>
  <si>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</si>
  <si>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</si>
  <si>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</si>
  <si>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</si>
  <si>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</si>
  <si>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</si>
  <si>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</si>
  <si>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</si>
  <si>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</si>
  <si>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</si>
  <si>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</si>
  <si>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</si>
  <si>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</si>
  <si>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</si>
  <si>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</si>
  <si>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</si>
  <si>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</si>
  <si>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</si>
  <si>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</si>
  <si>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</si>
  <si>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</si>
  <si>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</si>
  <si>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</si>
  <si>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</si>
  <si>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</si>
  <si>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</si>
  <si>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</si>
  <si>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</si>
  <si>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</si>
  <si>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</si>
  <si>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</si>
  <si>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</si>
  <si>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</si>
  <si>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</si>
  <si>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</si>
  <si>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</si>
  <si>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</si>
  <si>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</si>
  <si>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</si>
  <si>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</si>
  <si>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</si>
  <si>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</si>
  <si>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</si>
  <si>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</si>
  <si>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</si>
  <si>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</si>
  <si>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</si>
  <si>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</si>
  <si>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</si>
  <si>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</si>
  <si>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</si>
  <si>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</si>
  <si>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</si>
  <si>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</si>
  <si>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</si>
  <si>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</si>
  <si>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</si>
  <si>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</si>
  <si>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</si>
  <si>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</si>
  <si>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</si>
  <si>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</si>
  <si>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</si>
  <si>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</si>
  <si>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</si>
  <si>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</si>
  <si>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</si>
  <si>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</si>
  <si>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</si>
  <si>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</si>
  <si>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</si>
  <si>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</si>
  <si>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</si>
  <si>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</si>
  <si>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</si>
  <si>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</si>
  <si>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</si>
  <si>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</si>
  <si>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</si>
  <si>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</si>
  <si>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</si>
  <si>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</si>
  <si>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</si>
  <si>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</si>
  <si>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</si>
  <si>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</si>
  <si>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</si>
  <si>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</si>
  <si>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</si>
  <si>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</si>
  <si>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</si>
  <si>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</si>
  <si>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</si>
  <si>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</si>
  <si>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</si>
  <si>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</si>
  <si>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</si>
  <si>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</si>
  <si>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</si>
  <si>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</si>
  <si>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</si>
  <si>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</si>
  <si>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</si>
  <si>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</si>
  <si>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</si>
  <si>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</si>
  <si>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</si>
  <si>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</si>
  <si>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</si>
  <si>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</si>
  <si>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</si>
  <si>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</si>
  <si>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</si>
  <si>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</si>
  <si>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</si>
  <si>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</si>
  <si>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</si>
  <si>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</si>
  <si>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</si>
  <si>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</si>
  <si>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</si>
  <si>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</si>
  <si>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</si>
  <si>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</si>
  <si>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</si>
  <si>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</si>
  <si>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</si>
  <si>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</si>
  <si>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</si>
  <si>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</si>
  <si>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</si>
  <si>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</si>
  <si>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</si>
  <si>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</si>
  <si>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</si>
  <si>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</si>
  <si>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</si>
  <si>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</si>
  <si>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</si>
  <si>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</si>
  <si>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</si>
  <si>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</si>
  <si>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</si>
  <si>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</si>
  <si>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</si>
  <si>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</si>
  <si>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</si>
  <si>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</si>
  <si>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</si>
  <si>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</si>
  <si>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</si>
  <si>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</si>
  <si>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</si>
  <si>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</si>
  <si>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</si>
  <si>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</si>
  <si>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</si>
  <si>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</si>
  <si>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</si>
  <si>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</si>
  <si>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</si>
  <si>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</si>
  <si>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</si>
  <si>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</si>
  <si>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</si>
  <si>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</si>
  <si>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</si>
  <si>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</si>
  <si>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</si>
  <si>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</si>
  <si>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</si>
  <si>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</si>
  <si>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</si>
  <si>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</si>
  <si>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</si>
  <si>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</si>
  <si>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</si>
  <si>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</si>
  <si>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</si>
  <si>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</si>
  <si>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</si>
  <si>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</si>
  <si>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</si>
  <si>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</si>
  <si>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</si>
  <si>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</si>
  <si>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</si>
  <si>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</si>
  <si>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</si>
  <si>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</si>
  <si>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</si>
  <si>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</si>
  <si>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</si>
  <si>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</si>
  <si>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</si>
  <si>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</si>
  <si>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</si>
  <si>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</si>
  <si>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</si>
  <si>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</si>
  <si>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</si>
  <si>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</si>
  <si>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</si>
  <si>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</si>
  <si>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</si>
  <si>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</si>
  <si>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</si>
  <si>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</si>
  <si>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</si>
  <si>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</si>
  <si>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</si>
  <si>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</si>
  <si>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</si>
  <si>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</si>
  <si>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</si>
  <si>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</si>
  <si>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</si>
  <si>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</si>
  <si>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</si>
  <si>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</si>
  <si>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</si>
  <si>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</si>
  <si>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</si>
  <si>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</si>
  <si>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</si>
  <si>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</si>
  <si>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</si>
  <si>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</si>
  <si>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</si>
  <si>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</si>
  <si>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</si>
  <si>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</si>
  <si>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</si>
  <si>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</si>
  <si>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</si>
  <si>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</si>
  <si>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</si>
  <si>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</si>
  <si>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</si>
  <si>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</si>
  <si>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</si>
  <si>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</si>
  <si>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</si>
  <si>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</si>
  <si>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</si>
  <si>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</si>
  <si>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</si>
  <si>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</si>
  <si>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</si>
  <si>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</si>
  <si>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</si>
  <si>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</si>
  <si>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</si>
  <si>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</si>
  <si>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</si>
  <si>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</si>
  <si>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</si>
  <si>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</si>
  <si>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</si>
  <si>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</si>
  <si>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</si>
  <si>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</si>
  <si>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</si>
  <si>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</si>
  <si>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</si>
  <si>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</si>
  <si>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</si>
  <si>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</si>
  <si>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</si>
  <si>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</si>
  <si>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</si>
  <si>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</si>
  <si>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</si>
  <si>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</si>
  <si>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</si>
  <si>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</si>
  <si>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</si>
  <si>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</si>
  <si>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</si>
  <si>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</si>
  <si>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</si>
  <si>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</si>
  <si>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</si>
  <si>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</si>
  <si>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</si>
  <si>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</si>
  <si>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</si>
  <si>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</si>
  <si>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</si>
  <si>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</si>
  <si>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</si>
  <si>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</si>
  <si>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</si>
  <si>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</si>
  <si>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</si>
  <si>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</si>
  <si>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</si>
  <si>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</si>
  <si>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</si>
  <si>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</si>
  <si>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</si>
  <si>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</si>
  <si>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</si>
  <si>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</si>
  <si>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</si>
  <si>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</si>
  <si>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</si>
  <si>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</si>
  <si>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</si>
  <si>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</si>
  <si>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</si>
  <si>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</si>
  <si>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</si>
  <si>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</si>
  <si>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</si>
  <si>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</si>
  <si>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</si>
  <si>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</si>
  <si>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</si>
  <si>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</si>
  <si>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</si>
  <si>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</si>
  <si>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</si>
  <si>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</si>
  <si>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</si>
  <si>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</si>
  <si>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</si>
  <si>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</si>
  <si>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</si>
  <si>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</si>
  <si>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</si>
  <si>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</si>
  <si>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</si>
  <si>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</si>
  <si>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</si>
  <si>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</si>
  <si>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</si>
  <si>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</si>
  <si>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</si>
  <si>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</si>
  <si>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</si>
  <si>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</si>
  <si>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</si>
  <si>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</si>
  <si>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</si>
  <si>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</si>
  <si>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</si>
  <si>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</si>
  <si>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</si>
  <si>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</si>
  <si>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</si>
  <si>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</si>
  <si>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</si>
  <si>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</si>
  <si>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</si>
  <si>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</si>
  <si>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</si>
  <si>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</si>
  <si>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</si>
  <si>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</si>
  <si>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</si>
  <si>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</si>
  <si>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</si>
  <si>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</si>
  <si>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</si>
  <si>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</si>
  <si>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</si>
  <si>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</si>
  <si>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</si>
  <si>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</si>
  <si>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</si>
  <si>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</si>
  <si>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</si>
  <si>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</si>
  <si>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</si>
  <si>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</si>
  <si>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</si>
  <si>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</si>
  <si>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</si>
  <si>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</si>
  <si>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</si>
  <si>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</si>
  <si>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</si>
  <si>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</si>
  <si>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</si>
  <si>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</si>
  <si>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</si>
  <si>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</si>
  <si>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</si>
  <si>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</si>
  <si>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</si>
  <si>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</si>
  <si>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</si>
  <si>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</si>
  <si>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</si>
  <si>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</si>
  <si>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</si>
  <si>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</si>
  <si>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</si>
  <si>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</si>
  <si>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</si>
  <si>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</si>
  <si>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</si>
  <si>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</si>
  <si>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</si>
  <si>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</si>
  <si>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</si>
  <si>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</si>
  <si>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</si>
  <si>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</si>
  <si>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</si>
  <si>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</si>
  <si>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</si>
  <si>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</si>
  <si>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</si>
  <si>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</si>
  <si>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</si>
  <si>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</si>
  <si>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</si>
  <si>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</si>
  <si>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</si>
  <si>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</si>
  <si>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</si>
  <si>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</si>
  <si>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</si>
  <si>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</si>
  <si>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</si>
  <si>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</si>
  <si>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</si>
  <si>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</si>
  <si>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</si>
  <si>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</si>
  <si>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</si>
  <si>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</si>
  <si>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</si>
  <si>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</si>
  <si>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</si>
  <si>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</si>
  <si>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</si>
  <si>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</si>
  <si>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</si>
  <si>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</si>
  <si>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</si>
  <si>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</si>
  <si>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</si>
  <si>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</si>
  <si>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</si>
  <si>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</si>
  <si>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</si>
  <si>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</si>
  <si>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</si>
  <si>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</si>
  <si>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</si>
  <si>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</si>
  <si>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</si>
  <si>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</si>
  <si>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</si>
  <si>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</si>
  <si>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</si>
  <si>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</si>
  <si>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</si>
  <si>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</si>
  <si>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</si>
  <si>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</si>
  <si>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</si>
  <si>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</si>
  <si>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</si>
  <si>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</si>
  <si>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</si>
  <si>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</si>
  <si>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</si>
  <si>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</si>
  <si>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</si>
  <si>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</si>
  <si>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</si>
  <si>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</si>
  <si>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</si>
  <si>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</si>
  <si>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</si>
  <si>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</si>
  <si>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</si>
  <si>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</si>
  <si>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</si>
  <si>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</si>
  <si>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</si>
  <si>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</si>
  <si>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</si>
  <si>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</si>
  <si>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</si>
  <si>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</si>
  <si>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</si>
  <si>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</si>
  <si>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</si>
  <si>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</si>
  <si>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</si>
  <si>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</si>
  <si>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</si>
  <si>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</si>
  <si>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</si>
  <si>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</si>
  <si>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</si>
  <si>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</si>
  <si>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</si>
  <si>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</si>
  <si>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</si>
  <si>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</si>
  <si>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</si>
  <si>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</si>
  <si>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</si>
  <si>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</si>
  <si>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</si>
  <si>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</si>
  <si>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</si>
  <si>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</si>
  <si>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</si>
  <si>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</si>
  <si>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</si>
  <si>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</si>
  <si>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</si>
  <si>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</si>
  <si>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</si>
  <si>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</si>
  <si>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</si>
  <si>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</si>
  <si>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</si>
  <si>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</si>
  <si>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</si>
  <si>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</si>
  <si>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</si>
  <si>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</si>
  <si>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</si>
  <si>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</si>
  <si>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</si>
  <si>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</si>
  <si>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</si>
  <si>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</si>
  <si>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</si>
  <si>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</si>
  <si>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</si>
  <si>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</si>
  <si>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</si>
  <si>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</si>
  <si>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</si>
  <si>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</si>
  <si>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</si>
  <si>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</si>
  <si>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</si>
  <si>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</si>
  <si>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</si>
  <si>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</si>
  <si>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</si>
  <si>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</si>
  <si>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</si>
  <si>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</si>
  <si>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</si>
  <si>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</si>
  <si>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</si>
  <si>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</si>
  <si>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</si>
  <si>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</si>
  <si>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</si>
  <si>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</si>
  <si>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</si>
  <si>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</si>
  <si>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</si>
  <si>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</si>
  <si>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</si>
  <si>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</si>
  <si>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</si>
  <si>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</si>
  <si>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</si>
  <si>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</si>
  <si>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</si>
  <si>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</si>
  <si>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</si>
  <si>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</si>
  <si>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</si>
  <si>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</si>
  <si>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</si>
  <si>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</si>
  <si>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</si>
  <si>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</si>
  <si>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</si>
  <si>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</si>
  <si>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</si>
  <si>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</si>
  <si>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</si>
  <si>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</si>
  <si>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</si>
  <si>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</si>
  <si>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</si>
  <si>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</si>
  <si>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</si>
  <si>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</si>
  <si>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</si>
  <si>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</si>
  <si>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</si>
  <si>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</si>
  <si>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</si>
  <si>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</si>
  <si>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</si>
  <si>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</si>
  <si>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</si>
  <si>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</si>
  <si>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</si>
  <si>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</si>
  <si>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</si>
  <si>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</si>
  <si>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</si>
  <si>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</si>
  <si>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</si>
  <si>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</si>
  <si>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</si>
  <si>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</si>
  <si>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</si>
  <si>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</si>
  <si>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</si>
  <si>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</si>
  <si>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</si>
  <si>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</si>
  <si>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</si>
  <si>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</si>
  <si>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</si>
  <si>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</si>
  <si>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</si>
  <si>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</si>
  <si>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</si>
  <si>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</si>
  <si>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</si>
  <si>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</si>
  <si>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</si>
  <si>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</si>
  <si>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</si>
  <si>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</si>
  <si>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</si>
  <si>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</si>
  <si>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</si>
  <si>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</si>
  <si>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</si>
  <si>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</si>
  <si>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</si>
  <si>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</si>
  <si>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</si>
  <si>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</si>
  <si>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</si>
  <si>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</si>
  <si>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</si>
  <si>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</si>
  <si>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</si>
  <si>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</si>
  <si>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</si>
  <si>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</si>
  <si>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</si>
  <si>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</si>
  <si>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</si>
  <si>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</si>
  <si>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</si>
  <si>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</si>
  <si>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</si>
  <si>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</si>
  <si>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</si>
  <si>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</si>
  <si>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</si>
  <si>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</si>
  <si>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</si>
  <si>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</si>
  <si>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</si>
  <si>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</si>
  <si>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</si>
  <si>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</si>
  <si>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</si>
  <si>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</si>
  <si>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</si>
  <si>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</si>
  <si>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</si>
  <si>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</si>
  <si>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</si>
  <si>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</si>
  <si>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</si>
  <si>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</si>
  <si>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</si>
  <si>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</si>
  <si>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</si>
  <si>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</si>
  <si>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</si>
  <si>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</si>
  <si>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</si>
  <si>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</si>
  <si>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</si>
  <si>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</si>
  <si>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</si>
  <si>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</si>
  <si>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</si>
  <si>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</si>
  <si>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</si>
  <si>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</si>
  <si>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</si>
  <si>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</si>
  <si>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</si>
  <si>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</si>
  <si>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</si>
  <si>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</si>
  <si>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</si>
  <si>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</si>
  <si>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</si>
  <si>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</si>
  <si>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</si>
  <si>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</si>
  <si>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</si>
  <si>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</si>
  <si>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</si>
  <si>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</si>
  <si>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</si>
  <si>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</si>
  <si>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</si>
  <si>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</si>
  <si>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</si>
  <si>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</si>
  <si>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</si>
  <si>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</si>
  <si>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</si>
  <si>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</si>
  <si>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</si>
  <si>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</si>
  <si>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</si>
  <si>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</si>
  <si>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</si>
  <si>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</si>
  <si>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</si>
  <si>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</si>
  <si>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</si>
  <si>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</si>
  <si>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</si>
  <si>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</si>
  <si>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</si>
  <si>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</si>
  <si>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</si>
  <si>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</si>
  <si>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</si>
  <si>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</si>
  <si>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</si>
  <si>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</si>
  <si>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</si>
  <si>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</si>
  <si>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</si>
  <si>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</si>
  <si>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</si>
  <si>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</si>
  <si>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</si>
  <si>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</si>
  <si>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</si>
  <si>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</si>
  <si>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</si>
  <si>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</si>
  <si>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</si>
  <si>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</si>
  <si>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</si>
  <si>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</si>
  <si>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</si>
  <si>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</si>
  <si>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</si>
  <si>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</si>
  <si>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</si>
  <si>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</si>
  <si>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</si>
  <si>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</si>
  <si>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</si>
  <si>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</si>
  <si>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</si>
  <si>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</si>
  <si>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</si>
  <si>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</si>
  <si>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</si>
  <si>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</si>
  <si>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</si>
  <si>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</si>
  <si>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</si>
  <si>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</si>
  <si>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</si>
  <si>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</si>
  <si>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</si>
  <si>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</si>
  <si>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</si>
  <si>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</si>
  <si>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</si>
  <si>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</si>
  <si>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</si>
  <si>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</si>
  <si>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</si>
  <si>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</si>
  <si>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</si>
  <si>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</si>
  <si>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</si>
  <si>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</si>
  <si>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</si>
  <si>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</si>
  <si>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</si>
  <si>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</si>
  <si>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</si>
  <si>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</si>
  <si>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</si>
  <si>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</si>
  <si>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</si>
  <si>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</si>
  <si>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</si>
  <si>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</si>
  <si>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</si>
  <si>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</si>
  <si>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</si>
  <si>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</si>
  <si>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</si>
  <si>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</si>
  <si>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</si>
  <si>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</si>
  <si>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</si>
  <si>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</si>
  <si>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</si>
  <si>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</si>
  <si>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</si>
  <si>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</si>
  <si>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</si>
  <si>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</si>
  <si>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</si>
  <si>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</si>
  <si>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</si>
  <si>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</si>
  <si>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</si>
  <si>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</si>
  <si>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</si>
  <si>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</si>
  <si>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</si>
  <si>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</si>
  <si>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</si>
  <si>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</si>
  <si>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</si>
  <si>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</si>
  <si>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</si>
  <si>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</si>
  <si>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</si>
  <si>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</si>
  <si>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</si>
  <si>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</si>
  <si>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</si>
  <si>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</si>
  <si>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</si>
  <si>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</si>
  <si>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</si>
  <si>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</si>
  <si>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</si>
  <si>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</si>
  <si>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</si>
  <si>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</si>
  <si>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</si>
  <si>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</si>
  <si>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</si>
  <si>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</si>
  <si>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</si>
  <si>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</si>
  <si>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</si>
  <si>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</si>
  <si>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</si>
  <si>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</si>
  <si>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</si>
  <si>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</si>
  <si>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</si>
  <si>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</si>
  <si>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</si>
  <si>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</si>
  <si>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</si>
  <si>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</si>
  <si>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</si>
  <si>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</si>
  <si>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</si>
  <si>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</si>
  <si>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</si>
  <si>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</si>
  <si>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</si>
  <si>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</si>
  <si>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</si>
  <si>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</si>
  <si>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</si>
  <si>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</si>
  <si>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</si>
  <si>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</si>
  <si>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</si>
  <si>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</si>
  <si>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</si>
  <si>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</si>
  <si>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</si>
  <si>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</si>
  <si>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</si>
  <si>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</si>
  <si>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</si>
  <si>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</si>
  <si>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</si>
  <si>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</si>
  <si>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</si>
  <si>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</si>
  <si>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</si>
  <si>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</si>
  <si>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</si>
  <si>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</si>
  <si>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</si>
  <si>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</si>
  <si>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</si>
  <si>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</si>
  <si>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</si>
  <si>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</si>
  <si>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</si>
  <si>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</si>
  <si>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</si>
  <si>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</si>
  <si>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</si>
  <si>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</si>
  <si>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</si>
  <si>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</si>
  <si>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</si>
  <si>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</si>
  <si>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</si>
  <si>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</si>
  <si>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</si>
  <si>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</si>
  <si>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</si>
  <si>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</si>
  <si>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</si>
  <si>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</si>
  <si>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</si>
  <si>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</si>
  <si>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</si>
  <si>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</si>
  <si>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</si>
  <si>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</si>
  <si>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</si>
  <si>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</si>
  <si>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</si>
  <si>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</si>
  <si>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</si>
  <si>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</si>
  <si>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</si>
  <si>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</si>
  <si>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</si>
  <si>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</si>
  <si>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</si>
  <si>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</si>
  <si>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</si>
  <si>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</si>
  <si>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</si>
  <si>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</si>
  <si>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</si>
  <si>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</si>
  <si>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</si>
  <si>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</si>
  <si>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</si>
  <si>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</si>
  <si>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</si>
  <si>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</si>
  <si>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</si>
  <si>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</si>
  <si>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</si>
  <si>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</si>
  <si>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</si>
  <si>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</si>
  <si>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</si>
  <si>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</si>
  <si>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</si>
  <si>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</si>
  <si>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</si>
  <si>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</si>
  <si>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</si>
  <si>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</si>
  <si>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</si>
  <si>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</si>
  <si>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</si>
  <si>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</si>
  <si>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</si>
  <si>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</si>
  <si>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</si>
  <si>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</si>
  <si>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</si>
  <si>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</si>
  <si>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</si>
  <si>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</si>
  <si>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</si>
  <si>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</si>
  <si>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</si>
  <si>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</si>
  <si>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</si>
  <si>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</si>
  <si>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</si>
  <si>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</si>
  <si>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</si>
  <si>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</si>
  <si>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</si>
  <si>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</si>
  <si>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</si>
  <si>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</si>
  <si>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</si>
  <si>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</si>
  <si>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</si>
  <si>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</si>
  <si>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</si>
  <si>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</si>
  <si>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</si>
  <si>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</si>
  <si>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</si>
  <si>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</si>
  <si>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</si>
  <si>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</si>
  <si>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</si>
  <si>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</si>
  <si>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</si>
  <si>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</si>
  <si>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</si>
  <si>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</si>
  <si>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</si>
  <si>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</si>
  <si>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</si>
  <si>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</si>
  <si>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</si>
  <si>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</si>
  <si>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</si>
  <si>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</si>
  <si>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</si>
  <si>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</si>
  <si>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</si>
  <si>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</si>
  <si>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</si>
  <si>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</si>
  <si>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</si>
  <si>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</si>
  <si>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</si>
  <si>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</si>
  <si>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</si>
  <si>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</si>
  <si>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</si>
  <si>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</si>
  <si>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</si>
  <si>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</si>
  <si>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</si>
  <si>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</si>
  <si>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</si>
  <si>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</si>
  <si>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</si>
  <si>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</si>
  <si>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</si>
  <si>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</si>
  <si>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</si>
  <si>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</si>
  <si>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</si>
  <si>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</si>
  <si>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</si>
  <si>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</si>
  <si>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</si>
  <si>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</si>
  <si>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</si>
  <si>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</si>
  <si>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</si>
  <si>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</si>
  <si>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</si>
  <si>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</si>
  <si>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</si>
  <si>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</si>
  <si>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</si>
  <si>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</si>
  <si>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</si>
  <si>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</si>
  <si>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</si>
  <si>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</si>
  <si>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</si>
  <si>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</si>
  <si>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</si>
  <si>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</si>
  <si>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</si>
  <si>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</si>
  <si>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</si>
  <si>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</si>
  <si>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</si>
  <si>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</si>
  <si>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</si>
  <si>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</si>
  <si>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</si>
  <si>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</si>
  <si>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</si>
  <si>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</si>
  <si>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</si>
  <si>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</si>
  <si>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</si>
  <si>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</si>
  <si>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</si>
  <si>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</si>
  <si>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</si>
  <si>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</si>
  <si>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</si>
  <si>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</si>
  <si>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</si>
  <si>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</si>
  <si>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</si>
  <si>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</si>
  <si>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</si>
  <si>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</si>
  <si>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</si>
  <si>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</si>
  <si>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</si>
  <si>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</si>
  <si>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</si>
  <si>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</si>
  <si>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</si>
  <si>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</si>
  <si>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</si>
  <si>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</si>
  <si>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</si>
  <si>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</si>
  <si>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</si>
  <si>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</si>
  <si>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</si>
  <si>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</si>
  <si>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</si>
  <si>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</si>
  <si>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</si>
  <si>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</si>
  <si>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</si>
  <si>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</si>
  <si>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</si>
  <si>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</si>
  <si>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</si>
  <si>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</si>
  <si>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</si>
  <si>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</si>
  <si>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</si>
  <si>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</si>
  <si>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</si>
  <si>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</si>
  <si>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</si>
  <si>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</si>
  <si>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</si>
  <si>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</si>
  <si>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</si>
  <si>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</si>
  <si>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</si>
  <si>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</si>
  <si>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</si>
  <si>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</si>
  <si>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</si>
  <si>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</si>
  <si>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</si>
  <si>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</si>
  <si>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</si>
  <si>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</si>
  <si>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</si>
  <si>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</si>
  <si>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</si>
  <si>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</si>
  <si>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</si>
  <si>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</si>
  <si>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</si>
  <si>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</si>
  <si>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</si>
  <si>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</si>
  <si>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</si>
  <si>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</si>
  <si>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</si>
  <si>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</si>
  <si>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</si>
  <si>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</si>
  <si>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</si>
  <si>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</si>
  <si>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</si>
  <si>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</si>
  <si>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</si>
  <si>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</si>
  <si>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</si>
  <si>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</si>
  <si>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</si>
  <si>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</si>
  <si>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</si>
  <si>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</si>
  <si>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</si>
  <si>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</si>
  <si>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</si>
  <si>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</si>
  <si>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</si>
  <si>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</si>
  <si>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</si>
  <si>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</si>
  <si>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</si>
  <si>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</si>
  <si>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</si>
  <si>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</si>
  <si>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</si>
  <si>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</si>
  <si>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</si>
  <si>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</si>
  <si>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</si>
  <si>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</si>
  <si>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</si>
  <si>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</si>
  <si>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</si>
  <si>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</si>
  <si>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</si>
  <si>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</si>
  <si>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</si>
  <si>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</si>
  <si>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</si>
  <si>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</si>
  <si>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</si>
  <si>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</si>
  <si>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</si>
  <si>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</si>
  <si>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</si>
  <si>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</si>
  <si>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</si>
  <si>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</si>
  <si>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</si>
  <si>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</si>
  <si>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</si>
  <si>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</si>
  <si>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</si>
  <si>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</si>
  <si>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</si>
  <si>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</si>
  <si>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</si>
  <si>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</si>
  <si>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</si>
  <si>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</si>
  <si>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</si>
  <si>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</si>
  <si>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</si>
  <si>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</si>
  <si>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</si>
  <si>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</si>
  <si>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</si>
  <si>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</si>
  <si>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</si>
  <si>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</si>
  <si>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</si>
  <si>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</si>
  <si>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</si>
  <si>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</si>
  <si>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</si>
  <si>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</si>
  <si>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</si>
  <si>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</si>
  <si>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</si>
  <si>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</si>
  <si>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</si>
  <si>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</si>
  <si>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</si>
  <si>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</si>
  <si>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</si>
  <si>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</si>
  <si>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</si>
  <si>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</si>
  <si>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</si>
  <si>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</si>
  <si>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</si>
  <si>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</si>
  <si>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</si>
  <si>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</si>
  <si>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</si>
  <si>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</si>
  <si>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</si>
  <si>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</si>
  <si>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</si>
  <si>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</si>
  <si>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</si>
  <si>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</si>
  <si>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</si>
  <si>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</si>
  <si>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</si>
  <si>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</si>
  <si>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</si>
  <si>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</si>
  <si>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</si>
  <si>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</si>
  <si>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</si>
  <si>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</si>
  <si>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</si>
  <si>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</si>
  <si>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</si>
  <si>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</si>
  <si>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</si>
  <si>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</si>
  <si>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</si>
  <si>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</si>
  <si>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</si>
  <si>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</si>
  <si>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</si>
  <si>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</si>
  <si>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</si>
  <si>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</si>
  <si>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</si>
  <si>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</si>
  <si>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</si>
  <si>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</si>
  <si>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</si>
  <si>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</si>
  <si>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</si>
  <si>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</si>
  <si>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</si>
  <si>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</si>
  <si>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</si>
  <si>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</si>
  <si>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</si>
  <si>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</si>
  <si>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</si>
  <si>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</si>
  <si>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</si>
  <si>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</si>
  <si>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</si>
  <si>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</si>
  <si>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</si>
  <si>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</si>
  <si>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</si>
  <si>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</si>
  <si>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</si>
  <si>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</si>
  <si>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</si>
  <si>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</si>
  <si>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</si>
  <si>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</si>
  <si>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</si>
  <si>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</si>
  <si>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</si>
  <si>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</si>
  <si>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</si>
  <si>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</si>
  <si>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</si>
  <si>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</si>
  <si>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</si>
  <si>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</si>
  <si>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</si>
  <si>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</si>
  <si>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</si>
  <si>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</si>
  <si>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</si>
  <si>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</si>
  <si>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</si>
  <si>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</si>
  <si>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</si>
  <si>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</si>
  <si>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</si>
  <si>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</si>
  <si>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</si>
  <si>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</si>
  <si>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</si>
  <si>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</si>
  <si>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</si>
  <si>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</si>
  <si>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</si>
  <si>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</si>
  <si>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</si>
  <si>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</si>
  <si>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</si>
  <si>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</si>
  <si>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</si>
  <si>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</si>
  <si>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</si>
  <si>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</si>
  <si>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</si>
  <si>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</si>
  <si>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</si>
  <si>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</si>
  <si>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</si>
  <si>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</si>
  <si>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</si>
  <si>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</si>
  <si>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</si>
  <si>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</si>
  <si>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</si>
  <si>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</si>
  <si>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</si>
  <si>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</si>
  <si>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</si>
  <si>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</si>
  <si>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</si>
  <si>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</si>
  <si>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</si>
  <si>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</si>
  <si>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</si>
  <si>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</si>
  <si>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</si>
  <si>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</si>
  <si>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</si>
  <si>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</si>
  <si>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</si>
  <si>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</si>
  <si>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</si>
  <si>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</si>
  <si>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</si>
  <si>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</si>
  <si>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</si>
  <si>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</si>
  <si>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</si>
  <si>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</si>
  <si>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</si>
  <si>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</si>
  <si>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</si>
  <si>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</si>
  <si>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</si>
  <si>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</si>
  <si>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</si>
  <si>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</si>
  <si>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</si>
  <si>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</si>
  <si>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</si>
  <si>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</si>
  <si>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</si>
  <si>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</si>
  <si>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</si>
  <si>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</si>
  <si>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</si>
  <si>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</si>
  <si>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</si>
  <si>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</si>
  <si>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</si>
  <si>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</si>
  <si>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</si>
  <si>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</si>
  <si>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</si>
  <si>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</si>
  <si>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</si>
  <si>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</si>
  <si>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</si>
  <si>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</si>
  <si>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</si>
  <si>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</si>
  <si>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</si>
  <si>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</si>
  <si>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</si>
  <si>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</si>
  <si>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</si>
  <si>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</si>
  <si>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</si>
  <si>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</si>
  <si>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</si>
  <si>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</si>
  <si>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</si>
  <si>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</si>
  <si>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</si>
  <si>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</si>
  <si>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</si>
  <si>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</si>
  <si>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</si>
  <si>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</si>
  <si>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</si>
  <si>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</si>
  <si>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</si>
  <si>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</si>
  <si>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</si>
  <si>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</si>
  <si>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</si>
  <si>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</si>
  <si>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</si>
  <si>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</si>
  <si>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</si>
  <si>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</si>
  <si>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</si>
  <si>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</si>
  <si>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</si>
  <si>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</si>
  <si>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</si>
  <si>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</si>
  <si>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</si>
  <si>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</si>
  <si>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</si>
  <si>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</si>
  <si>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</si>
  <si>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</si>
  <si>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</si>
  <si>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</si>
  <si>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</si>
  <si>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</si>
  <si>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</si>
  <si>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</si>
  <si>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</si>
  <si>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</si>
  <si>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</si>
  <si>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</si>
  <si>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</si>
  <si>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</si>
  <si>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</si>
  <si>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</si>
  <si>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</si>
  <si>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</si>
  <si>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</si>
  <si>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</si>
  <si>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</si>
  <si>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</si>
  <si>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</si>
  <si>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</si>
  <si>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</si>
  <si>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</si>
  <si>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</si>
  <si>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</si>
  <si>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</si>
  <si>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</si>
  <si>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</si>
  <si>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</si>
  <si>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</si>
  <si>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</si>
  <si>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</si>
  <si>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</si>
  <si>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</si>
  <si>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</si>
  <si>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</si>
  <si>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</si>
  <si>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</si>
  <si>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</si>
  <si>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</si>
  <si>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</si>
  <si>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</si>
  <si>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</si>
  <si>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</si>
  <si>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</si>
  <si>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</si>
  <si>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</si>
  <si>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</si>
  <si>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</si>
  <si>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</si>
  <si>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</si>
  <si>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</si>
  <si>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</si>
  <si>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</si>
  <si>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</si>
  <si>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</si>
  <si>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</si>
  <si>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</si>
  <si>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</si>
  <si>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</si>
  <si>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</si>
  <si>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</si>
  <si>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</si>
  <si>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</si>
  <si>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</si>
  <si>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</si>
  <si>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</si>
  <si>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</si>
  <si>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</si>
  <si>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</si>
  <si>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</si>
  <si>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</si>
  <si>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</si>
  <si>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</si>
  <si>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</si>
  <si>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</si>
  <si>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</si>
  <si>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</si>
  <si>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</si>
  <si>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</si>
  <si>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</si>
  <si>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</si>
  <si>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</si>
  <si>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</si>
  <si>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</si>
  <si>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</si>
  <si>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</si>
  <si>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</si>
  <si>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</si>
  <si>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</si>
  <si>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</si>
  <si>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</si>
  <si>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</si>
  <si>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</si>
  <si>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</si>
  <si>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</si>
  <si>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</si>
  <si>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</si>
  <si>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</si>
  <si>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</si>
  <si>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</si>
  <si>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</si>
  <si>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</si>
  <si>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</si>
  <si>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</si>
  <si>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</si>
  <si>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</si>
  <si>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</si>
  <si>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</si>
  <si>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</si>
  <si>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</si>
  <si>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</si>
  <si>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</si>
  <si>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</si>
  <si>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</si>
  <si>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</si>
  <si>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</si>
  <si>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</si>
  <si>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</si>
  <si>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</si>
  <si>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</si>
  <si>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</si>
  <si>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</si>
  <si>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</si>
  <si>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</si>
  <si>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</si>
  <si>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</si>
  <si>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</si>
  <si>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</si>
  <si>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</si>
  <si>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</si>
  <si>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</si>
  <si>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</si>
  <si>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</si>
  <si>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</si>
  <si>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</si>
  <si>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</si>
  <si>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</si>
  <si>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</si>
  <si>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</si>
  <si>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</si>
  <si>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</si>
  <si>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</si>
  <si>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</si>
  <si>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</si>
  <si>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</si>
  <si>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</si>
  <si>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</si>
  <si>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</si>
  <si>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</si>
  <si>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</si>
  <si>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</si>
  <si>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</si>
  <si>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</si>
  <si>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</si>
  <si>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</si>
  <si>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</si>
  <si>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</si>
  <si>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</si>
  <si>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</si>
  <si>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</si>
  <si>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</si>
  <si>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</si>
  <si>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</si>
  <si>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</si>
  <si>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</si>
  <si>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</si>
  <si>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</si>
  <si>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</si>
  <si>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</si>
  <si>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</si>
  <si>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</si>
  <si>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</si>
  <si>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</si>
  <si>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</si>
  <si>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</si>
  <si>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</si>
  <si>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</si>
  <si>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</si>
  <si>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</si>
  <si>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</si>
  <si>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</si>
  <si>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</si>
  <si>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</si>
  <si>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</si>
  <si>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</si>
  <si>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</si>
  <si>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</si>
  <si>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</si>
  <si>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</si>
  <si>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</si>
  <si>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</si>
  <si>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</si>
  <si>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</si>
  <si>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</si>
  <si>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</si>
  <si>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</si>
  <si>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</si>
  <si>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</si>
  <si>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</si>
  <si>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</si>
  <si>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</si>
  <si>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</si>
  <si>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</si>
  <si>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</si>
  <si>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</si>
  <si>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</si>
  <si>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</si>
  <si>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</si>
  <si>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</si>
  <si>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</si>
  <si>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</si>
  <si>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</si>
  <si>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</si>
  <si>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</si>
  <si>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</si>
  <si>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</si>
  <si>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</si>
  <si>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</si>
  <si>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</si>
  <si>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</si>
  <si>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</si>
  <si>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</si>
  <si>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</si>
  <si>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</si>
  <si>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</si>
  <si>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</si>
  <si>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</si>
  <si>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</si>
  <si>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</si>
  <si>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</si>
  <si>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</si>
  <si>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</si>
  <si>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</si>
  <si>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</si>
  <si>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</si>
  <si>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</si>
  <si>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</si>
  <si>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</si>
  <si>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</si>
  <si>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</si>
  <si>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</si>
  <si>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</si>
  <si>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</si>
  <si>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</si>
  <si>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</si>
  <si>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</si>
  <si>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</si>
  <si>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</si>
  <si>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</si>
  <si>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</si>
  <si>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</si>
  <si>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</si>
  <si>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</si>
  <si>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</si>
  <si>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</si>
  <si>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</si>
  <si>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</si>
  <si>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</si>
  <si>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</si>
  <si>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</si>
  <si>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</si>
  <si>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</si>
  <si>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</si>
  <si>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</si>
  <si>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</si>
  <si>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</si>
  <si>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</si>
  <si>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</si>
  <si>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</si>
  <si>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</si>
  <si>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</si>
  <si>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</si>
  <si>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</si>
  <si>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</si>
  <si>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</si>
  <si>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</si>
  <si>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</si>
  <si>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</si>
  <si>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</si>
  <si>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</si>
  <si>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</si>
  <si>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</si>
  <si>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</si>
  <si>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</si>
  <si>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</si>
  <si>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</si>
  <si>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</si>
  <si>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</si>
  <si>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</si>
  <si>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</si>
  <si>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</si>
  <si>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</si>
  <si>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</si>
  <si>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</si>
  <si>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</si>
  <si>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</si>
  <si>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</si>
  <si>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</si>
  <si>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</si>
  <si>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</si>
  <si>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</si>
  <si>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</si>
  <si>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</si>
  <si>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</si>
  <si>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</si>
  <si>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</si>
  <si>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</si>
  <si>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</si>
  <si>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</si>
  <si>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</si>
  <si>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</si>
  <si>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</si>
  <si>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</si>
  <si>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</si>
  <si>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</si>
  <si>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</si>
  <si>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</si>
  <si>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</si>
  <si>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</si>
  <si>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</si>
  <si>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</si>
  <si>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</si>
  <si>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</si>
  <si>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</si>
  <si>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</si>
  <si>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</si>
  <si>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</si>
  <si>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</si>
  <si>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</si>
  <si>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</si>
  <si>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</si>
  <si>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</si>
  <si>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</si>
  <si>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</si>
  <si>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</si>
  <si>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</si>
  <si>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</si>
  <si>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</si>
  <si>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</si>
  <si>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</si>
  <si>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</si>
  <si>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</si>
  <si>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</si>
  <si>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</si>
  <si>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</si>
  <si>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</si>
  <si>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</si>
  <si>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</si>
  <si>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</si>
  <si>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</si>
  <si>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</si>
  <si>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</si>
  <si>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</si>
  <si>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</si>
  <si>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</si>
  <si>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</si>
  <si>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</si>
  <si>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</si>
  <si>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</si>
  <si>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</si>
  <si>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</si>
  <si>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</si>
  <si>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</si>
  <si>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</si>
  <si>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</si>
  <si>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</si>
  <si>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</si>
  <si>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</si>
  <si>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</si>
  <si>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</si>
  <si>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</si>
  <si>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</si>
  <si>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</si>
  <si>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</si>
  <si>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</si>
  <si>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</si>
  <si>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</si>
  <si>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</si>
  <si>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</si>
  <si>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</si>
  <si>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</si>
  <si>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</si>
  <si>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</si>
  <si>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</si>
  <si>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</si>
  <si>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</si>
  <si>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</si>
  <si>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</si>
  <si>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</si>
  <si>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</si>
  <si>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</si>
  <si>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</si>
  <si>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</si>
  <si>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</si>
  <si>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</si>
  <si>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</si>
  <si>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</si>
  <si>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</si>
  <si>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</si>
  <si>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</si>
  <si>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</si>
  <si>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</si>
  <si>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</si>
  <si>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</si>
  <si>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</si>
  <si>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</si>
  <si>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</si>
  <si>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</si>
  <si>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</si>
  <si>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</si>
  <si>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</si>
  <si>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</si>
  <si>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</si>
  <si>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</si>
  <si>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</si>
  <si>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</si>
  <si>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</si>
  <si>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</si>
  <si>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</si>
  <si>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</si>
  <si>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</si>
  <si>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</si>
  <si>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</si>
  <si>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</si>
  <si>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</si>
  <si>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</si>
  <si>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</si>
  <si>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</si>
  <si>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</si>
  <si>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</si>
  <si>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</si>
  <si>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</si>
  <si>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</si>
  <si>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</si>
  <si>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</si>
  <si>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</si>
  <si>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</si>
  <si>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</si>
  <si>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</si>
  <si>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</si>
  <si>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</si>
  <si>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</si>
  <si>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</si>
  <si>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</si>
  <si>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</si>
  <si>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</si>
  <si>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</si>
  <si>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</si>
  <si>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</si>
  <si>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</si>
  <si>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</si>
  <si>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</si>
  <si>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</si>
  <si>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</si>
  <si>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</si>
  <si>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</si>
  <si>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</si>
  <si>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</si>
  <si>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</si>
  <si>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</si>
  <si>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</si>
  <si>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</si>
  <si>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</si>
  <si>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</si>
  <si>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</si>
  <si>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</si>
  <si>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</si>
  <si>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</si>
  <si>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</si>
  <si>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</si>
  <si>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</si>
  <si>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</si>
  <si>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</si>
  <si>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</si>
  <si>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</si>
  <si>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</si>
  <si>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</si>
  <si>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</si>
  <si>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</si>
  <si>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</si>
  <si>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</si>
  <si>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</si>
  <si>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</si>
  <si>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</si>
  <si>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</si>
  <si>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</si>
  <si>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</si>
  <si>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</si>
  <si>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</si>
  <si>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</si>
  <si>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</si>
  <si>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</si>
  <si>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</si>
  <si>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</si>
  <si>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</si>
  <si>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</si>
  <si>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</si>
  <si>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</si>
  <si>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</si>
  <si>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</si>
  <si>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</si>
  <si>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</si>
  <si>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</si>
  <si>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</si>
  <si>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</si>
  <si>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</si>
  <si>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</si>
  <si>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</si>
  <si>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</si>
  <si>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</si>
  <si>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</si>
  <si>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</si>
  <si>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</si>
  <si>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</si>
  <si>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</si>
  <si>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</si>
  <si>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</si>
  <si>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</si>
  <si>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</si>
  <si>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</si>
  <si>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</si>
  <si>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</si>
  <si>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</si>
  <si>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</si>
  <si>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</si>
  <si>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</si>
  <si>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</si>
  <si>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</si>
  <si>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</si>
  <si>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</si>
  <si>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</si>
  <si>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</si>
  <si>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</si>
  <si>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</si>
  <si>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</si>
  <si>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</si>
  <si>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</si>
  <si>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</si>
  <si>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</si>
  <si>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</si>
  <si>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</si>
  <si>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</si>
  <si>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</si>
  <si>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</si>
  <si>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</si>
  <si>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</si>
  <si>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</si>
  <si>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</si>
  <si>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</si>
  <si>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</si>
  <si>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</si>
  <si>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</si>
  <si>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</si>
  <si>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</si>
  <si>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</si>
  <si>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</si>
  <si>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</si>
  <si>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</si>
  <si>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</si>
  <si>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</si>
  <si>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</si>
  <si>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</si>
  <si>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</si>
  <si>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</si>
  <si>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</si>
  <si>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</si>
  <si>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</si>
  <si>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</si>
  <si>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</si>
  <si>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</si>
  <si>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</si>
  <si>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</si>
  <si>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</si>
  <si>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</si>
  <si>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</si>
  <si>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</si>
  <si>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</si>
  <si>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</si>
  <si>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</si>
  <si>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</si>
  <si>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</si>
  <si>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</si>
  <si>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</si>
  <si>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</si>
  <si>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</si>
  <si>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</si>
  <si>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</si>
  <si>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</si>
  <si>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</si>
  <si>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</si>
  <si>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</si>
  <si>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</si>
  <si>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</si>
  <si>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</si>
  <si>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</si>
  <si>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</si>
  <si>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</si>
  <si>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</si>
  <si>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</si>
  <si>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</si>
  <si>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</si>
  <si>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</si>
  <si>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</si>
  <si>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</si>
  <si>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</si>
  <si>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</si>
  <si>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</si>
  <si>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</si>
  <si>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</si>
  <si>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</si>
  <si>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</si>
  <si>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</si>
  <si>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</si>
  <si>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</si>
  <si>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</si>
  <si>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</si>
  <si>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</si>
  <si>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</si>
  <si>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</si>
  <si>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</si>
  <si>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</si>
  <si>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</si>
  <si>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</si>
  <si>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</si>
  <si>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</si>
  <si>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</si>
  <si>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</si>
  <si>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</si>
  <si>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</si>
  <si>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</si>
  <si>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</si>
  <si>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</si>
  <si>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</si>
  <si>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</si>
  <si>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</si>
  <si>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</si>
  <si>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</si>
  <si>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</si>
  <si>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</si>
  <si>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</si>
  <si>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</si>
  <si>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</si>
  <si>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</si>
  <si>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</si>
  <si>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</si>
  <si>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</si>
  <si>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</si>
  <si>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</si>
  <si>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</si>
  <si>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</si>
  <si>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</si>
  <si>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</si>
  <si>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</si>
  <si>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</si>
  <si>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</si>
  <si>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</si>
  <si>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</si>
  <si>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</si>
  <si>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</si>
  <si>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</si>
  <si>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</si>
  <si>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</si>
  <si>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</si>
  <si>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</si>
  <si>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</si>
  <si>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</si>
  <si>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</si>
  <si>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</si>
  <si>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</si>
  <si>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</si>
  <si>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</si>
  <si>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</si>
  <si>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</si>
  <si>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</si>
  <si>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</si>
  <si>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</si>
  <si>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</si>
  <si>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</si>
  <si>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</si>
  <si>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</si>
  <si>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</si>
  <si>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</si>
  <si>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</si>
  <si>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</si>
  <si>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</si>
  <si>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</si>
  <si>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</si>
  <si>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</si>
  <si>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</si>
  <si>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</si>
  <si>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</si>
  <si>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</si>
  <si>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</si>
  <si>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</si>
  <si>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</si>
  <si>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</si>
  <si>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</si>
  <si>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</si>
  <si>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</si>
  <si>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</si>
  <si>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</si>
  <si>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</si>
  <si>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</si>
  <si>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</si>
  <si>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</si>
  <si>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</si>
  <si>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</si>
  <si>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</si>
  <si>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</si>
  <si>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</si>
  <si>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</si>
  <si>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</si>
  <si>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</si>
  <si>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</si>
  <si>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</si>
  <si>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</si>
  <si>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</si>
  <si>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</si>
  <si>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</si>
  <si>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</si>
  <si>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</si>
  <si>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</si>
  <si>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</si>
  <si>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</si>
  <si>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</si>
  <si>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</si>
  <si>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</si>
  <si>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</si>
  <si>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</si>
  <si>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</si>
  <si>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</si>
  <si>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</si>
  <si>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</si>
  <si>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</si>
  <si>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</si>
  <si>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</si>
  <si>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</si>
  <si>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</si>
  <si>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</si>
  <si>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</si>
  <si>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</si>
  <si>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</si>
  <si>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</si>
  <si>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</si>
  <si>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</si>
  <si>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</si>
  <si>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</si>
  <si>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</si>
  <si>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</si>
  <si>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</si>
  <si>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</si>
  <si>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</si>
  <si>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</si>
  <si>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</si>
  <si>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</si>
  <si>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</si>
  <si>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</si>
  <si>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</si>
  <si>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</si>
  <si>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</si>
  <si>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</si>
  <si>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</si>
  <si>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</si>
  <si>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</si>
  <si>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</si>
  <si>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</si>
  <si>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</si>
  <si>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</si>
  <si>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</si>
  <si>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</si>
  <si>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</si>
  <si>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</si>
  <si>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</si>
  <si>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</si>
  <si>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</si>
  <si>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</si>
  <si>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</si>
  <si>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</si>
  <si>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</si>
  <si>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</si>
  <si>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</si>
  <si>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</si>
  <si>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</si>
  <si>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</si>
  <si>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</si>
  <si>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</si>
  <si>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</si>
  <si>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</si>
  <si>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</si>
  <si>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</si>
  <si>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</si>
  <si>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</si>
  <si>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</si>
  <si>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</si>
  <si>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</si>
  <si>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</si>
  <si>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</si>
  <si>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</si>
  <si>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</si>
  <si>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</si>
  <si>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</si>
  <si>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</si>
  <si>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</si>
  <si>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</si>
  <si>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</si>
  <si>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</si>
  <si>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</si>
  <si>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</si>
  <si>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</si>
  <si>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</si>
  <si>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</si>
  <si>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</si>
  <si>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</si>
  <si>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</si>
  <si>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</si>
  <si>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</si>
  <si>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</si>
  <si>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</si>
  <si>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</si>
  <si>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</si>
  <si>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</si>
  <si>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</si>
  <si>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</si>
  <si>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</si>
  <si>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</si>
  <si>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</si>
  <si>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</si>
  <si>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</si>
  <si>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</si>
  <si>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</si>
  <si>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</si>
  <si>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</si>
  <si>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</si>
  <si>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</si>
  <si>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</si>
  <si>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</si>
  <si>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</si>
  <si>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</si>
  <si>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</si>
  <si>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</si>
  <si>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</si>
  <si>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</si>
  <si>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</si>
  <si>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</si>
  <si>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</si>
  <si>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</si>
  <si>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</si>
  <si>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</si>
  <si>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</si>
  <si>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</si>
  <si>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</si>
  <si>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</si>
  <si>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</si>
  <si>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</si>
  <si>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</si>
  <si>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</si>
  <si>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</si>
  <si>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</si>
  <si>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</si>
  <si>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</si>
  <si>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</si>
  <si>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</si>
  <si>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</si>
  <si>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</si>
  <si>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</si>
  <si>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</si>
  <si>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</si>
  <si>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</si>
  <si>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</si>
  <si>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</si>
  <si>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</si>
  <si>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</si>
  <si>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</si>
  <si>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</si>
  <si>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</si>
  <si>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</si>
  <si>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</si>
  <si>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</si>
  <si>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</si>
  <si>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</si>
  <si>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</si>
  <si>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</si>
  <si>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</si>
  <si>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</si>
  <si>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</si>
  <si>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</si>
  <si>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</si>
  <si>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</si>
  <si>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</si>
  <si>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</si>
  <si>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</si>
  <si>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</si>
  <si>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</si>
  <si>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</si>
  <si>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</si>
  <si>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</si>
  <si>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</si>
  <si>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</si>
  <si>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</si>
  <si>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</si>
  <si>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</si>
  <si>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</si>
  <si>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</si>
  <si>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</si>
  <si>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</si>
  <si>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</si>
  <si>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</si>
  <si>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</si>
  <si>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</si>
  <si>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</si>
  <si>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</si>
  <si>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</si>
  <si>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</si>
  <si>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</si>
  <si>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</si>
  <si>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</si>
  <si>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</si>
  <si>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</si>
  <si>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</si>
  <si>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</si>
  <si>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</si>
  <si>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</si>
  <si>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</si>
  <si>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</si>
  <si>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</si>
  <si>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</si>
  <si>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</si>
  <si>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</si>
  <si>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</si>
  <si>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</si>
  <si>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</si>
  <si>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</si>
  <si>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</si>
  <si>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</si>
  <si>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</si>
  <si>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</si>
  <si>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</si>
  <si>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</si>
  <si>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</si>
  <si>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</si>
  <si>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</si>
  <si>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</si>
  <si>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</si>
  <si>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</si>
  <si>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</si>
  <si>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</si>
  <si>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</si>
  <si>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</si>
  <si>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</si>
  <si>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</si>
  <si>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</si>
  <si>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</si>
  <si>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</si>
  <si>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</si>
  <si>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</si>
  <si>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</si>
  <si>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</si>
  <si>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</si>
  <si>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</si>
  <si>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</si>
  <si>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</si>
  <si>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</si>
  <si>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</si>
  <si>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</si>
  <si>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</si>
  <si>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</si>
  <si>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</si>
  <si>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</si>
  <si>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</si>
  <si>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</si>
  <si>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</si>
  <si>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</si>
  <si>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</si>
  <si>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</si>
  <si>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</si>
  <si>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</si>
  <si>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</si>
  <si>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</si>
  <si>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</si>
  <si>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</si>
  <si>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</si>
  <si>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</si>
  <si>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</si>
  <si>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</si>
  <si>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</si>
  <si>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</si>
  <si>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</si>
  <si>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</si>
  <si>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</si>
  <si>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</si>
  <si>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</si>
  <si>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</si>
  <si>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</si>
  <si>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</si>
  <si>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</si>
  <si>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</si>
  <si>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</si>
  <si>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</si>
  <si>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</si>
  <si>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</si>
  <si>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</si>
  <si>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</si>
  <si>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</si>
  <si>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</si>
  <si>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</si>
  <si>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</si>
  <si>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</si>
  <si>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</si>
  <si>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</si>
  <si>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</si>
  <si>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</si>
  <si>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</si>
  <si>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</si>
  <si>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</si>
  <si>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</si>
  <si>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</si>
  <si>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</si>
  <si>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</si>
  <si>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</si>
  <si>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</si>
  <si>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</si>
  <si>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</si>
  <si>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</si>
  <si>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</si>
  <si>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</si>
  <si>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</si>
  <si>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</si>
  <si>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</si>
  <si>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</si>
  <si>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</si>
  <si>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</si>
  <si>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</si>
  <si>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</si>
  <si>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</si>
  <si>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</si>
  <si>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</si>
  <si>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</si>
  <si>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</si>
  <si>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</si>
  <si>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</si>
  <si>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</si>
  <si>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</si>
  <si>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</si>
  <si>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</si>
  <si>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</si>
  <si>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</si>
  <si>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</si>
  <si>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</si>
  <si>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</si>
  <si>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</si>
  <si>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</si>
  <si>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</si>
  <si>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</si>
  <si>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</si>
  <si>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</si>
  <si>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</si>
  <si>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</si>
  <si>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</si>
  <si>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</si>
  <si>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</si>
  <si>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</si>
  <si>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</si>
  <si>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</si>
  <si>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</si>
  <si>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</si>
  <si>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</si>
  <si>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</si>
  <si>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</si>
  <si>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</si>
  <si>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</si>
  <si>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</si>
  <si>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</si>
  <si>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</si>
  <si>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</si>
  <si>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</si>
  <si>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</si>
  <si>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</si>
  <si>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</si>
  <si>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</si>
  <si>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</si>
  <si>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</si>
  <si>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</si>
  <si>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</si>
  <si>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</si>
  <si>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</si>
  <si>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</si>
  <si>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</si>
  <si>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</si>
  <si>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</si>
  <si>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</si>
  <si>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</si>
  <si>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</si>
  <si>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</si>
  <si>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</si>
  <si>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</si>
  <si>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</si>
  <si>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</si>
  <si>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</si>
  <si>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</si>
  <si>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</si>
  <si>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</si>
  <si>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</si>
  <si>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</si>
  <si>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</si>
  <si>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</si>
  <si>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</si>
  <si>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</si>
  <si>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</si>
  <si>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</si>
  <si>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</si>
  <si>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</si>
  <si>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</si>
  <si>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</si>
  <si>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</si>
  <si>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</si>
  <si>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</si>
  <si>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</si>
  <si>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</si>
  <si>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</si>
  <si>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</si>
  <si>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</si>
  <si>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</si>
  <si>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</si>
  <si>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</si>
  <si>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</si>
  <si>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</si>
  <si>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</si>
  <si>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</si>
  <si>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</si>
  <si>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</si>
  <si>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</si>
  <si>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</si>
  <si>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</si>
  <si>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</si>
  <si>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</si>
  <si>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</si>
  <si>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</si>
  <si>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</si>
  <si>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</si>
  <si>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</si>
  <si>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</si>
  <si>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</si>
  <si>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</si>
  <si>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</si>
  <si>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</si>
  <si>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</si>
  <si>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</si>
  <si>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</si>
  <si>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</si>
  <si>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</si>
  <si>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</si>
  <si>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</si>
  <si>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</si>
  <si>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</si>
  <si>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</si>
  <si>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</si>
  <si>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</si>
  <si>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</si>
  <si>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</si>
  <si>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</si>
  <si>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</si>
  <si>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</si>
  <si>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</si>
  <si>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</si>
  <si>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</si>
  <si>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</si>
  <si>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</si>
  <si>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</si>
  <si>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</si>
  <si>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</si>
  <si>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</si>
  <si>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</si>
  <si>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</si>
  <si>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</si>
  <si>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</si>
  <si>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</si>
  <si>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</si>
  <si>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</si>
  <si>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</si>
  <si>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</si>
  <si>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</si>
  <si>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</si>
  <si>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</si>
  <si>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</si>
  <si>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</si>
  <si>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</si>
  <si>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</si>
  <si>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</si>
  <si>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</si>
  <si>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</si>
  <si>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</si>
  <si>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</si>
  <si>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</si>
  <si>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</si>
  <si>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</si>
  <si>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</si>
  <si>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</si>
  <si>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</si>
  <si>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</si>
  <si>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</si>
  <si>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</si>
  <si>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</si>
  <si>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</si>
  <si>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</si>
  <si>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</si>
  <si>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</si>
  <si>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</si>
  <si>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</si>
  <si>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</si>
  <si>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</si>
  <si>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</si>
  <si>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</si>
  <si>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</si>
  <si>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</si>
  <si>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</si>
  <si>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</si>
  <si>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</si>
  <si>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</si>
  <si>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</si>
  <si>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</si>
  <si>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</si>
  <si>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</si>
  <si>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</si>
  <si>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</si>
  <si>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</si>
  <si>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</si>
  <si>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</si>
  <si>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</si>
  <si>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</si>
  <si>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</si>
  <si>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</si>
  <si>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</si>
  <si>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</si>
  <si>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</si>
  <si>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</si>
  <si>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</si>
  <si>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</si>
  <si>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</si>
  <si>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</si>
  <si>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</si>
  <si>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</si>
  <si>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</si>
  <si>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</si>
  <si>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</si>
  <si>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</si>
  <si>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</si>
  <si>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</si>
  <si>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</si>
  <si>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</si>
  <si>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</si>
  <si>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</si>
  <si>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</si>
  <si>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</si>
  <si>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</si>
  <si>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</si>
  <si>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</si>
  <si>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</si>
  <si>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</si>
  <si>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</si>
  <si>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</si>
  <si>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</si>
  <si>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</si>
  <si>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</si>
  <si>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</si>
  <si>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</si>
  <si>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</si>
  <si>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</si>
  <si>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</si>
  <si>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</si>
  <si>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</si>
  <si>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</si>
  <si>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</si>
  <si>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</si>
  <si>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</si>
  <si>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</si>
  <si>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</si>
  <si>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</si>
  <si>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</si>
  <si>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</si>
  <si>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</si>
  <si>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</si>
  <si>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</si>
  <si>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</si>
  <si>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</si>
  <si>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</si>
  <si>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</si>
  <si>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</si>
  <si>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</si>
  <si>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</si>
  <si>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</si>
  <si>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</si>
  <si>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</si>
  <si>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</si>
  <si>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</si>
  <si>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</si>
  <si>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</si>
  <si>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</si>
  <si>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</si>
  <si>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</si>
  <si>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</si>
  <si>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</si>
  <si>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</si>
  <si>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</si>
  <si>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</si>
  <si>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</si>
  <si>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</si>
  <si>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</si>
  <si>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</si>
  <si>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</si>
  <si>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</si>
  <si>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</si>
  <si>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</si>
  <si>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</si>
  <si>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</si>
  <si>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</si>
  <si>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</si>
  <si>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</si>
  <si>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</si>
  <si>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</si>
  <si>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</si>
  <si>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</si>
  <si>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</si>
  <si>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</si>
  <si>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</si>
  <si>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</si>
  <si>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</si>
  <si>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</si>
  <si>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</si>
  <si>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</si>
  <si>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</si>
  <si>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</si>
  <si>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</si>
  <si>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</si>
  <si>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</si>
  <si>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</si>
  <si>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</si>
  <si>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</si>
  <si>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</si>
  <si>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</si>
  <si>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</si>
  <si>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</si>
  <si>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</si>
  <si>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</si>
  <si>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</si>
  <si>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</si>
  <si>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</si>
  <si>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</si>
  <si>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</si>
  <si>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</si>
  <si>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</si>
  <si>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</si>
  <si>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</si>
  <si>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</si>
  <si>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</si>
  <si>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</si>
  <si>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</si>
  <si>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</si>
  <si>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</si>
  <si>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</si>
  <si>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</si>
  <si>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</si>
  <si>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</si>
  <si>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</si>
  <si>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</si>
  <si>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</si>
  <si>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</si>
  <si>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</si>
  <si>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</si>
  <si>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</si>
  <si>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</si>
  <si>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</si>
  <si>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</si>
  <si>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</si>
  <si>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</si>
  <si>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</si>
  <si>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</si>
  <si>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</si>
  <si>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</si>
  <si>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</si>
  <si>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</si>
  <si>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</si>
  <si>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</si>
  <si>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</si>
  <si>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</si>
  <si>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</si>
  <si>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</si>
  <si>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</si>
  <si>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</si>
  <si>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</si>
  <si>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</si>
  <si>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</si>
  <si>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</si>
  <si>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</si>
  <si>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</si>
  <si>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</si>
  <si>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</si>
  <si>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</si>
  <si>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</si>
  <si>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</si>
  <si>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</si>
  <si>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</si>
  <si>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</si>
  <si>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</si>
  <si>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</si>
  <si>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</si>
  <si>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</si>
  <si>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</si>
  <si>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</si>
  <si>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</si>
  <si>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</si>
  <si>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</si>
  <si>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</si>
  <si>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</si>
  <si>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</si>
  <si>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</si>
  <si>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</si>
  <si>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</si>
  <si>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</si>
  <si>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</si>
  <si>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</si>
  <si>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</si>
  <si>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</si>
  <si>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</si>
  <si>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</si>
  <si>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</si>
  <si>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</si>
  <si>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</si>
  <si>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</si>
  <si>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</si>
  <si>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</si>
  <si>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</si>
  <si>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</si>
  <si>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</si>
  <si>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</si>
  <si>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</si>
  <si>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</si>
  <si>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</si>
  <si>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</si>
  <si>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</si>
  <si>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</si>
  <si>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</si>
  <si>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</si>
  <si>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</si>
  <si>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</si>
  <si>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</si>
  <si>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</si>
  <si>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</si>
  <si>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</si>
  <si>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</si>
  <si>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</si>
  <si>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</si>
  <si>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</si>
  <si>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</si>
  <si>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</si>
  <si>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</si>
  <si>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</si>
  <si>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</si>
  <si>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</si>
  <si>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</si>
  <si>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</si>
  <si>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</si>
  <si>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</si>
  <si>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</si>
  <si>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</si>
  <si>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</si>
  <si>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</si>
  <si>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</si>
  <si>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</si>
  <si>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</si>
  <si>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</si>
  <si>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</si>
  <si>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</si>
  <si>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</si>
  <si>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</si>
  <si>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</si>
  <si>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</si>
  <si>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</si>
  <si>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</si>
  <si>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</si>
  <si>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</si>
  <si>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</si>
  <si>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</si>
  <si>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</si>
  <si>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</si>
  <si>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</si>
  <si>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</si>
  <si>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</si>
  <si>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</si>
  <si>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</si>
  <si>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</si>
  <si>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</si>
  <si>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</si>
  <si>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</si>
  <si>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</si>
  <si>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</si>
  <si>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</si>
  <si>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</si>
  <si>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</si>
  <si>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</si>
  <si>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</si>
  <si>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</si>
  <si>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</si>
  <si>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</si>
  <si>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</si>
  <si>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</si>
  <si>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</si>
  <si>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</si>
  <si>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</si>
  <si>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</si>
  <si>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</si>
  <si>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</si>
  <si>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</si>
  <si>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</si>
  <si>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</si>
  <si>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</si>
  <si>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</si>
  <si>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</si>
  <si>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</si>
  <si>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</si>
  <si>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</si>
  <si>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</si>
  <si>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</si>
  <si>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</si>
  <si>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</si>
  <si>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</si>
  <si>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</si>
  <si>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</si>
  <si>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</si>
  <si>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</si>
  <si>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</si>
  <si>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</si>
  <si>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</si>
  <si>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</si>
  <si>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</si>
  <si>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</si>
  <si>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</si>
  <si>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</si>
  <si>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</si>
  <si>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</si>
  <si>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</si>
  <si>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</si>
  <si>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</si>
  <si>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</si>
  <si>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</si>
  <si>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</si>
  <si>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</si>
  <si>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</si>
  <si>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</si>
  <si>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</si>
  <si>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</si>
  <si>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</si>
  <si>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</si>
  <si>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</si>
  <si>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</si>
  <si>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</si>
  <si>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</si>
  <si>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</si>
  <si>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</si>
  <si>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</si>
  <si>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</si>
  <si>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</si>
  <si>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</si>
  <si>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</si>
  <si>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</si>
  <si>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</si>
  <si>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</si>
  <si>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</si>
  <si>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</si>
  <si>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</si>
  <si>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</si>
  <si>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</si>
  <si>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</si>
  <si>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</si>
  <si>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</si>
  <si>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</si>
  <si>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</si>
  <si>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</si>
  <si>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</si>
  <si>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</si>
  <si>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</si>
  <si>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</si>
  <si>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</si>
  <si>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</si>
  <si>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</si>
  <si>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</si>
  <si>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</si>
  <si>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</si>
  <si>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</si>
  <si>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</si>
  <si>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</si>
  <si>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</si>
  <si>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</si>
  <si>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</si>
  <si>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</si>
  <si>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</si>
  <si>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</si>
  <si>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</si>
  <si>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</si>
  <si>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</si>
  <si>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</si>
  <si>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</si>
  <si>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</si>
  <si>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</si>
  <si>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</si>
  <si>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</si>
  <si>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</si>
  <si>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</si>
  <si>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</si>
  <si>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</si>
  <si>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</si>
  <si>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</si>
  <si>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</si>
  <si>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</si>
  <si>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</si>
  <si>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</si>
  <si>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</si>
  <si>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</si>
  <si>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</si>
  <si>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</si>
  <si>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</si>
  <si>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</si>
  <si>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</si>
  <si>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</si>
  <si>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</si>
  <si>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</si>
  <si>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</si>
  <si>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</si>
  <si>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</si>
  <si>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</si>
  <si>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</si>
  <si>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</si>
  <si>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</si>
  <si>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</si>
  <si>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</si>
  <si>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</si>
  <si>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</si>
  <si>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</si>
  <si>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</si>
  <si>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</si>
  <si>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</si>
  <si>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</si>
  <si>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</si>
  <si>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</si>
  <si>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</si>
  <si>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</si>
  <si>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</si>
  <si>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</si>
  <si>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</si>
  <si>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</si>
  <si>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</si>
  <si>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</si>
  <si>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</si>
  <si>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</si>
  <si>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</si>
  <si>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</si>
  <si>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</si>
  <si>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</si>
  <si>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</si>
  <si>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</si>
  <si>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</si>
  <si>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</si>
  <si>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</si>
  <si>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</si>
  <si>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</si>
  <si>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</si>
  <si>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</si>
  <si>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</si>
  <si>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</si>
  <si>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</si>
  <si>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</si>
  <si>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</si>
  <si>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</si>
  <si>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</si>
  <si>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</si>
  <si>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</si>
  <si>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</si>
  <si>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</si>
  <si>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</si>
  <si>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</si>
  <si>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</si>
  <si>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</si>
  <si>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</si>
  <si>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</si>
  <si>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</si>
  <si>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</si>
  <si>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</si>
  <si>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</si>
  <si>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</si>
  <si>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</si>
  <si>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</si>
  <si>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</si>
  <si>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</si>
  <si>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</si>
  <si>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</si>
  <si>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</si>
  <si>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</si>
  <si>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</si>
  <si>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</si>
  <si>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</si>
  <si>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</si>
  <si>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</si>
  <si>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</si>
  <si>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</si>
  <si>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</si>
  <si>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</si>
  <si>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</si>
  <si>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</si>
  <si>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</si>
  <si>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</si>
  <si>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</si>
  <si>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</si>
  <si>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</si>
  <si>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</si>
  <si>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</si>
  <si>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</si>
  <si>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</si>
  <si>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</si>
  <si>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</si>
  <si>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</si>
  <si>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</si>
  <si>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</si>
  <si>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</si>
  <si>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</si>
  <si>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</si>
  <si>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</si>
  <si>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</si>
  <si>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</si>
  <si>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</si>
  <si>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</si>
  <si>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</si>
  <si>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</si>
  <si>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</si>
  <si>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</si>
  <si>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</si>
  <si>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</si>
  <si>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</si>
  <si>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</si>
  <si>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</si>
  <si>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</si>
  <si>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</si>
  <si>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</si>
  <si>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</si>
  <si>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</si>
  <si>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</si>
  <si>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</si>
  <si>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</si>
  <si>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</si>
  <si>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</si>
  <si>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</si>
  <si>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</si>
  <si>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</si>
  <si>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</si>
  <si>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</si>
  <si>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</si>
  <si>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</si>
  <si>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</si>
  <si>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</si>
  <si>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</si>
  <si>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</si>
  <si>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</si>
  <si>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</si>
  <si>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</si>
  <si>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</si>
  <si>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</si>
  <si>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</si>
  <si>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</si>
  <si>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</si>
  <si>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</si>
  <si>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</si>
  <si>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</si>
  <si>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</si>
  <si>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</si>
  <si>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</si>
  <si>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</si>
  <si>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</si>
  <si>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</si>
  <si>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</si>
  <si>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</si>
  <si>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</si>
  <si>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</si>
  <si>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</si>
  <si>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</si>
  <si>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</si>
  <si>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</si>
  <si>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</si>
  <si>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</si>
  <si>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</si>
  <si>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</si>
  <si>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</si>
  <si>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</si>
  <si>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</si>
  <si>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</si>
  <si>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</si>
  <si>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</si>
  <si>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</si>
  <si>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</si>
  <si>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</si>
  <si>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</si>
  <si>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</si>
  <si>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</si>
  <si>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</si>
  <si>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</si>
  <si>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</si>
  <si>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</si>
  <si>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</si>
  <si>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</si>
  <si>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</si>
  <si>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</si>
  <si>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</si>
  <si>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</si>
  <si>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</si>
  <si>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</si>
  <si>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</si>
  <si>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</si>
  <si>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</si>
  <si>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</si>
  <si>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</si>
  <si>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</si>
  <si>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</si>
  <si>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</si>
  <si>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</si>
  <si>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</si>
  <si>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</si>
  <si>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</si>
  <si>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</si>
  <si>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</si>
  <si>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</si>
  <si>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</si>
  <si>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</si>
  <si>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</si>
  <si>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</si>
  <si>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</si>
  <si>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</si>
  <si>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</si>
  <si>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</si>
  <si>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</si>
  <si>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</si>
  <si>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</si>
  <si>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</si>
  <si>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</si>
  <si>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</si>
  <si>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</si>
  <si>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</si>
  <si>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</si>
  <si>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</si>
  <si>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</si>
  <si>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</si>
  <si>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</si>
  <si>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</si>
  <si>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</si>
  <si>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</si>
  <si>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</si>
  <si>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</si>
  <si>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</si>
  <si>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</si>
  <si>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</si>
  <si>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</si>
  <si>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</si>
  <si>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</si>
  <si>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</si>
  <si>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</si>
  <si>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</si>
  <si>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</si>
  <si>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</si>
  <si>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</si>
  <si>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</si>
  <si>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</si>
  <si>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</si>
  <si>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</si>
  <si>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</si>
  <si>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</si>
  <si>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</si>
  <si>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</si>
  <si>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</si>
  <si>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</si>
  <si>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</si>
  <si>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</si>
  <si>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</si>
  <si>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</si>
  <si>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</si>
  <si>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</si>
  <si>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</si>
  <si>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</si>
  <si>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</si>
  <si>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</si>
  <si>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</si>
  <si>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</si>
  <si>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</si>
  <si>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</si>
  <si>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</si>
  <si>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</si>
  <si>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</si>
  <si>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</si>
  <si>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</si>
  <si>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</si>
  <si>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</si>
  <si>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</si>
  <si>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</si>
  <si>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</si>
  <si>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</si>
  <si>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</si>
  <si>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</si>
  <si>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</si>
  <si>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</si>
  <si>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</si>
  <si>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</si>
  <si>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</si>
  <si>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</si>
  <si>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</si>
  <si>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</si>
  <si>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</si>
  <si>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</si>
  <si>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</si>
  <si>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</si>
  <si>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</si>
  <si>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</si>
  <si>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</si>
  <si>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</si>
  <si>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</si>
  <si>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</si>
  <si>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</si>
  <si>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</si>
  <si>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</si>
  <si>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</si>
  <si>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</si>
  <si>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</si>
  <si>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</si>
  <si>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</si>
  <si>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</si>
  <si>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</si>
  <si>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</si>
  <si>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</si>
  <si>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</si>
  <si>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</si>
  <si>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</si>
  <si>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</si>
  <si>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</si>
  <si>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</si>
  <si>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</si>
  <si>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</si>
  <si>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</si>
  <si>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</si>
  <si>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</si>
  <si>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</si>
  <si>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</si>
  <si>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</si>
  <si>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</si>
  <si>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</si>
  <si>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</si>
  <si>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</si>
  <si>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</si>
  <si>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</si>
  <si>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</si>
  <si>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</si>
  <si>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</si>
  <si>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</si>
  <si>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</si>
  <si>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</si>
  <si>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</si>
  <si>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</si>
  <si>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</si>
  <si>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</si>
  <si>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</si>
  <si>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</si>
  <si>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</si>
  <si>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</si>
  <si>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</si>
  <si>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</si>
  <si>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</si>
  <si>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</si>
  <si>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</si>
  <si>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</si>
  <si>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</si>
  <si>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</si>
  <si>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</si>
  <si>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</si>
  <si>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</si>
  <si>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</si>
  <si>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</si>
  <si>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</si>
  <si>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</si>
  <si>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</si>
  <si>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</si>
  <si>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</si>
  <si>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</si>
  <si>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</si>
  <si>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</si>
  <si>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</si>
  <si>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</si>
  <si>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</si>
  <si>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</si>
  <si>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</si>
  <si>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</si>
  <si>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</si>
  <si>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</si>
  <si>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</si>
  <si>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</si>
  <si>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</si>
  <si>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</si>
  <si>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</si>
  <si>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</si>
  <si>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</si>
  <si>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</si>
  <si>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</si>
  <si>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</si>
  <si>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</si>
  <si>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</si>
  <si>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</si>
  <si>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</si>
  <si>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</si>
  <si>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</si>
  <si>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</si>
  <si>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</si>
  <si>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</si>
  <si>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</si>
  <si>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</si>
  <si>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</si>
  <si>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</si>
  <si>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</si>
  <si>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</si>
  <si>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</si>
  <si>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</si>
  <si>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</si>
  <si>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</si>
  <si>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</si>
  <si>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</si>
  <si>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</si>
  <si>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</si>
  <si>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</si>
  <si>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</si>
  <si>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</si>
  <si>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</si>
  <si>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</si>
  <si>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</si>
  <si>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</si>
  <si>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</si>
  <si>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</si>
  <si>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</si>
  <si>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</si>
  <si>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</si>
  <si>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</si>
  <si>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</si>
  <si>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</si>
  <si>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</si>
  <si>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</si>
  <si>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</si>
  <si>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</si>
  <si>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</si>
  <si>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</si>
  <si>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</si>
  <si>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</si>
  <si>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</si>
  <si>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</si>
  <si>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</si>
  <si>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</si>
  <si>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</si>
  <si>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</si>
  <si>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</si>
  <si>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</si>
  <si>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</si>
  <si>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</si>
  <si>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</si>
  <si>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</si>
  <si>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</si>
  <si>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</si>
  <si>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</si>
  <si>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</si>
  <si>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</si>
  <si>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</si>
  <si>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</si>
  <si>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</si>
  <si>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</si>
  <si>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</si>
  <si>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</si>
  <si>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</si>
  <si>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</si>
  <si>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</si>
  <si>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</si>
  <si>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</si>
  <si>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</si>
  <si>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</si>
  <si>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</si>
  <si>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</si>
  <si>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</si>
  <si>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</si>
  <si>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</si>
  <si>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</si>
  <si>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</si>
  <si>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</si>
  <si>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</si>
  <si>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</si>
  <si>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</si>
  <si>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</si>
  <si>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</si>
  <si>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</si>
  <si>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</si>
  <si>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</si>
  <si>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</si>
  <si>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</si>
  <si>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</si>
  <si>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</si>
  <si>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</si>
  <si>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</si>
  <si>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</si>
  <si>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</si>
  <si>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</si>
  <si>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</si>
  <si>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</si>
  <si>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</si>
  <si>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</si>
  <si>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</si>
  <si>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</si>
  <si>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</si>
  <si>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</si>
  <si>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</si>
  <si>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</si>
  <si>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</si>
  <si>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</si>
  <si>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</si>
  <si>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</si>
  <si>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</si>
  <si>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</si>
  <si>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</si>
  <si>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</si>
  <si>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</si>
  <si>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</si>
  <si>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</si>
  <si>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</si>
  <si>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</si>
  <si>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</si>
  <si>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</si>
  <si>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</si>
  <si>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</si>
  <si>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</si>
  <si>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</si>
  <si>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</si>
  <si>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</si>
  <si>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</si>
  <si>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</si>
  <si>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</si>
  <si>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</si>
  <si>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</si>
  <si>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</si>
  <si>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</si>
  <si>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</si>
  <si>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</si>
  <si>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</si>
  <si>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</si>
  <si>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</si>
  <si>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</si>
  <si>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</si>
  <si>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</si>
  <si>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</si>
  <si>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</si>
  <si>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</si>
  <si>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</si>
  <si>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</si>
  <si>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</si>
  <si>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</si>
  <si>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</si>
  <si>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</si>
  <si>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</si>
  <si>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</si>
  <si>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</si>
  <si>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</si>
  <si>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</si>
  <si>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</si>
  <si>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</si>
  <si>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</si>
  <si>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</si>
  <si>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</si>
  <si>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</si>
  <si>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</si>
  <si>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</si>
  <si>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</si>
  <si>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</si>
  <si>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</si>
  <si>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</si>
  <si>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</si>
  <si>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</si>
  <si>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</si>
  <si>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</si>
  <si>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</si>
  <si>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</si>
  <si>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</si>
  <si>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</si>
  <si>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</si>
  <si>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</si>
  <si>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</si>
  <si>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</si>
  <si>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</si>
  <si>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</si>
  <si>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</si>
  <si>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</si>
  <si>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</si>
  <si>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</si>
  <si>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</si>
  <si>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</si>
  <si>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</si>
  <si>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</si>
  <si>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</si>
  <si>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</si>
  <si>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</si>
  <si>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</si>
  <si>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</si>
  <si>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</si>
  <si>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</si>
  <si>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</si>
  <si>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</si>
  <si>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</si>
  <si>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</si>
  <si>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</si>
  <si>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</si>
  <si>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</si>
  <si>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</si>
  <si>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</si>
  <si>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</si>
  <si>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</si>
  <si>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</si>
  <si>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</si>
  <si>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</si>
  <si>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</si>
  <si>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</si>
  <si>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</si>
  <si>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</si>
  <si>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</si>
  <si>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</si>
  <si>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</si>
  <si>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</si>
  <si>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</si>
  <si>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</si>
  <si>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</si>
  <si>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</si>
  <si>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</si>
  <si>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</si>
  <si>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</si>
  <si>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</si>
  <si>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</si>
  <si>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</si>
  <si>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</si>
  <si>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</si>
  <si>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</si>
  <si>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</si>
  <si>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</si>
  <si>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</si>
  <si>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</si>
  <si>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</si>
  <si>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</si>
  <si>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</si>
  <si>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</si>
  <si>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</si>
  <si>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</si>
  <si>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</si>
  <si>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</si>
  <si>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</si>
  <si>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</si>
  <si>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</si>
  <si>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</si>
  <si>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</si>
  <si>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</si>
  <si>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</si>
  <si>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</si>
  <si>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</si>
  <si>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</si>
  <si>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</si>
  <si>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</si>
  <si>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</si>
  <si>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</si>
  <si>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</si>
  <si>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</si>
  <si>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</si>
  <si>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</si>
  <si>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</si>
  <si>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</si>
  <si>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</si>
  <si>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</si>
  <si>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</si>
  <si>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</si>
  <si>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</si>
  <si>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</si>
  <si>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</si>
  <si>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</si>
  <si>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</si>
  <si>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</si>
  <si>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</si>
  <si>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</si>
  <si>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</si>
  <si>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</si>
  <si>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</si>
  <si>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</si>
  <si>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</si>
  <si>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</si>
  <si>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</si>
  <si>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</si>
  <si>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</si>
  <si>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</si>
  <si>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</si>
  <si>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</si>
  <si>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</si>
  <si>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</si>
  <si>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</si>
  <si>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</si>
  <si>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</si>
  <si>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</si>
  <si>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</si>
  <si>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</si>
  <si>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</si>
  <si>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</si>
  <si>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</si>
  <si>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</si>
  <si>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</si>
  <si>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</si>
  <si>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</si>
  <si>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</si>
  <si>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</si>
  <si>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</si>
  <si>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</si>
  <si>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</si>
  <si>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</si>
  <si>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</si>
  <si>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</si>
  <si>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</si>
  <si>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</si>
  <si>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</si>
  <si>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</si>
  <si>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</si>
  <si>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</si>
  <si>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</si>
  <si>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</si>
  <si>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</si>
  <si>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</si>
  <si>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</si>
  <si>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</si>
  <si>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</si>
  <si>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</si>
  <si>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</si>
  <si>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</si>
  <si>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</si>
  <si>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</si>
  <si>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</si>
  <si>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</si>
  <si>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</si>
  <si>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</si>
  <si>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</si>
  <si>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</si>
  <si>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</si>
  <si>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</si>
  <si>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</si>
  <si>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</si>
  <si>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</si>
  <si>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</si>
  <si>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</si>
  <si>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</si>
  <si>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</si>
  <si>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</si>
  <si>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</si>
  <si>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</si>
  <si>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</si>
  <si>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</si>
  <si>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</si>
  <si>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</si>
  <si>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</si>
  <si>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</si>
  <si>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</si>
  <si>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</si>
  <si>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</si>
  <si>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</si>
  <si>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</si>
  <si>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</si>
  <si>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</si>
  <si>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</si>
  <si>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</si>
  <si>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</si>
  <si>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</si>
  <si>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</si>
  <si>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</si>
  <si>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</si>
  <si>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</si>
  <si>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</si>
  <si>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</si>
  <si>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</si>
  <si>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</si>
  <si>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</si>
  <si>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</si>
  <si>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</si>
  <si>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</si>
  <si>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</si>
  <si>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</si>
  <si>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</si>
  <si>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</si>
  <si>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</si>
  <si>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</si>
  <si>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</si>
  <si>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</si>
  <si>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</si>
  <si>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</si>
  <si>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</si>
  <si>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</si>
  <si>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</si>
  <si>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</si>
  <si>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</si>
  <si>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</si>
  <si>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</si>
  <si>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</si>
  <si>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</si>
  <si>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</si>
  <si>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</si>
  <si>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</si>
  <si>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</si>
  <si>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</si>
  <si>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</si>
  <si>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</si>
  <si>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</si>
  <si>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</si>
  <si>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</si>
  <si>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</si>
  <si>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</si>
  <si>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</si>
  <si>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</si>
  <si>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</si>
  <si>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</si>
  <si>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</si>
  <si>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</si>
  <si>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</si>
  <si>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</si>
  <si>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</si>
  <si>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</si>
  <si>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</si>
  <si>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</si>
  <si>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</si>
  <si>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</si>
  <si>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</si>
  <si>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</si>
  <si>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</si>
  <si>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</si>
  <si>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</si>
  <si>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</si>
  <si>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</si>
  <si>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</si>
  <si>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</si>
  <si>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</si>
  <si>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</si>
  <si>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</si>
  <si>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</si>
  <si>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</si>
  <si>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</si>
  <si>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</si>
  <si>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</si>
  <si>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</si>
  <si>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</si>
  <si>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</si>
  <si>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</si>
  <si>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</si>
  <si>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</si>
  <si>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</si>
  <si>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</si>
  <si>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</si>
  <si>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</si>
  <si>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</si>
  <si>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</si>
  <si>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</si>
  <si>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</si>
  <si>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</si>
  <si>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</si>
  <si>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</si>
  <si>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</si>
  <si>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</si>
  <si>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</si>
  <si>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</si>
  <si>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</si>
  <si>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</si>
  <si>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</si>
  <si>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</si>
  <si>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</si>
  <si>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</si>
  <si>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</si>
  <si>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</si>
  <si>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</si>
  <si>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</si>
  <si>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</si>
  <si>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</si>
  <si>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</si>
  <si>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</si>
  <si>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</si>
  <si>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</si>
  <si>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</si>
  <si>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</si>
  <si>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</si>
  <si>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</si>
  <si>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</si>
  <si>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</si>
  <si>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</si>
  <si>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</si>
  <si>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</si>
  <si>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</si>
  <si>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</si>
  <si>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</si>
  <si>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</si>
  <si>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</si>
  <si>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</si>
  <si>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</si>
  <si>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</si>
  <si>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</si>
  <si>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</si>
  <si>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</si>
  <si>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</si>
  <si>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</si>
  <si>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</si>
  <si>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</si>
  <si>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</si>
  <si>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</si>
  <si>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</si>
  <si>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</si>
  <si>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</si>
  <si>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</si>
  <si>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</si>
  <si>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</si>
  <si>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</si>
  <si>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</si>
  <si>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</si>
  <si>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</si>
  <si>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</si>
  <si>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</si>
  <si>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</si>
  <si>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</si>
  <si>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</si>
  <si>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</si>
  <si>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</si>
  <si>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</si>
  <si>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</si>
  <si>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</si>
  <si>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</si>
  <si>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</si>
  <si>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</si>
  <si>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</si>
  <si>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</si>
  <si>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</si>
  <si>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</si>
  <si>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</si>
  <si>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</si>
  <si>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</si>
  <si>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</si>
  <si>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</si>
  <si>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</si>
  <si>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</si>
  <si>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</si>
  <si>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</si>
  <si>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</si>
  <si>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</si>
  <si>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</si>
  <si>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</si>
  <si>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</si>
  <si>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</si>
  <si>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</si>
  <si>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</si>
  <si>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</si>
  <si>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</si>
  <si>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</si>
  <si>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</si>
  <si>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</si>
  <si>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</si>
  <si>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</si>
  <si>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</si>
  <si>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</si>
  <si>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</si>
  <si>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</si>
  <si>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</si>
  <si>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</si>
  <si>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</si>
  <si>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</si>
  <si>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</si>
  <si>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</si>
  <si>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</si>
  <si>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</si>
  <si>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</si>
  <si>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</si>
  <si>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</si>
  <si>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</si>
  <si>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</si>
  <si>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</si>
  <si>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</si>
  <si>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</si>
  <si>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</si>
  <si>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</si>
  <si>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</si>
  <si>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</si>
  <si>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</si>
  <si>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</si>
  <si>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</si>
  <si>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</si>
  <si>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</si>
  <si>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</si>
  <si>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</si>
  <si>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</si>
  <si>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</si>
  <si>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</si>
  <si>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</si>
  <si>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</si>
  <si>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</si>
  <si>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</si>
  <si>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</si>
  <si>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</si>
  <si>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</si>
  <si>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</si>
  <si>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</si>
  <si>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</si>
  <si>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</si>
  <si>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</si>
  <si>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</si>
  <si>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</si>
  <si>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</si>
  <si>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</si>
  <si>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</si>
  <si>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</si>
  <si>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</si>
  <si>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</si>
  <si>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</si>
  <si>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</si>
  <si>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</si>
  <si>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</si>
  <si>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</si>
  <si>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</si>
  <si>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</si>
  <si>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</si>
  <si>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</si>
  <si>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</si>
  <si>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</si>
  <si>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</si>
  <si>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</si>
  <si>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</si>
  <si>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</si>
  <si>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</si>
  <si>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</si>
  <si>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</si>
  <si>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</si>
  <si>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</si>
  <si>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</si>
  <si>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</si>
  <si>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</si>
  <si>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</si>
  <si>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</si>
  <si>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</si>
  <si>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</si>
  <si>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</si>
  <si>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</si>
  <si>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</si>
  <si>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</si>
  <si>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</si>
  <si>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</si>
  <si>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</si>
  <si>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</si>
  <si>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</si>
  <si>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</si>
  <si>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</si>
  <si>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</si>
  <si>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</si>
  <si>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</si>
  <si>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</si>
  <si>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</si>
  <si>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</si>
  <si>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</si>
  <si>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</si>
  <si>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</si>
  <si>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</si>
  <si>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</si>
  <si>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</si>
  <si>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</si>
  <si>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</si>
  <si>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</si>
  <si>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</si>
  <si>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</si>
  <si>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</si>
  <si>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</si>
  <si>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</si>
  <si>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</si>
  <si>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</si>
  <si>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</si>
  <si>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</si>
  <si>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</si>
  <si>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</si>
  <si>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</si>
  <si>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</si>
  <si>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</si>
  <si>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</si>
  <si>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</si>
  <si>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</si>
  <si>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</si>
  <si>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</si>
  <si>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</si>
  <si>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</si>
  <si>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</si>
  <si>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</si>
  <si>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</si>
  <si>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</si>
  <si>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</si>
  <si>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</si>
  <si>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</si>
  <si>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</si>
  <si>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</si>
  <si>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</si>
  <si>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</si>
  <si>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</si>
  <si>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</si>
  <si>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</si>
  <si>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</si>
  <si>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</si>
  <si>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</si>
  <si>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</si>
  <si>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</si>
  <si>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</si>
  <si>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</si>
  <si>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</si>
  <si>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</si>
  <si>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</si>
  <si>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</si>
  <si>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</si>
  <si>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</si>
  <si>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</si>
  <si>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</si>
  <si>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</si>
  <si>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</si>
  <si>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</si>
  <si>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</si>
  <si>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</si>
  <si>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</si>
  <si>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</si>
  <si>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</si>
  <si>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</si>
  <si>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</si>
  <si>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</si>
  <si>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</si>
  <si>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</si>
  <si>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</si>
  <si>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</si>
  <si>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</si>
  <si>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</si>
  <si>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</si>
  <si>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</si>
  <si>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</si>
  <si>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</si>
  <si>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</si>
  <si>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</si>
  <si>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</si>
  <si>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</si>
  <si>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</si>
  <si>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</si>
  <si>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</si>
  <si>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</si>
  <si>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</si>
  <si>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</si>
  <si>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</si>
  <si>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</si>
  <si>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</si>
  <si>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</si>
  <si>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</si>
  <si>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</si>
  <si>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</si>
  <si>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</si>
  <si>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</si>
  <si>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</si>
  <si>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</si>
  <si>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</si>
  <si>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</si>
  <si>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</si>
  <si>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</si>
  <si>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</si>
  <si>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</si>
  <si>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</si>
  <si>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</si>
  <si>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</si>
  <si>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</si>
  <si>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</si>
  <si>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</si>
  <si>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</si>
  <si>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</si>
  <si>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</si>
  <si>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</si>
  <si>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</si>
  <si>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</si>
  <si>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</si>
  <si>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</si>
  <si>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</si>
  <si>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</si>
  <si>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</si>
  <si>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</si>
  <si>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</si>
  <si>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</si>
  <si>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</si>
  <si>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</si>
  <si>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</si>
  <si>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</si>
  <si>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</si>
  <si>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</si>
  <si>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</si>
  <si>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</si>
  <si>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</si>
  <si>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</si>
  <si>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</si>
  <si>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</si>
  <si>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</si>
  <si>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</si>
  <si>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</si>
  <si>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</si>
  <si>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</si>
  <si>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</si>
  <si>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</si>
  <si>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</si>
  <si>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</si>
  <si>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</si>
  <si>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</si>
  <si>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</si>
  <si>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</si>
  <si>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</si>
  <si>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</si>
  <si>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</si>
  <si>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</si>
  <si>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</si>
  <si>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</si>
  <si>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</si>
  <si>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</si>
  <si>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</si>
  <si>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</si>
  <si>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</si>
  <si>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</si>
  <si>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</si>
  <si>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</si>
  <si>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</si>
  <si>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</si>
  <si>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</si>
  <si>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</si>
  <si>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</si>
  <si>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</si>
  <si>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</si>
  <si>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</si>
  <si>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</si>
  <si>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</si>
  <si>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</si>
  <si>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</si>
  <si>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</si>
  <si>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</si>
  <si>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</si>
  <si>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</si>
  <si>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</si>
  <si>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</si>
  <si>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</si>
  <si>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</si>
  <si>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</si>
  <si>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</si>
  <si>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</si>
  <si>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</si>
  <si>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</si>
  <si>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</si>
  <si>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</si>
  <si>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</si>
  <si>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</si>
  <si>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</si>
  <si>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</si>
  <si>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</si>
  <si>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</si>
  <si>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</si>
  <si>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</si>
  <si>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</si>
  <si>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</si>
  <si>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</si>
  <si>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</si>
  <si>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</si>
  <si>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</si>
  <si>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</si>
  <si>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</si>
  <si>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</si>
  <si>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</si>
  <si>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</si>
  <si>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</si>
  <si>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</si>
  <si>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</si>
  <si>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</si>
  <si>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</si>
  <si>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</si>
  <si>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</si>
  <si>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</si>
  <si>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</si>
  <si>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</si>
  <si>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</si>
  <si>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</si>
  <si>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</si>
  <si>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</si>
  <si>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</si>
  <si>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</si>
  <si>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</si>
  <si>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</si>
  <si>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</si>
  <si>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</si>
  <si>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</si>
  <si>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</si>
  <si>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</si>
  <si>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</si>
  <si>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</si>
  <si>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</si>
  <si>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</si>
  <si>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</si>
  <si>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</si>
  <si>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</si>
  <si>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</si>
  <si>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</si>
  <si>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</si>
  <si>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</si>
  <si>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</si>
  <si>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</si>
  <si>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</si>
  <si>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</si>
  <si>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</si>
  <si>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</si>
  <si>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</si>
  <si>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</si>
  <si>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</si>
  <si>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</si>
  <si>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</si>
  <si>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</si>
  <si>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</si>
  <si>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</si>
  <si>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</si>
  <si>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</si>
  <si>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</si>
  <si>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</si>
  <si>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</si>
  <si>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</si>
  <si>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</si>
  <si>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</si>
  <si>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</si>
  <si>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</si>
  <si>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</si>
  <si>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</si>
  <si>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</si>
  <si>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</si>
  <si>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</si>
  <si>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</si>
  <si>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</si>
  <si>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</si>
  <si>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</si>
  <si>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</si>
  <si>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</si>
  <si>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</si>
  <si>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</si>
  <si>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</si>
  <si>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</si>
  <si>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</si>
  <si>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</si>
  <si>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</si>
  <si>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</si>
  <si>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</si>
  <si>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</si>
  <si>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</si>
  <si>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</si>
  <si>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</si>
  <si>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</si>
  <si>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</si>
  <si>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</si>
  <si>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</si>
  <si>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</si>
  <si>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</si>
  <si>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</si>
  <si>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</si>
  <si>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</si>
  <si>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</si>
  <si>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</si>
  <si>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</si>
  <si>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</si>
  <si>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</si>
  <si>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</si>
  <si>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</si>
  <si>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</si>
  <si>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</si>
  <si>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</si>
  <si>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</si>
  <si>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</si>
  <si>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</si>
  <si>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</si>
  <si>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</si>
  <si>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</si>
  <si>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</si>
  <si>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</si>
  <si>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</si>
  <si>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</si>
  <si>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</si>
  <si>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</si>
  <si>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</si>
  <si>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</si>
  <si>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</si>
  <si>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</si>
  <si>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</si>
  <si>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</si>
  <si>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</si>
  <si>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</si>
  <si>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</si>
  <si>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</si>
  <si>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</si>
  <si>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</si>
  <si>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</si>
  <si>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</si>
  <si>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</si>
  <si>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</si>
  <si>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</si>
  <si>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</si>
  <si>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</si>
  <si>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</si>
  <si>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</si>
  <si>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</si>
  <si>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</si>
  <si>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</si>
  <si>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</si>
  <si>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</si>
  <si>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</si>
  <si>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</si>
  <si>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</si>
  <si>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</si>
  <si>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</si>
  <si>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</si>
  <si>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</si>
  <si>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</si>
  <si>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</si>
  <si>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</si>
  <si>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</si>
  <si>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</si>
  <si>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</si>
  <si>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</si>
  <si>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</si>
  <si>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</si>
  <si>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</si>
  <si>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</si>
  <si>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</si>
  <si>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</si>
  <si>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</si>
  <si>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</si>
  <si>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</si>
  <si>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</si>
  <si>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</si>
  <si>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</si>
  <si>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</si>
  <si>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</si>
  <si>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</si>
  <si>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</si>
  <si>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</si>
  <si>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</si>
  <si>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</si>
  <si>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</si>
  <si>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</si>
  <si>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</si>
  <si>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</si>
  <si>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</si>
  <si>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</si>
  <si>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</si>
  <si>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</si>
  <si>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</si>
  <si>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</si>
  <si>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</si>
  <si>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</si>
  <si>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</si>
  <si>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</si>
  <si>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</si>
  <si>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</si>
  <si>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</si>
  <si>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</si>
  <si>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</si>
  <si>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</si>
  <si>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</si>
  <si>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</si>
  <si>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</si>
  <si>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</si>
  <si>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</si>
  <si>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</si>
  <si>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</si>
  <si>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</si>
  <si>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</si>
  <si>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</si>
  <si>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</si>
  <si>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</si>
  <si>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</si>
  <si>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</si>
  <si>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</si>
  <si>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</si>
  <si>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</si>
  <si>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</si>
  <si>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</si>
  <si>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</si>
  <si>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</si>
  <si>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</si>
  <si>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</si>
  <si>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</si>
  <si>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</si>
  <si>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</si>
  <si>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</si>
  <si>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</si>
  <si>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</si>
  <si>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</si>
  <si>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</si>
  <si>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</si>
  <si>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</si>
  <si>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</si>
  <si>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</si>
  <si>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</si>
  <si>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</si>
  <si>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</si>
  <si>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</si>
  <si>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</si>
  <si>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</si>
  <si>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</si>
  <si>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</si>
  <si>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</si>
  <si>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</si>
  <si>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</si>
  <si>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</si>
  <si>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</si>
  <si>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</si>
  <si>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</si>
  <si>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</si>
  <si>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</si>
  <si>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</si>
  <si>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</si>
  <si>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</si>
  <si>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</si>
  <si>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</si>
  <si>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</si>
  <si>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</si>
  <si>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</si>
  <si>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</si>
  <si>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</si>
  <si>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</si>
  <si>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</si>
  <si>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</si>
  <si>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</si>
  <si>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</si>
  <si>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</si>
  <si>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</si>
  <si>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</si>
  <si>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</si>
  <si>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</si>
  <si>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</si>
  <si>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</si>
  <si>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</si>
  <si>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</si>
  <si>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</si>
  <si>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</si>
  <si>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</si>
  <si>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</si>
  <si>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</si>
  <si>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</si>
  <si>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</si>
  <si>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</si>
  <si>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</si>
  <si>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</si>
  <si>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</si>
  <si>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</si>
  <si>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</si>
  <si>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</si>
  <si>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</si>
  <si>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</si>
  <si>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</si>
  <si>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</si>
  <si>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</si>
  <si>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</si>
  <si>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</si>
  <si>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</si>
  <si>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</si>
  <si>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</si>
  <si>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</si>
  <si>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</si>
  <si>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</si>
  <si>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</si>
  <si>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</si>
  <si>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</si>
  <si>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</si>
  <si>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</si>
  <si>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</si>
  <si>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</si>
  <si>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</si>
  <si>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</si>
  <si>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</si>
  <si>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</si>
  <si>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</si>
  <si>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</si>
  <si>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</si>
  <si>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</si>
  <si>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</si>
  <si>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</si>
  <si>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</si>
  <si>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</si>
  <si>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</si>
  <si>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</si>
  <si>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</si>
  <si>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</si>
  <si>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</si>
  <si>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</si>
  <si>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</si>
  <si>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</si>
  <si>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</si>
  <si>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</si>
  <si>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</si>
  <si>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</si>
  <si>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</si>
  <si>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</si>
  <si>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</si>
  <si>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</si>
  <si>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</si>
  <si>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</si>
  <si>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</si>
  <si>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</si>
  <si>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</si>
  <si>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</si>
  <si>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</si>
  <si>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</si>
  <si>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</si>
  <si>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</si>
  <si>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</si>
  <si>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</si>
  <si>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</si>
  <si>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</si>
  <si>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</si>
  <si>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</si>
  <si>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</si>
  <si>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</si>
  <si>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</si>
  <si>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</si>
  <si>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</si>
  <si>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</si>
  <si>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</si>
  <si>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</si>
  <si>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</si>
  <si>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</si>
  <si>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</si>
  <si>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</si>
  <si>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</si>
  <si>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</si>
  <si>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</si>
  <si>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</si>
  <si>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</si>
  <si>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</si>
  <si>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</si>
  <si>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</si>
  <si>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</si>
  <si>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</si>
  <si>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</si>
  <si>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</si>
  <si>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</si>
  <si>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</si>
  <si>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</si>
  <si>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</si>
  <si>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</si>
  <si>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</si>
  <si>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</si>
  <si>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</si>
  <si>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</si>
  <si>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</si>
  <si>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</si>
  <si>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</si>
  <si>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</si>
  <si>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</si>
  <si>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</si>
  <si>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</si>
  <si>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</si>
  <si>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</si>
  <si>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</si>
  <si>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</si>
  <si>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</si>
  <si>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</si>
  <si>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</si>
  <si>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</si>
  <si>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</si>
  <si>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</si>
  <si>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</si>
  <si>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</si>
  <si>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</si>
  <si>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</si>
  <si>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</si>
  <si>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</si>
  <si>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</si>
  <si>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</si>
  <si>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</si>
  <si>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</si>
  <si>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</si>
  <si>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</si>
  <si>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</si>
  <si>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</si>
  <si>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</si>
  <si>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</si>
  <si>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</si>
  <si>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</si>
  <si>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</si>
  <si>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</si>
  <si>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</si>
  <si>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</si>
  <si>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</si>
  <si>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</si>
  <si>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</si>
  <si>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</si>
  <si>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</si>
  <si>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</si>
  <si>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</si>
  <si>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</si>
  <si>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</si>
  <si>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</si>
  <si>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</si>
  <si>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</si>
  <si>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</si>
  <si>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</si>
  <si>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</si>
  <si>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</si>
  <si>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</si>
  <si>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</si>
  <si>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</si>
  <si>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</si>
  <si>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</si>
  <si>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</si>
  <si>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</si>
  <si>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</si>
  <si>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</si>
  <si>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</si>
  <si>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</si>
  <si>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</si>
  <si>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</si>
  <si>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</si>
  <si>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</si>
  <si>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</si>
  <si>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</si>
  <si>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</si>
  <si>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</si>
  <si>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</si>
  <si>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</si>
  <si>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</si>
  <si>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</si>
  <si>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</si>
  <si>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</si>
  <si>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</si>
  <si>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</si>
  <si>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</si>
  <si>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</si>
  <si>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</si>
  <si>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</si>
  <si>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</si>
  <si>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</si>
  <si>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</si>
  <si>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</si>
  <si>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</si>
  <si>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</si>
  <si>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</si>
  <si>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</si>
  <si>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</si>
  <si>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</si>
  <si>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</si>
  <si>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</si>
  <si>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</si>
  <si>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</si>
  <si>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</si>
  <si>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</si>
  <si>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</si>
  <si>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</si>
  <si>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</si>
  <si>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</si>
  <si>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</si>
  <si>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</si>
  <si>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</si>
  <si>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</si>
  <si>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</si>
  <si>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</si>
  <si>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</si>
  <si>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</si>
  <si>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</si>
  <si>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</si>
  <si>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</si>
  <si>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</si>
  <si>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</si>
  <si>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</si>
  <si>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</si>
  <si>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</si>
  <si>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</si>
  <si>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</si>
  <si>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</si>
  <si>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</si>
  <si>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</si>
  <si>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</si>
  <si>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</si>
  <si>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</si>
  <si>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</si>
  <si>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</si>
  <si>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</si>
  <si>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</si>
  <si>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</si>
  <si>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</si>
  <si>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</si>
  <si>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</si>
  <si>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</si>
  <si>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</si>
  <si>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</si>
  <si>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</si>
  <si>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</si>
  <si>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</si>
  <si>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</si>
  <si>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</si>
  <si>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</si>
  <si>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</si>
  <si>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</si>
  <si>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</si>
  <si>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</si>
  <si>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</si>
  <si>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</si>
  <si>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</si>
  <si>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</si>
  <si>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</si>
  <si>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</si>
  <si>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</si>
  <si>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</si>
  <si>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</si>
  <si>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</si>
  <si>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</si>
  <si>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</si>
  <si>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</si>
  <si>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</si>
  <si>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</si>
  <si>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</si>
  <si>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</si>
  <si>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</si>
  <si>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</si>
  <si>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</si>
  <si>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</si>
  <si>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</si>
  <si>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</si>
  <si>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</si>
  <si>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</si>
  <si>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</si>
  <si>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</si>
  <si>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</si>
  <si>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</si>
  <si>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</si>
  <si>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</si>
  <si>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</si>
  <si>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</si>
  <si>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</si>
  <si>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</si>
  <si>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</si>
  <si>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</si>
  <si>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</si>
  <si>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</si>
  <si>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</si>
  <si>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</si>
  <si>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</si>
  <si>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</si>
  <si>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</si>
  <si>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</si>
  <si>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</si>
  <si>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</si>
  <si>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</si>
  <si>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</si>
  <si>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</si>
  <si>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</si>
  <si>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</si>
  <si>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</si>
  <si>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</si>
  <si>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</si>
  <si>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</si>
  <si>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</si>
  <si>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</si>
  <si>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</si>
  <si>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</si>
  <si>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</si>
  <si>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</si>
  <si>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</si>
  <si>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</si>
  <si>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</si>
  <si>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</si>
  <si>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</si>
  <si>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</si>
  <si>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</si>
  <si>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</si>
  <si>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</si>
  <si>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</si>
  <si>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</si>
  <si>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</si>
  <si>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</si>
  <si>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</si>
  <si>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</si>
  <si>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</si>
  <si>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</si>
  <si>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</si>
  <si>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</si>
  <si>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</si>
  <si>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</si>
  <si>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</si>
  <si>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</si>
  <si>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</si>
  <si>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</si>
  <si>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</si>
  <si>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</si>
  <si>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</si>
  <si>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</si>
  <si>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</si>
  <si>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</si>
  <si>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</si>
  <si>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</si>
  <si>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</si>
  <si>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</si>
  <si>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</si>
  <si>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</si>
  <si>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</si>
  <si>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</si>
  <si>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</si>
  <si>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</si>
  <si>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</si>
  <si>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</si>
  <si>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</si>
  <si>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</si>
  <si>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</si>
  <si>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</si>
  <si>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</si>
  <si>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</si>
  <si>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</si>
  <si>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</si>
  <si>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</si>
  <si>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</si>
  <si>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</si>
  <si>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</si>
  <si>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</si>
  <si>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</si>
  <si>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</si>
  <si>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</si>
  <si>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</si>
  <si>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</si>
  <si>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</si>
  <si>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</si>
  <si>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</si>
  <si>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</si>
  <si>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</si>
  <si>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</si>
  <si>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</si>
  <si>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</si>
  <si>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</si>
  <si>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</si>
  <si>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</si>
  <si>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</si>
  <si>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</si>
  <si>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</si>
  <si>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</si>
  <si>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</si>
  <si>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</si>
  <si>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</si>
  <si>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</si>
  <si>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</si>
  <si>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</si>
  <si>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</si>
  <si>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</si>
  <si>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</si>
  <si>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</si>
  <si>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</si>
  <si>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</si>
  <si>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</si>
  <si>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</si>
  <si>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</si>
  <si>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</si>
  <si>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</si>
  <si>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</si>
  <si>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</si>
  <si>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</si>
  <si>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</si>
  <si>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</si>
  <si>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</si>
  <si>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</si>
  <si>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</si>
  <si>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</si>
  <si>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</si>
  <si>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</si>
  <si>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</si>
  <si>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</si>
  <si>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</si>
  <si>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</si>
  <si>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</si>
  <si>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</si>
  <si>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</si>
  <si>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</si>
  <si>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</si>
  <si>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</si>
  <si>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</si>
  <si>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</si>
  <si>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</si>
  <si>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</si>
  <si>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</si>
  <si>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</si>
  <si>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</si>
  <si>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</si>
  <si>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</si>
  <si>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</si>
  <si>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</si>
  <si>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</si>
  <si>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</si>
  <si>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</si>
  <si>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</si>
  <si>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</si>
  <si>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</si>
  <si>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</si>
  <si>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</si>
  <si>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</si>
  <si>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</si>
  <si>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</si>
  <si>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</si>
  <si>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</si>
  <si>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</si>
  <si>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</si>
  <si>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</si>
  <si>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</si>
  <si>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</si>
  <si>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</si>
  <si>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</si>
  <si>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</si>
  <si>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</si>
  <si>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</si>
  <si>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</si>
  <si>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</si>
  <si>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</si>
  <si>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</si>
  <si>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</si>
  <si>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</si>
  <si>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</si>
  <si>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</si>
  <si>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</si>
  <si>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</si>
  <si>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</si>
  <si>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</si>
  <si>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</si>
  <si>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</si>
  <si>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</si>
  <si>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</si>
  <si>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</si>
  <si>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</si>
  <si>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</si>
  <si>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</si>
  <si>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</si>
  <si>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</si>
  <si>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</si>
  <si>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</si>
  <si>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</si>
  <si>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</si>
  <si>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</si>
  <si>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</si>
  <si>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</si>
  <si>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</si>
  <si>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</si>
  <si>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</si>
  <si>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</si>
  <si>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</si>
  <si>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</si>
  <si>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</si>
  <si>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</si>
  <si>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</si>
  <si>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</si>
  <si>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</si>
  <si>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</si>
  <si>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</si>
  <si>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</si>
  <si>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</si>
  <si>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</si>
  <si>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</si>
  <si>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</si>
  <si>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</si>
  <si>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</si>
  <si>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</si>
  <si>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</si>
  <si>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</si>
  <si>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</si>
  <si>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</si>
  <si>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</si>
  <si>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</si>
  <si>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</si>
  <si>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</si>
  <si>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</si>
  <si>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</si>
  <si>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</si>
  <si>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</si>
  <si>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</si>
  <si>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</si>
  <si>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</si>
  <si>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</si>
  <si>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</si>
  <si>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</si>
  <si>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</si>
  <si>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</si>
  <si>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</si>
  <si>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</si>
  <si>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</si>
  <si>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</si>
  <si>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</si>
  <si>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</si>
  <si>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</si>
  <si>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</si>
  <si>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</si>
  <si>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</si>
  <si>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</si>
  <si>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</si>
  <si>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</si>
  <si>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</si>
  <si>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</si>
  <si>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</si>
  <si>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</si>
  <si>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</si>
  <si>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</si>
  <si>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</si>
  <si>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</si>
  <si>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</si>
  <si>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</si>
  <si>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</si>
  <si>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</si>
  <si>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</si>
  <si>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</si>
  <si>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</si>
  <si>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</si>
  <si>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</si>
  <si>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</si>
  <si>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</si>
  <si>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</si>
  <si>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</si>
  <si>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</si>
  <si>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</si>
  <si>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</si>
  <si>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</si>
  <si>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</si>
  <si>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</si>
  <si>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</si>
  <si>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</si>
  <si>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</si>
  <si>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</si>
  <si>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</si>
  <si>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</si>
  <si>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</si>
  <si>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</si>
  <si>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</si>
  <si>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</si>
  <si>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</si>
  <si>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</si>
  <si>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</si>
  <si>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</si>
  <si>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</si>
  <si>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</si>
  <si>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</si>
  <si>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</si>
  <si>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</si>
  <si>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</si>
  <si>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</si>
  <si>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</si>
  <si>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</si>
  <si>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</si>
  <si>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</si>
  <si>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</si>
  <si>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</si>
  <si>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</si>
  <si>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</si>
  <si>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</si>
  <si>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</si>
  <si>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</si>
  <si>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</si>
  <si>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</si>
  <si>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</si>
  <si>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</si>
  <si>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</si>
  <si>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</si>
  <si>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</si>
  <si>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</si>
  <si>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</si>
  <si>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</si>
  <si>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</si>
  <si>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</si>
  <si>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</si>
  <si>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</si>
  <si>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</si>
  <si>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</si>
  <si>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</si>
  <si>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</si>
  <si>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</si>
  <si>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</si>
  <si>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</si>
  <si>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</si>
  <si>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</si>
  <si>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</si>
  <si>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</si>
  <si>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</si>
  <si>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</si>
  <si>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</si>
  <si>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</si>
  <si>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</si>
  <si>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</si>
  <si>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</si>
  <si>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</si>
  <si>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</si>
  <si>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</si>
  <si>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</si>
  <si>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</si>
  <si>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</si>
  <si>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</si>
  <si>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</si>
  <si>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</si>
  <si>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</si>
  <si>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</si>
  <si>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</si>
  <si>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</si>
  <si>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</si>
  <si>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</si>
  <si>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</si>
  <si>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</si>
  <si>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</si>
  <si>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</si>
  <si>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</si>
  <si>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</si>
  <si>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</si>
  <si>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</si>
  <si>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</si>
  <si>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</si>
  <si>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</si>
  <si>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</si>
  <si>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</si>
  <si>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</si>
  <si>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</si>
  <si>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</si>
  <si>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</si>
  <si>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</si>
  <si>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</si>
  <si>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</si>
  <si>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</si>
  <si>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</si>
  <si>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</si>
  <si>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</si>
  <si>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</si>
  <si>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</si>
  <si>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</si>
  <si>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</si>
  <si>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</si>
  <si>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</si>
  <si>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</si>
  <si>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</si>
  <si>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</si>
  <si>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</si>
  <si>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</si>
  <si>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</si>
  <si>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</si>
  <si>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</si>
  <si>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</si>
  <si>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</si>
  <si>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</si>
  <si>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</si>
  <si>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</si>
  <si>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</si>
  <si>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</si>
  <si>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</si>
  <si>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</si>
  <si>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</si>
  <si>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</si>
  <si>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</si>
  <si>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</si>
  <si>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</si>
  <si>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</si>
  <si>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</si>
  <si>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</si>
  <si>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</si>
  <si>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</si>
  <si>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</si>
  <si>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</si>
  <si>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</si>
  <si>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</si>
  <si>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</si>
  <si>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</si>
  <si>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</si>
  <si>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</si>
  <si>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</si>
  <si>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</si>
  <si>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</si>
  <si>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</si>
  <si>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</si>
  <si>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</si>
  <si>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</si>
  <si>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</si>
  <si>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</si>
  <si>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</si>
  <si>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</si>
  <si>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</si>
  <si>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</si>
  <si>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</si>
  <si>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</si>
  <si>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</si>
  <si>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</si>
  <si>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</si>
  <si>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</si>
  <si>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</si>
  <si>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</si>
  <si>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</si>
  <si>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</si>
  <si>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</si>
  <si>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</si>
  <si>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</si>
  <si>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</si>
  <si>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</si>
  <si>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</si>
  <si>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</si>
  <si>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</si>
  <si>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</si>
  <si>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</si>
  <si>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</si>
  <si>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</si>
  <si>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</si>
  <si>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</si>
  <si>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</si>
  <si>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</si>
  <si>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</si>
  <si>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</si>
  <si>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</si>
  <si>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</si>
  <si>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</si>
  <si>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</si>
  <si>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</si>
  <si>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</si>
  <si>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</si>
  <si>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</si>
  <si>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</si>
  <si>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</si>
  <si>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</si>
  <si>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</si>
  <si>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</si>
  <si>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</si>
  <si>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</si>
  <si>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</si>
  <si>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</si>
  <si>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</si>
  <si>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</si>
  <si>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</si>
  <si>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</si>
  <si>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</si>
  <si>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</si>
  <si>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</si>
  <si>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</si>
  <si>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</si>
  <si>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</si>
  <si>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</si>
  <si>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</si>
  <si>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</si>
  <si>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</si>
  <si>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</si>
  <si>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</si>
  <si>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</si>
  <si>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</si>
  <si>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</si>
  <si>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</si>
  <si>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</si>
  <si>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</si>
  <si>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</si>
  <si>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</si>
  <si>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</si>
  <si>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</si>
  <si>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</si>
  <si>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</si>
  <si>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</si>
  <si>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</si>
  <si>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</si>
  <si>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</si>
  <si>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</si>
  <si>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</si>
  <si>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</si>
  <si>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</si>
  <si>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</si>
  <si>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</si>
  <si>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</si>
  <si>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</si>
  <si>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</si>
  <si>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</si>
  <si>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</si>
  <si>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</si>
  <si>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</si>
  <si>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</si>
  <si>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</si>
  <si>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</si>
  <si>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</si>
  <si>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</si>
  <si>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</si>
  <si>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</si>
  <si>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</si>
  <si>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</si>
  <si>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</si>
  <si>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</si>
  <si>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</si>
  <si>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</si>
  <si>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</si>
  <si>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</si>
  <si>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</si>
  <si>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</si>
  <si>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</si>
  <si>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</si>
  <si>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</si>
  <si>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</si>
  <si>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</si>
  <si>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</si>
  <si>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</si>
  <si>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</si>
  <si>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</si>
  <si>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</si>
  <si>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</si>
  <si>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</si>
  <si>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</si>
  <si>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</si>
  <si>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</si>
  <si>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</si>
  <si>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</si>
  <si>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</si>
  <si>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</si>
  <si>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</si>
  <si>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</si>
  <si>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</si>
  <si>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</si>
  <si>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</si>
  <si>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</si>
  <si>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</si>
  <si>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</si>
  <si>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</si>
  <si>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</si>
  <si>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</si>
  <si>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</si>
  <si>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</si>
  <si>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</si>
  <si>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</si>
  <si>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</si>
  <si>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</si>
  <si>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</si>
  <si>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</si>
  <si>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</si>
  <si>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</si>
  <si>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</si>
  <si>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</si>
  <si>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</si>
  <si>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</si>
  <si>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</si>
  <si>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</si>
  <si>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</si>
  <si>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</si>
  <si>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</si>
  <si>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</si>
  <si>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</si>
  <si>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</si>
  <si>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</si>
  <si>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</si>
  <si>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</si>
  <si>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</si>
  <si>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</si>
  <si>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</si>
  <si>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</si>
  <si>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</si>
  <si>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</si>
  <si>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</si>
  <si>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</si>
  <si>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</si>
  <si>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</si>
  <si>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</si>
  <si>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</si>
  <si>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</si>
  <si>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</si>
  <si>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</si>
  <si>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</si>
  <si>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</si>
  <si>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</si>
  <si>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</si>
  <si>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</si>
  <si>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</si>
  <si>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</si>
  <si>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</si>
  <si>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</si>
  <si>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</si>
  <si>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</si>
  <si>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</si>
  <si>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</si>
  <si>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</si>
  <si>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</si>
  <si>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</si>
  <si>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</si>
  <si>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</si>
  <si>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</si>
  <si>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</si>
  <si>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</si>
  <si>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</si>
  <si>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</si>
  <si>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</si>
  <si>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</si>
  <si>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</si>
  <si>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</si>
  <si>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</si>
  <si>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</si>
  <si>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</si>
  <si>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</si>
  <si>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</si>
  <si>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</si>
  <si>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</si>
  <si>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</si>
  <si>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</si>
  <si>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</si>
  <si>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</si>
  <si>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</si>
  <si>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</si>
  <si>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</si>
  <si>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</si>
  <si>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</si>
  <si>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</si>
  <si>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</si>
  <si>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</si>
  <si>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</si>
  <si>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</si>
  <si>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</si>
  <si>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</si>
  <si>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</si>
  <si>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</si>
  <si>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</si>
  <si>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</si>
  <si>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</si>
  <si>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</si>
  <si>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</si>
  <si>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</si>
  <si>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</si>
  <si>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</si>
  <si>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</si>
  <si>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</si>
  <si>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</si>
  <si>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</si>
  <si>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</si>
  <si>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</si>
  <si>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</si>
  <si>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</si>
  <si>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</si>
  <si>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</si>
  <si>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</si>
  <si>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</si>
  <si>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</si>
  <si>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</si>
  <si>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</si>
  <si>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</si>
  <si>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</si>
  <si>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</si>
  <si>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</si>
  <si>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</si>
  <si>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</si>
  <si>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</si>
  <si>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</si>
  <si>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</si>
  <si>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</si>
  <si>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</si>
  <si>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</si>
  <si>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</si>
  <si>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</si>
  <si>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</si>
  <si>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</si>
  <si>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</si>
  <si>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</si>
  <si>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</si>
  <si>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</si>
  <si>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</si>
  <si>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</si>
  <si>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</si>
  <si>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</si>
  <si>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</si>
  <si>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</si>
  <si>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</si>
  <si>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</si>
  <si>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</si>
  <si>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</si>
  <si>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</si>
  <si>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</si>
  <si>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</si>
  <si>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</si>
  <si>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</si>
  <si>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</si>
  <si>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</si>
  <si>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</si>
  <si>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</si>
  <si>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</si>
  <si>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</si>
  <si>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</si>
  <si>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</si>
  <si>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</si>
  <si>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</si>
  <si>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</si>
  <si>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</si>
  <si>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</si>
  <si>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</si>
  <si>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</si>
  <si>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</si>
  <si>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</si>
  <si>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</si>
  <si>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</si>
  <si>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</si>
  <si>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</si>
  <si>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</si>
  <si>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</si>
  <si>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</si>
  <si>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</si>
  <si>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</si>
  <si>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</si>
  <si>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</si>
  <si>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</si>
  <si>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</si>
  <si>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</si>
  <si>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</si>
  <si>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</si>
  <si>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</si>
  <si>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</si>
  <si>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</si>
  <si>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</si>
  <si>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</si>
  <si>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</si>
  <si>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</si>
  <si>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</si>
  <si>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</si>
  <si>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</si>
  <si>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</si>
  <si>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</si>
  <si>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</si>
  <si>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</si>
  <si>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</si>
  <si>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</si>
  <si>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</si>
  <si>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</si>
  <si>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</si>
  <si>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</si>
  <si>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</si>
  <si>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</si>
  <si>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</si>
  <si>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</si>
  <si>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</si>
  <si>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</si>
  <si>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</si>
  <si>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</si>
  <si>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</si>
  <si>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</si>
  <si>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</si>
  <si>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</si>
  <si>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</si>
  <si>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</si>
  <si>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</si>
  <si>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</si>
  <si>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</si>
  <si>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</si>
  <si>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</si>
  <si>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</si>
  <si>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</si>
  <si>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</si>
  <si>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</si>
  <si>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</si>
  <si>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</si>
  <si>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</si>
  <si>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</si>
  <si>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</si>
  <si>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</si>
  <si>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</si>
  <si>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</si>
  <si>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</si>
  <si>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</si>
  <si>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</si>
  <si>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</si>
  <si>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</si>
  <si>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</si>
  <si>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</si>
  <si>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</si>
  <si>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</si>
  <si>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</si>
  <si>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</si>
  <si>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</si>
  <si>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</si>
  <si>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</si>
  <si>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</si>
  <si>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</si>
  <si>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</si>
  <si>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</si>
  <si>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</si>
  <si>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</si>
  <si>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</si>
  <si>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</si>
  <si>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</si>
  <si>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</si>
  <si>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</si>
  <si>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</si>
  <si>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</si>
  <si>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</si>
  <si>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</si>
  <si>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</si>
  <si>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</si>
  <si>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</si>
  <si>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</si>
  <si>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</si>
  <si>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</si>
  <si>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</si>
  <si>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</si>
  <si>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</si>
  <si>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</si>
  <si>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</si>
  <si>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</si>
  <si>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</si>
  <si>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</si>
  <si>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</si>
  <si>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</si>
  <si>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</si>
  <si>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</si>
  <si>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</si>
  <si>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</si>
  <si>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</si>
  <si>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</si>
  <si>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</si>
  <si>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</si>
  <si>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</si>
  <si>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</si>
  <si>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</si>
  <si>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</si>
  <si>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</si>
  <si>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</si>
  <si>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</si>
  <si>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</si>
  <si>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</si>
  <si>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</si>
  <si>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</si>
  <si>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</si>
  <si>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</si>
  <si>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</si>
  <si>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</si>
  <si>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</si>
  <si>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</si>
  <si>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</si>
  <si>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</si>
  <si>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</si>
  <si>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</si>
  <si>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</si>
  <si>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</si>
  <si>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</si>
  <si>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</si>
  <si>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</si>
  <si>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</si>
  <si>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</si>
  <si>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</si>
  <si>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</si>
  <si>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</si>
  <si>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</si>
  <si>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</si>
  <si>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</si>
  <si>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</si>
  <si>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</si>
  <si>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</si>
  <si>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</si>
  <si>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</si>
  <si>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</si>
  <si>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</si>
  <si>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</si>
  <si>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</si>
  <si>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</si>
  <si>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</si>
  <si>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</si>
  <si>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</si>
  <si>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</si>
  <si>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</si>
  <si>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</si>
  <si>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</si>
  <si>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</si>
  <si>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</si>
  <si>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</si>
  <si>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</si>
  <si>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</si>
  <si>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</si>
  <si>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</si>
  <si>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</si>
  <si>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</si>
  <si>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</si>
  <si>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</si>
  <si>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</si>
  <si>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</si>
  <si>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</si>
  <si>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</si>
  <si>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</si>
  <si>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</si>
  <si>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</si>
  <si>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</si>
  <si>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</si>
  <si>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</si>
  <si>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</si>
  <si>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</si>
  <si>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</si>
  <si>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</si>
  <si>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</si>
  <si>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</si>
  <si>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</si>
  <si>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</si>
  <si>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</si>
  <si>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</si>
  <si>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</si>
  <si>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</si>
  <si>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</si>
  <si>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</si>
  <si>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</si>
  <si>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</si>
  <si>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</si>
  <si>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</si>
  <si>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</si>
  <si>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</si>
  <si>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</si>
  <si>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</si>
  <si>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</si>
  <si>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</si>
  <si>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</si>
  <si>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</si>
  <si>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</si>
  <si>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</si>
  <si>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</si>
  <si>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</si>
  <si>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</si>
  <si>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</si>
  <si>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</si>
  <si>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</si>
  <si>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</si>
  <si>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</si>
  <si>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</si>
  <si>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</si>
  <si>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</si>
  <si>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</si>
  <si>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</si>
  <si>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</si>
  <si>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</si>
  <si>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</si>
  <si>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</si>
  <si>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</si>
  <si>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</si>
  <si>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</si>
  <si>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</si>
  <si>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</si>
  <si>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</si>
  <si>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</si>
  <si>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</si>
  <si>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</si>
  <si>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</si>
  <si>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</si>
  <si>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</si>
  <si>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</si>
  <si>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</si>
  <si>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</si>
  <si>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</si>
  <si>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</si>
  <si>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</si>
  <si>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</si>
  <si>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</si>
  <si>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</si>
  <si>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</si>
  <si>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</si>
  <si>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</si>
  <si>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</si>
  <si>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</si>
  <si>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</si>
  <si>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</si>
  <si>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</si>
  <si>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</si>
  <si>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</si>
  <si>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</si>
  <si>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</si>
  <si>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</si>
  <si>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</si>
  <si>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</si>
  <si>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</si>
  <si>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</si>
  <si>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</si>
  <si>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</si>
  <si>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</si>
  <si>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</si>
  <si>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</si>
  <si>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</si>
  <si>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</si>
  <si>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</si>
  <si>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</si>
  <si>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</si>
  <si>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</si>
  <si>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</si>
  <si>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</si>
  <si>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</si>
  <si>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</si>
  <si>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</si>
  <si>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</si>
  <si>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</si>
  <si>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</si>
  <si>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</si>
  <si>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</si>
  <si>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</si>
  <si>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</si>
  <si>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</si>
  <si>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</si>
  <si>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</si>
  <si>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</si>
  <si>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</si>
  <si>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</si>
  <si>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</si>
  <si>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</si>
  <si>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</si>
  <si>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</si>
  <si>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</si>
  <si>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</si>
  <si>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</si>
  <si>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</si>
  <si>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</si>
  <si>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</si>
  <si>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</si>
  <si>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</si>
  <si>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</si>
  <si>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</si>
  <si>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</si>
  <si>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</si>
  <si>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</si>
  <si>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</si>
  <si>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</si>
  <si>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</si>
  <si>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</si>
  <si>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</si>
  <si>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</si>
  <si>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</si>
  <si>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</si>
  <si>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</si>
  <si>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</si>
  <si>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</si>
  <si>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</si>
  <si>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</si>
  <si>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</si>
  <si>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</si>
  <si>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</si>
  <si>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</si>
  <si>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</si>
  <si>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</si>
  <si>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</si>
  <si>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</si>
  <si>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</si>
  <si>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</si>
  <si>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</si>
  <si>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</si>
  <si>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</si>
  <si>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</si>
  <si>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</si>
  <si>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</si>
  <si>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</si>
  <si>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</si>
  <si>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</si>
  <si>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</si>
  <si>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</si>
  <si>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</si>
  <si>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</si>
  <si>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</si>
  <si>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</si>
  <si>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</si>
  <si>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</si>
  <si>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</si>
  <si>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</si>
  <si>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</si>
  <si>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</si>
  <si>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</si>
  <si>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</si>
  <si>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</si>
  <si>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</si>
  <si>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</si>
  <si>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</si>
  <si>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</si>
  <si>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</si>
  <si>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</si>
  <si>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</si>
  <si>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</si>
  <si>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</si>
  <si>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</si>
  <si>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</si>
  <si>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</si>
  <si>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</si>
  <si>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</si>
  <si>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</si>
  <si>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</si>
  <si>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</si>
  <si>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</si>
  <si>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</si>
  <si>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</si>
  <si>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</si>
  <si>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</si>
  <si>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</si>
  <si>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</si>
  <si>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</si>
  <si>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</si>
  <si>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</si>
  <si>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</si>
  <si>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</si>
  <si>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</si>
  <si>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</si>
  <si>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</si>
  <si>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</si>
  <si>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</si>
  <si>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</si>
  <si>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</si>
  <si>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</si>
  <si>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</si>
  <si>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</si>
  <si>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</si>
  <si>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</si>
  <si>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</si>
  <si>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</si>
  <si>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</si>
  <si>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</si>
  <si>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</si>
  <si>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</si>
  <si>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</si>
  <si>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</si>
  <si>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</si>
  <si>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</si>
  <si>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</si>
  <si>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</si>
  <si>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</si>
  <si>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</si>
  <si>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</si>
  <si>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</si>
  <si>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</si>
  <si>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</si>
  <si>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</si>
  <si>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</si>
  <si>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</si>
  <si>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</si>
  <si>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</si>
  <si>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</si>
  <si>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</si>
  <si>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</si>
  <si>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</si>
  <si>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</si>
  <si>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</si>
  <si>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</si>
  <si>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</si>
  <si>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</si>
  <si>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</si>
  <si>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</si>
  <si>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</si>
  <si>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</si>
  <si>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</si>
  <si>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</si>
  <si>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</si>
  <si>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</si>
  <si>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</si>
  <si>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</si>
  <si>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</si>
  <si>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</si>
  <si>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</si>
  <si>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</si>
  <si>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</si>
  <si>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</si>
  <si>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</si>
  <si>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</si>
  <si>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</si>
  <si>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</si>
  <si>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</si>
  <si>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</si>
  <si>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</si>
  <si>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</si>
  <si>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</si>
  <si>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</si>
  <si>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</si>
  <si>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</si>
  <si>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</si>
  <si>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</si>
  <si>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</si>
  <si>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</si>
  <si>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</si>
  <si>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</si>
  <si>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</si>
  <si>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</si>
  <si>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</si>
  <si>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</si>
  <si>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</si>
  <si>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</si>
  <si>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</si>
  <si>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</si>
  <si>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</si>
  <si>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</si>
  <si>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</si>
  <si>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</si>
  <si>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</si>
  <si>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</si>
  <si>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</si>
  <si>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</si>
  <si>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</si>
  <si>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</si>
  <si>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</si>
  <si>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</si>
  <si>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</si>
  <si>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</si>
  <si>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</si>
  <si>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</si>
  <si>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</si>
  <si>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</si>
  <si>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</si>
  <si>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</si>
  <si>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</si>
  <si>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</si>
  <si>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</si>
  <si>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</si>
  <si>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</si>
  <si>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</si>
  <si>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</si>
  <si>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</si>
  <si>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</si>
  <si>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</si>
  <si>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</si>
  <si>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</si>
  <si>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</si>
  <si>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</si>
  <si>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</si>
  <si>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</si>
  <si>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</si>
  <si>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</si>
  <si>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</si>
  <si>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</si>
  <si>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</si>
  <si>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</si>
  <si>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</si>
  <si>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</si>
  <si>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</si>
  <si>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</si>
  <si>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</si>
  <si>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</si>
  <si>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</si>
  <si>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</si>
  <si>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</si>
  <si>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</si>
  <si>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</si>
  <si>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</si>
  <si>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</si>
  <si>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</si>
  <si>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</si>
  <si>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</si>
  <si>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</si>
  <si>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</si>
  <si>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</si>
  <si>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</si>
  <si>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</si>
  <si>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</si>
  <si>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</si>
  <si>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</si>
  <si>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</si>
  <si>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</si>
  <si>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</si>
  <si>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</si>
  <si>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</si>
  <si>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</si>
  <si>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</si>
  <si>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</si>
  <si>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</si>
  <si>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</si>
  <si>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</si>
  <si>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</si>
  <si>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</si>
  <si>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</si>
  <si>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</si>
  <si>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</si>
  <si>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</si>
  <si>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</si>
  <si>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</si>
  <si>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</si>
  <si>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</si>
  <si>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</si>
  <si>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</si>
  <si>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</si>
  <si>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</si>
  <si>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</si>
  <si>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</si>
  <si>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</si>
  <si>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</si>
  <si>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</si>
  <si>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</si>
  <si>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</si>
  <si>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</si>
  <si>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</si>
  <si>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</si>
  <si>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</si>
  <si>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</si>
  <si>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</si>
  <si>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</si>
  <si>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</si>
  <si>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</si>
  <si>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</si>
  <si>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</si>
  <si>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</si>
  <si>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</si>
  <si>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</si>
  <si>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</si>
  <si>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</si>
  <si>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</si>
  <si>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</si>
  <si>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</si>
  <si>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</si>
  <si>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</si>
  <si>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</si>
  <si>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</si>
  <si>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</si>
  <si>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</si>
  <si>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</si>
  <si>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</si>
  <si>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</si>
  <si>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</si>
  <si>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</si>
  <si>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</si>
  <si>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</si>
  <si>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</si>
  <si>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</si>
  <si>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</si>
  <si>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</si>
  <si>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</si>
  <si>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</si>
  <si>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</si>
  <si>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</si>
  <si>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</si>
  <si>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</si>
  <si>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</si>
  <si>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</si>
  <si>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</si>
  <si>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</si>
  <si>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</si>
  <si>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</si>
  <si>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</si>
  <si>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</si>
  <si>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</si>
  <si>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</si>
  <si>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</si>
  <si>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</si>
  <si>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</si>
  <si>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</si>
  <si>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</si>
  <si>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</si>
  <si>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</si>
  <si>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</si>
  <si>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</si>
  <si>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</si>
  <si>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</si>
  <si>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</si>
  <si>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</si>
  <si>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</si>
  <si>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</si>
  <si>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</si>
  <si>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</si>
  <si>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</si>
  <si>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</si>
  <si>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</si>
  <si>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</si>
  <si>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</si>
  <si>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</si>
  <si>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</si>
  <si>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</si>
  <si>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</si>
  <si>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</si>
  <si>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</si>
  <si>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</si>
  <si>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</si>
  <si>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</si>
  <si>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</si>
  <si>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</si>
  <si>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</si>
  <si>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</si>
  <si>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</si>
  <si>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</si>
  <si>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</si>
  <si>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</si>
  <si>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</si>
  <si>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</si>
  <si>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</si>
  <si>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</si>
  <si>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</si>
  <si>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</si>
  <si>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</si>
  <si>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</si>
  <si>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</si>
  <si>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</si>
  <si>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</si>
  <si>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</si>
  <si>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</si>
  <si>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</si>
  <si>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</si>
  <si>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</si>
  <si>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</si>
  <si>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</si>
  <si>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</si>
  <si>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</si>
  <si>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</si>
  <si>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</si>
  <si>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</si>
  <si>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</si>
  <si>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</si>
  <si>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</si>
  <si>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</si>
  <si>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</si>
  <si>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</si>
  <si>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</si>
  <si>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</si>
  <si>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</si>
  <si>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</si>
  <si>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</si>
  <si>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</si>
  <si>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</si>
  <si>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</si>
  <si>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</si>
  <si>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</si>
  <si>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</si>
  <si>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</si>
  <si>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</si>
  <si>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</si>
  <si>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</si>
  <si>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</si>
  <si>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</si>
  <si>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</si>
  <si>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</si>
  <si>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</si>
  <si>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</si>
  <si>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</si>
  <si>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</si>
  <si>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</si>
  <si>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</si>
  <si>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</si>
  <si>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</si>
  <si>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</si>
  <si>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</si>
  <si>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</si>
  <si>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</si>
  <si>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</si>
  <si>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</si>
  <si>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</si>
  <si>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</si>
  <si>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</si>
  <si>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</si>
  <si>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</si>
  <si>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</si>
  <si>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</si>
  <si>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</si>
  <si>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</si>
  <si>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</si>
  <si>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</si>
  <si>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</si>
  <si>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</si>
  <si>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</si>
  <si>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</si>
  <si>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</si>
  <si>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</si>
  <si>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</si>
  <si>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</si>
  <si>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</si>
  <si>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</si>
  <si>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</si>
  <si>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</si>
  <si>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</si>
  <si>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</si>
  <si>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</si>
  <si>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</si>
  <si>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</si>
  <si>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</si>
  <si>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</si>
  <si>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</si>
  <si>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</si>
  <si>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</si>
  <si>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</si>
  <si>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</si>
  <si>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</si>
  <si>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</si>
  <si>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</si>
  <si>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</si>
  <si>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</si>
  <si>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</si>
  <si>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</si>
  <si>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</si>
  <si>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</si>
  <si>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</si>
  <si>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</si>
  <si>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</si>
  <si>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</si>
  <si>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</si>
  <si>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</si>
  <si>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</si>
  <si>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</si>
  <si>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</si>
  <si>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</si>
  <si>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</si>
  <si>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</si>
  <si>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</si>
  <si>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</si>
  <si>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</si>
  <si>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</si>
  <si>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</si>
  <si>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</si>
  <si>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</si>
  <si>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</si>
  <si>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</si>
  <si>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</si>
  <si>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</si>
  <si>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</si>
  <si>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</si>
  <si>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</si>
  <si>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</si>
  <si>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</si>
  <si>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</si>
  <si>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</si>
  <si>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</si>
  <si>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</si>
  <si>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</si>
  <si>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</si>
  <si>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</si>
  <si>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</si>
  <si>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</si>
  <si>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</si>
  <si>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</si>
  <si>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</si>
  <si>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</si>
  <si>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</si>
  <si>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</si>
  <si>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</si>
  <si>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</si>
  <si>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</si>
  <si>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</si>
  <si>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</si>
  <si>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</si>
  <si>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</si>
  <si>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</si>
  <si>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</si>
  <si>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</si>
  <si>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</si>
  <si>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</si>
  <si>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</si>
  <si>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</si>
  <si>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</si>
  <si>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</si>
  <si>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</si>
  <si>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</si>
  <si>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</si>
  <si>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</si>
  <si>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</si>
  <si>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</si>
  <si>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</si>
  <si>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</si>
  <si>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</si>
  <si>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</si>
  <si>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</si>
  <si>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</si>
  <si>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</si>
  <si>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</si>
  <si>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</si>
  <si>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</si>
  <si>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</si>
  <si>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</si>
  <si>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</si>
  <si>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</si>
  <si>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</si>
  <si>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</si>
  <si>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</si>
  <si>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</si>
  <si>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</si>
  <si>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</si>
  <si>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</si>
  <si>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</si>
  <si>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</si>
  <si>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</si>
  <si>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</si>
  <si>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</si>
  <si>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</si>
  <si>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</si>
  <si>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</si>
  <si>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</si>
  <si>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</si>
  <si>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</si>
  <si>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</si>
  <si>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</si>
  <si>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</si>
  <si>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</si>
  <si>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</si>
  <si>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</si>
  <si>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</si>
  <si>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</si>
  <si>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</si>
  <si>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</si>
  <si>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</si>
  <si>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</si>
  <si>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</si>
  <si>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</si>
  <si>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</si>
  <si>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</si>
  <si>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</si>
  <si>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</si>
  <si>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</si>
  <si>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</si>
  <si>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</si>
  <si>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</si>
  <si>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</si>
  <si>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</si>
  <si>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</si>
  <si>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</si>
  <si>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</si>
  <si>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</si>
  <si>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</si>
  <si>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</si>
  <si>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</si>
  <si>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</si>
  <si>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</si>
  <si>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</si>
  <si>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</si>
  <si>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</si>
  <si>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</si>
  <si>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</si>
  <si>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</si>
  <si>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</si>
  <si>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</si>
  <si>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</si>
  <si>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</si>
  <si>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</si>
  <si>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</si>
  <si>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</si>
  <si>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</si>
  <si>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</si>
  <si>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</si>
  <si>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</si>
  <si>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</si>
  <si>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</si>
  <si>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</si>
  <si>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</si>
  <si>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</si>
  <si>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</si>
  <si>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</si>
  <si>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</si>
  <si>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</si>
  <si>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</si>
  <si>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</si>
  <si>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</si>
  <si>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</si>
  <si>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</si>
  <si>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</si>
  <si>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</si>
  <si>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</si>
  <si>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</si>
  <si>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</si>
  <si>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</si>
  <si>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</si>
  <si>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</si>
  <si>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</si>
  <si>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</si>
  <si>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</si>
  <si>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</si>
  <si>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</si>
  <si>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</si>
  <si>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</si>
  <si>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</si>
  <si>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</si>
  <si>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</si>
  <si>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</si>
  <si>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</si>
  <si>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</si>
  <si>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</si>
  <si>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</si>
  <si>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</si>
  <si>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</si>
  <si>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</si>
  <si>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</si>
  <si>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</si>
  <si>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</si>
  <si>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</si>
  <si>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</si>
  <si>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</si>
  <si>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</si>
  <si>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</si>
  <si>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</si>
  <si>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</si>
  <si>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</si>
  <si>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</si>
  <si>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</si>
  <si>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</si>
  <si>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</si>
  <si>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</si>
  <si>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</si>
  <si>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</si>
  <si>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</si>
  <si>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</si>
  <si>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</si>
  <si>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</si>
  <si>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</si>
  <si>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</si>
  <si>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</si>
  <si>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</si>
  <si>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</si>
  <si>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</si>
  <si>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</si>
  <si>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</si>
  <si>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</si>
  <si>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</si>
  <si>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</si>
  <si>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</si>
  <si>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</si>
  <si>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</si>
  <si>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</si>
  <si>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</si>
  <si>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</si>
  <si>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</si>
  <si>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</si>
  <si>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</si>
  <si>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</si>
  <si>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</si>
  <si>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</si>
  <si>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</si>
  <si>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</si>
  <si>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</si>
  <si>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</si>
  <si>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</si>
  <si>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</si>
  <si>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</si>
  <si>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</si>
  <si>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</si>
  <si>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</si>
  <si>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</si>
  <si>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</si>
  <si>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</si>
  <si>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</si>
  <si>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</si>
  <si>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</si>
  <si>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</si>
  <si>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</si>
  <si>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</si>
  <si>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</si>
  <si>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</si>
  <si>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</si>
  <si>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</si>
  <si>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</si>
  <si>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</si>
  <si>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</si>
  <si>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</si>
  <si>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</si>
  <si>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</si>
  <si>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</si>
  <si>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</si>
  <si>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</si>
  <si>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</si>
  <si>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</si>
  <si>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</si>
  <si>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</si>
  <si>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</si>
  <si>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</si>
  <si>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</si>
  <si>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</si>
  <si>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</si>
  <si>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</si>
  <si>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</si>
  <si>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</si>
  <si>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</si>
  <si>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</si>
  <si>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</si>
  <si>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</si>
  <si>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</si>
  <si>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</si>
  <si>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</si>
  <si>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</si>
  <si>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</si>
  <si>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</si>
  <si>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</si>
  <si>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</si>
  <si>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</si>
  <si>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</si>
  <si>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</si>
  <si>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</si>
  <si>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</si>
  <si>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</si>
  <si>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</si>
  <si>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</si>
  <si>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</si>
  <si>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</si>
  <si>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</si>
  <si>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</si>
  <si>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</si>
  <si>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</si>
  <si>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</si>
  <si>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</si>
  <si>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</si>
  <si>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</si>
  <si>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</si>
  <si>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</si>
  <si>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</si>
  <si>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</si>
  <si>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</si>
  <si>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</si>
  <si>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</si>
  <si>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</si>
  <si>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</si>
  <si>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</si>
  <si>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</si>
  <si>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</si>
  <si>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</si>
  <si>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</si>
  <si>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</si>
  <si>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</si>
  <si>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</si>
  <si>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</si>
  <si>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</si>
  <si>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</si>
  <si>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</si>
  <si>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</si>
  <si>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</si>
  <si>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</si>
  <si>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</si>
  <si>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</si>
  <si>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</si>
  <si>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</si>
  <si>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</si>
  <si>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</si>
  <si>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</si>
  <si>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</si>
  <si>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</si>
  <si>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</si>
  <si>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</si>
  <si>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</si>
  <si>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</si>
  <si>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</si>
  <si>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</si>
  <si>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</si>
  <si>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</si>
  <si>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</si>
  <si>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</si>
  <si>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</si>
  <si>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</si>
  <si>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</si>
  <si>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</si>
  <si>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</si>
  <si>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</si>
  <si>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</si>
  <si>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</si>
  <si>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</si>
  <si>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</si>
  <si>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</si>
  <si>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</si>
  <si>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</si>
  <si>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</si>
  <si>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</si>
  <si>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</si>
  <si>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</si>
  <si>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</si>
  <si>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</si>
  <si>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</si>
  <si>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</si>
  <si>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</si>
  <si>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</si>
  <si>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</si>
  <si>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</si>
  <si>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</si>
  <si>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</si>
  <si>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</si>
  <si>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</si>
  <si>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</si>
  <si>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</si>
  <si>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</si>
  <si>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</si>
  <si>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</si>
  <si>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</si>
  <si>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</si>
  <si>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</si>
  <si>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</si>
  <si>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</si>
  <si>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</si>
  <si>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</si>
  <si>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</si>
  <si>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</si>
  <si>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</si>
  <si>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</si>
  <si>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</si>
  <si>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</si>
  <si>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</si>
  <si>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</si>
  <si>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</si>
  <si>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</si>
  <si>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</si>
  <si>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</si>
  <si>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</si>
  <si>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</si>
  <si>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</si>
  <si>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</si>
  <si>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</si>
  <si>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</si>
  <si>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</si>
  <si>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</si>
  <si>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</si>
  <si>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</si>
  <si>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</si>
  <si>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</si>
  <si>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</si>
  <si>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</si>
  <si>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</si>
  <si>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</si>
  <si>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</si>
  <si>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</si>
  <si>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</si>
  <si>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</si>
  <si>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</si>
  <si>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</si>
  <si>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</si>
  <si>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</si>
  <si>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</si>
  <si>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</si>
  <si>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</si>
  <si>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</si>
  <si>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</si>
  <si>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</si>
  <si>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</si>
  <si>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</si>
  <si>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</si>
  <si>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</si>
  <si>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</si>
  <si>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</si>
  <si>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</si>
  <si>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</si>
  <si>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</si>
  <si>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</si>
  <si>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</si>
  <si>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</si>
  <si>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</si>
  <si>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</si>
  <si>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</si>
  <si>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</si>
  <si>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</si>
  <si>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</si>
  <si>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</si>
  <si>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</si>
  <si>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</si>
  <si>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</si>
  <si>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</si>
  <si>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</si>
  <si>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</si>
  <si>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</si>
  <si>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</si>
  <si>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</si>
  <si>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</si>
  <si>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</si>
  <si>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</si>
  <si>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</si>
  <si>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</si>
  <si>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</si>
  <si>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</si>
  <si>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</si>
  <si>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</si>
  <si>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</si>
  <si>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</si>
  <si>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</si>
  <si>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</si>
  <si>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</si>
  <si>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</si>
  <si>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</si>
  <si>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</si>
  <si>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</si>
  <si>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</si>
  <si>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</si>
  <si>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</si>
  <si>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</si>
  <si>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</si>
  <si>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</si>
  <si>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</si>
  <si>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</si>
  <si>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</si>
  <si>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</si>
  <si>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</si>
  <si>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</si>
  <si>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</si>
  <si>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</si>
  <si>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</si>
  <si>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</si>
  <si>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</si>
  <si>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</si>
  <si>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</si>
  <si>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</si>
  <si>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</si>
  <si>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</si>
  <si>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</si>
  <si>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</si>
  <si>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</si>
  <si>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</si>
  <si>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</si>
  <si>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</si>
  <si>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</si>
  <si>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</si>
  <si>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</si>
  <si>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</si>
  <si>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</si>
  <si>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</si>
  <si>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</si>
  <si>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</si>
  <si>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</si>
  <si>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</si>
  <si>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</si>
  <si>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</si>
  <si>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</si>
  <si>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</si>
  <si>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</si>
  <si>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</si>
  <si>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</si>
  <si>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</si>
  <si>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</si>
  <si>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</si>
  <si>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</si>
  <si>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</si>
  <si>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</si>
  <si>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</si>
  <si>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</si>
  <si>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</si>
  <si>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</si>
  <si>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</si>
  <si>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</si>
  <si>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</si>
  <si>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</si>
  <si>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</si>
  <si>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</si>
  <si>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</si>
  <si>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</si>
  <si>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</si>
  <si>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</si>
  <si>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</si>
  <si>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</si>
  <si>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</si>
  <si>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</si>
  <si>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</si>
  <si>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</si>
  <si>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</si>
  <si>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</si>
  <si>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</si>
  <si>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</si>
  <si>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</si>
  <si>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</si>
  <si>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</si>
  <si>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</si>
  <si>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</si>
  <si>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</si>
  <si>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</si>
  <si>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</si>
  <si>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</si>
  <si>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</si>
  <si>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</si>
  <si>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</si>
  <si>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</si>
  <si>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</si>
  <si>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</si>
  <si>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</si>
  <si>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</si>
  <si>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</si>
  <si>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</si>
  <si>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</si>
  <si>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</si>
  <si>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</si>
  <si>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</si>
  <si>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</si>
  <si>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</si>
  <si>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</si>
  <si>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</si>
  <si>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</si>
  <si>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</si>
  <si>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</si>
  <si>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</si>
  <si>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</si>
  <si>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</si>
  <si>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</si>
  <si>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</si>
  <si>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</si>
  <si>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</si>
  <si>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</si>
  <si>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</si>
  <si>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</si>
  <si>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</si>
  <si>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</si>
  <si>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</si>
  <si>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</si>
  <si>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</si>
  <si>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</si>
  <si>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</si>
  <si>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</si>
  <si>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</si>
  <si>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</si>
  <si>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</si>
  <si>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</si>
  <si>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</si>
  <si>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</si>
  <si>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</si>
  <si>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</si>
  <si>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</si>
  <si>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</si>
  <si>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</si>
  <si>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</si>
  <si>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</si>
  <si>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</si>
  <si>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</si>
  <si>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</si>
  <si>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</si>
  <si>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</si>
  <si>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</si>
  <si>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</si>
  <si>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</si>
  <si>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</si>
  <si>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</si>
  <si>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</si>
  <si>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</si>
  <si>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</si>
  <si>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</si>
  <si>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</si>
  <si>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</si>
  <si>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</si>
  <si>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</si>
  <si>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</si>
  <si>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</si>
  <si>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</si>
  <si>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</si>
  <si>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</si>
  <si>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</si>
  <si>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</si>
  <si>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</si>
  <si>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</si>
  <si>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</si>
  <si>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</si>
  <si>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</si>
  <si>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</si>
  <si>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</si>
  <si>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</si>
  <si>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</si>
  <si>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</si>
  <si>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</si>
  <si>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</si>
  <si>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</si>
  <si>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</si>
  <si>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</si>
  <si>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</si>
  <si>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</si>
  <si>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</si>
  <si>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</si>
  <si>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</si>
  <si>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</si>
  <si>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</si>
  <si>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</si>
  <si>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</si>
  <si>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</si>
  <si>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</si>
  <si>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</si>
  <si>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</si>
  <si>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</si>
  <si>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</si>
  <si>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</si>
  <si>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</si>
  <si>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</si>
  <si>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</si>
  <si>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</si>
  <si>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</si>
  <si>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</si>
  <si>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</si>
  <si>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</si>
  <si>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</si>
  <si>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</si>
  <si>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</si>
  <si>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</si>
  <si>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</si>
  <si>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</si>
  <si>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</si>
  <si>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</si>
  <si>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</si>
  <si>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</si>
  <si>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</si>
  <si>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</si>
  <si>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</si>
  <si>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</si>
  <si>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</si>
  <si>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</si>
  <si>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</si>
  <si>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</si>
  <si>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</si>
  <si>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</si>
  <si>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</si>
  <si>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</si>
  <si>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</si>
  <si>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</si>
  <si>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</si>
  <si>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</si>
  <si>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</si>
  <si>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</si>
  <si>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</si>
  <si>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</si>
  <si>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</si>
  <si>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</si>
  <si>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</si>
  <si>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</si>
  <si>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</si>
  <si>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</si>
  <si>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</si>
  <si>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</si>
  <si>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</si>
  <si>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</si>
  <si>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</si>
  <si>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</si>
  <si>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</si>
  <si>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</si>
  <si>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</si>
  <si>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</si>
  <si>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</si>
  <si>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</si>
  <si>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</si>
  <si>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</si>
  <si>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</si>
  <si>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</si>
  <si>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</si>
  <si>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</si>
  <si>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</si>
  <si>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</si>
  <si>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</si>
  <si>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</si>
  <si>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</si>
  <si>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</si>
  <si>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</si>
  <si>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</si>
  <si>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</si>
  <si>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</si>
  <si>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</si>
  <si>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</si>
  <si>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</si>
  <si>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</si>
  <si>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</si>
  <si>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</si>
  <si>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</si>
  <si>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</si>
  <si>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</si>
  <si>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</si>
  <si>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</si>
  <si>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</si>
  <si>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</si>
  <si>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</si>
  <si>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</si>
  <si>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</si>
  <si>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</si>
  <si>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</si>
  <si>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</si>
  <si>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</si>
  <si>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</si>
  <si>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</si>
  <si>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</si>
  <si>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</si>
  <si>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</si>
  <si>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</si>
  <si>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</si>
  <si>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</si>
  <si>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</si>
  <si>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</si>
  <si>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</si>
  <si>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</si>
  <si>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</si>
  <si>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</si>
  <si>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</si>
  <si>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</si>
  <si>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</si>
  <si>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</si>
  <si>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</si>
  <si>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</si>
  <si>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</si>
  <si>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</si>
  <si>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</si>
  <si>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</si>
  <si>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</si>
  <si>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</si>
  <si>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</si>
  <si>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</si>
  <si>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</si>
  <si>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</si>
  <si>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</si>
  <si>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</si>
  <si>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</si>
  <si>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</si>
  <si>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</si>
  <si>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</si>
  <si>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</si>
  <si>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</si>
  <si>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</si>
  <si>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</si>
  <si>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</si>
  <si>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</si>
  <si>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</si>
  <si>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</si>
  <si>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</si>
  <si>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</si>
  <si>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</si>
  <si>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</si>
  <si>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</si>
  <si>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</si>
  <si>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</si>
  <si>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</si>
  <si>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</si>
  <si>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</si>
  <si>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</si>
  <si>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</si>
  <si>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</si>
  <si>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</si>
  <si>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</si>
  <si>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</si>
  <si>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</si>
  <si>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</si>
  <si>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</si>
  <si>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</si>
  <si>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</si>
  <si>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</si>
  <si>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</si>
  <si>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</si>
  <si>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</si>
  <si>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</si>
  <si>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</si>
  <si>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</si>
  <si>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</si>
  <si>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</si>
  <si>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</si>
  <si>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</si>
  <si>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</si>
  <si>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</si>
  <si>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</si>
  <si>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</si>
  <si>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</si>
  <si>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</si>
  <si>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</si>
  <si>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</si>
  <si>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</si>
  <si>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</si>
  <si>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</si>
  <si>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</si>
  <si>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</si>
  <si>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</si>
  <si>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</si>
  <si>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</si>
  <si>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</si>
  <si>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</si>
  <si>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</si>
  <si>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</si>
  <si>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</si>
  <si>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</si>
  <si>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</si>
  <si>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</si>
  <si>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</si>
  <si>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</si>
  <si>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</si>
  <si>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</si>
  <si>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</si>
  <si>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</si>
  <si>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</si>
  <si>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</si>
  <si>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</si>
  <si>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</si>
  <si>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</si>
  <si>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</si>
  <si>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</si>
  <si>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</si>
  <si>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</si>
  <si>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</si>
  <si>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</si>
  <si>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</si>
  <si>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</si>
  <si>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</si>
  <si>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</si>
  <si>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</si>
  <si>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</si>
  <si>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</si>
  <si>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</si>
  <si>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</si>
  <si>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</si>
  <si>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</si>
  <si>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</si>
  <si>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</si>
  <si>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</si>
  <si>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</si>
  <si>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</si>
  <si>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</si>
  <si>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</si>
  <si>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</si>
  <si>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</si>
  <si>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</si>
  <si>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</si>
  <si>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</si>
  <si>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</si>
  <si>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</si>
  <si>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</si>
  <si>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</si>
  <si>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</si>
  <si>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</si>
  <si>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</si>
  <si>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</si>
  <si>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</si>
  <si>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</si>
  <si>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</si>
  <si>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</si>
  <si>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</si>
  <si>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</si>
  <si>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</si>
  <si>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</si>
  <si>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</si>
  <si>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</si>
  <si>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</si>
  <si>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</si>
  <si>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</si>
  <si>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</si>
  <si>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</si>
  <si>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</si>
  <si>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</si>
  <si>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</si>
  <si>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</si>
  <si>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</si>
  <si>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</si>
  <si>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</si>
  <si>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</si>
  <si>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</si>
  <si>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</si>
  <si>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</si>
  <si>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</si>
  <si>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</si>
  <si>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</si>
  <si>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</si>
  <si>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</si>
  <si>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</si>
  <si>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</si>
  <si>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</si>
  <si>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</si>
  <si>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</si>
  <si>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</si>
  <si>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</si>
  <si>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</si>
  <si>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</si>
  <si>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</si>
  <si>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</si>
  <si>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</si>
  <si>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</si>
  <si>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</si>
  <si>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</si>
  <si>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</si>
  <si>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</si>
  <si>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</si>
  <si>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</si>
  <si>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</si>
  <si>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</si>
  <si>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</si>
  <si>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</si>
  <si>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</si>
  <si>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</si>
  <si>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</si>
  <si>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</si>
  <si>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</si>
  <si>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</si>
  <si>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</si>
  <si>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</si>
  <si>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</si>
  <si>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</si>
  <si>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</si>
  <si>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</si>
  <si>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</si>
  <si>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</si>
  <si>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</si>
  <si>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</si>
  <si>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</si>
  <si>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</si>
  <si>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</si>
  <si>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</si>
  <si>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</si>
  <si>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</si>
  <si>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</si>
  <si>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</si>
  <si>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</si>
  <si>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</si>
  <si>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</si>
  <si>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</si>
  <si>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</si>
  <si>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</si>
  <si>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</si>
  <si>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</si>
  <si>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</si>
  <si>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</si>
  <si>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</si>
  <si>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</si>
  <si>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</si>
  <si>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</si>
  <si>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</si>
  <si>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</si>
  <si>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</si>
  <si>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</si>
  <si>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</si>
  <si>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</si>
  <si>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</si>
  <si>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</si>
  <si>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</si>
  <si>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</si>
  <si>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</si>
  <si>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</si>
  <si>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</si>
  <si>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</si>
  <si>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</si>
  <si>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</si>
  <si>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</si>
  <si>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</si>
  <si>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</si>
  <si>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</si>
  <si>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</si>
  <si>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</si>
  <si>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</si>
  <si>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</si>
  <si>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</si>
  <si>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</si>
  <si>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</si>
  <si>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</si>
  <si>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</si>
  <si>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</si>
  <si>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</si>
  <si>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</si>
  <si>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</si>
  <si>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</si>
  <si>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</si>
  <si>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</si>
  <si>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</si>
  <si>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</si>
  <si>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</si>
  <si>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</si>
  <si>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</si>
  <si>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</si>
  <si>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</si>
  <si>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</si>
  <si>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</si>
  <si>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</si>
  <si>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</si>
  <si>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</si>
  <si>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</si>
  <si>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</si>
  <si>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</si>
  <si>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</si>
  <si>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</si>
  <si>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</si>
  <si>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</si>
  <si>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</si>
  <si>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</si>
  <si>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</si>
  <si>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</si>
  <si>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</si>
  <si>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</si>
  <si>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</si>
  <si>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</si>
  <si>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</si>
  <si>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</si>
  <si>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</si>
  <si>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</si>
  <si>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</si>
  <si>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</si>
  <si>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</si>
  <si>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</si>
  <si>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</si>
  <si>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</si>
  <si>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</si>
  <si>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</si>
  <si>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</si>
  <si>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</si>
  <si>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</si>
  <si>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</si>
  <si>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</si>
  <si>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</si>
  <si>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</si>
  <si>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</si>
  <si>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</si>
  <si>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</si>
  <si>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</si>
  <si>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</si>
  <si>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</si>
  <si>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</si>
  <si>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</si>
  <si>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</si>
  <si>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</si>
  <si>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</si>
  <si>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</si>
  <si>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</si>
  <si>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</si>
  <si>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</si>
  <si>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</si>
  <si>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</si>
  <si>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</si>
  <si>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</si>
  <si>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</si>
  <si>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</si>
  <si>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</si>
  <si>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</si>
  <si>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</si>
  <si>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</si>
  <si>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</si>
  <si>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</si>
  <si>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</si>
  <si>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</si>
  <si>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</si>
  <si>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</si>
  <si>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</si>
  <si>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</si>
  <si>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</si>
  <si>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</si>
  <si>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</si>
  <si>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</si>
  <si>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</si>
  <si>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</si>
  <si>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</si>
  <si>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</si>
  <si>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</si>
  <si>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</si>
  <si>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</si>
  <si>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</si>
  <si>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</si>
  <si>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</si>
  <si>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</si>
  <si>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</si>
  <si>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</si>
  <si>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</si>
  <si>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</si>
  <si>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</si>
  <si>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</si>
  <si>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</si>
  <si>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</si>
  <si>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</si>
  <si>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</si>
  <si>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</si>
  <si>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</si>
  <si>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</si>
  <si>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</si>
  <si>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</si>
  <si>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</si>
  <si>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</si>
  <si>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</si>
  <si>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</si>
  <si>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</si>
  <si>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</si>
  <si>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</si>
  <si>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</si>
  <si>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</si>
  <si>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</si>
  <si>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</si>
  <si>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</si>
  <si>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</si>
  <si>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</si>
  <si>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</si>
  <si>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</si>
  <si>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</si>
  <si>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</si>
  <si>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</si>
  <si>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</si>
  <si>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</si>
  <si>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</si>
  <si>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</si>
  <si>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</si>
  <si>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</si>
  <si>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</si>
  <si>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</si>
  <si>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</si>
  <si>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</si>
  <si>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</si>
  <si>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</si>
  <si>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</si>
  <si>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</si>
  <si>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</si>
  <si>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</si>
  <si>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</si>
  <si>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</si>
  <si>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</si>
  <si>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</si>
  <si>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</si>
  <si>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</si>
  <si>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</si>
  <si>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</si>
  <si>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</si>
  <si>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</si>
  <si>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</si>
  <si>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</si>
  <si>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</si>
  <si>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</si>
  <si>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</si>
  <si>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</si>
  <si>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</si>
  <si>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</si>
  <si>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</si>
  <si>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</si>
  <si>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</si>
  <si>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</si>
  <si>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</si>
  <si>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</si>
  <si>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</si>
  <si>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</si>
  <si>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</si>
  <si>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</si>
  <si>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</si>
  <si>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</si>
  <si>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</si>
  <si>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</si>
  <si>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</si>
  <si>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</si>
  <si>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</si>
  <si>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</si>
  <si>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</si>
  <si>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</si>
  <si>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</si>
  <si>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</si>
  <si>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</si>
  <si>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</si>
  <si>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</si>
  <si>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</si>
  <si>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</si>
  <si>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</si>
  <si>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</si>
  <si>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</si>
  <si>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</si>
  <si>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</si>
  <si>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</si>
  <si>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</si>
  <si>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</si>
  <si>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</si>
  <si>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</si>
  <si>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</si>
  <si>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</si>
  <si>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</si>
  <si>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</si>
  <si>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</si>
  <si>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</si>
  <si>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</si>
  <si>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</si>
  <si>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</si>
  <si>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</si>
  <si>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</si>
  <si>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</si>
  <si>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</si>
  <si>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</si>
  <si>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</si>
  <si>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</si>
  <si>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</si>
  <si>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</si>
  <si>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</si>
  <si>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</si>
  <si>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</si>
  <si>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</si>
  <si>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</si>
  <si>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</si>
  <si>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</si>
  <si>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</si>
  <si>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</si>
  <si>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</si>
  <si>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</si>
  <si>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</si>
  <si>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</si>
  <si>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</si>
  <si>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</si>
  <si>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</si>
  <si>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</si>
  <si>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</si>
  <si>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</si>
  <si>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</si>
  <si>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</si>
  <si>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</si>
  <si>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</si>
  <si>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</si>
  <si>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</si>
  <si>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</si>
  <si>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</si>
  <si>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</si>
  <si>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</si>
  <si>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</si>
  <si>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</si>
  <si>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</si>
  <si>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</si>
  <si>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</si>
  <si>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</si>
  <si>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</si>
  <si>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</si>
  <si>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</si>
  <si>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</si>
  <si>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</si>
  <si>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</si>
  <si>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</si>
  <si>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</si>
  <si>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</si>
  <si>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</si>
  <si>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</si>
  <si>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</si>
  <si>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</si>
  <si>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</si>
  <si>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</si>
  <si>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</si>
  <si>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</si>
  <si>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</si>
  <si>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</si>
  <si>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</si>
  <si>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</si>
  <si>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</si>
  <si>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</si>
  <si>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</si>
  <si>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</si>
  <si>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</si>
  <si>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</si>
  <si>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</si>
  <si>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</si>
  <si>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</si>
  <si>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</si>
  <si>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</si>
  <si>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</si>
  <si>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</si>
  <si>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</si>
  <si>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</si>
  <si>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</si>
  <si>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</si>
  <si>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</si>
  <si>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</si>
  <si>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</si>
  <si>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</si>
  <si>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</si>
  <si>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</si>
  <si>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</si>
  <si>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</si>
  <si>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</si>
  <si>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</si>
  <si>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</si>
  <si>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</si>
  <si>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</si>
  <si>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</si>
  <si>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</si>
  <si>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</si>
  <si>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</si>
  <si>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</si>
  <si>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</si>
  <si>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</si>
  <si>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</si>
  <si>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</si>
  <si>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</si>
  <si>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</si>
  <si>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</si>
  <si>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</si>
  <si>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</si>
  <si>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</si>
  <si>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</si>
  <si>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</si>
  <si>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</si>
  <si>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</si>
  <si>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</si>
  <si>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</si>
  <si>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</si>
  <si>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</si>
  <si>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</si>
  <si>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</si>
  <si>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</si>
  <si>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</si>
  <si>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</si>
  <si>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</si>
  <si>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</si>
  <si>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</si>
  <si>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</si>
  <si>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</si>
  <si>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</si>
  <si>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</si>
  <si>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</si>
  <si>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</si>
  <si>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</si>
  <si>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</si>
  <si>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</si>
  <si>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</si>
  <si>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</si>
  <si>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</si>
  <si>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</si>
  <si>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</si>
  <si>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</si>
  <si>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</si>
  <si>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</si>
  <si>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</si>
  <si>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</si>
  <si>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</si>
  <si>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</si>
  <si>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</si>
  <si>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</si>
  <si>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</si>
  <si>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</si>
  <si>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</si>
  <si>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</si>
  <si>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</si>
  <si>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</si>
  <si>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</si>
  <si>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</si>
  <si>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</si>
  <si>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</si>
  <si>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</si>
  <si>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</si>
  <si>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</si>
  <si>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</si>
  <si>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</si>
  <si>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</si>
  <si>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</si>
  <si>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</si>
  <si>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</si>
  <si>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</si>
  <si>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</si>
  <si>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</si>
  <si>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</si>
  <si>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</si>
  <si>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</si>
  <si>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</si>
  <si>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</si>
  <si>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</si>
  <si>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</si>
  <si>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</si>
  <si>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</si>
  <si>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</si>
  <si>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</si>
  <si>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</si>
  <si>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</si>
  <si>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</si>
  <si>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</si>
  <si>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</si>
  <si>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</si>
  <si>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</si>
  <si>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</si>
  <si>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</si>
  <si>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</si>
  <si>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</si>
  <si>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</si>
  <si>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</si>
  <si>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</si>
  <si>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</si>
  <si>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</si>
  <si>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</si>
  <si>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</si>
  <si>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</si>
  <si>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</si>
  <si>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</si>
  <si>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</si>
  <si>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</si>
  <si>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</si>
  <si>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</si>
  <si>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</si>
  <si>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</si>
  <si>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</si>
  <si>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</si>
  <si>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</si>
  <si>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</si>
  <si>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</si>
  <si>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</si>
  <si>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</si>
  <si>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</si>
  <si>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</si>
  <si>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</si>
  <si>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</si>
  <si>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</si>
  <si>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</si>
  <si>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</si>
  <si>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</si>
  <si>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</si>
  <si>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</si>
  <si>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</si>
  <si>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</si>
  <si>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</si>
  <si>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</si>
  <si>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</si>
  <si>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</si>
  <si>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</si>
  <si>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</si>
  <si>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</si>
  <si>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</si>
  <si>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</si>
  <si>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</si>
  <si>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</si>
  <si>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</si>
  <si>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</si>
  <si>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</si>
  <si>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</si>
  <si>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</si>
  <si>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</si>
  <si>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</si>
  <si>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</si>
  <si>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</si>
  <si>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</si>
  <si>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</si>
  <si>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</si>
  <si>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</si>
  <si>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</si>
  <si>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</si>
  <si>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</si>
  <si>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</si>
  <si>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</si>
  <si>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</si>
  <si>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</si>
  <si>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</si>
  <si>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</si>
  <si>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</si>
  <si>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</si>
  <si>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</si>
  <si>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</si>
  <si>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</si>
  <si>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</si>
  <si>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</si>
  <si>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</si>
  <si>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</si>
  <si>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</si>
  <si>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</si>
  <si>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</si>
  <si>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</si>
  <si>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</si>
  <si>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</si>
  <si>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</si>
  <si>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</si>
  <si>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</si>
  <si>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</si>
  <si>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</si>
  <si>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</si>
  <si>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</si>
  <si>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</si>
  <si>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</si>
  <si>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</si>
  <si>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</si>
  <si>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</si>
  <si>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</si>
  <si>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</si>
  <si>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</si>
  <si>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</si>
  <si>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</si>
  <si>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</si>
  <si>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</si>
  <si>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</si>
  <si>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</si>
  <si>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</si>
  <si>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</si>
  <si>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</si>
  <si>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</si>
  <si>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</si>
  <si>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</si>
  <si>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</si>
  <si>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</si>
  <si>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</si>
  <si>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</si>
  <si>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</si>
  <si>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</si>
  <si>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</si>
  <si>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</si>
  <si>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</si>
  <si>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</si>
  <si>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</si>
  <si>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</si>
  <si>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</si>
  <si>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</si>
  <si>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</si>
  <si>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</si>
  <si>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</si>
  <si>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</si>
  <si>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</si>
  <si>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</si>
  <si>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</si>
  <si>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</si>
  <si>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</si>
  <si>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</si>
  <si>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</si>
  <si>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</si>
  <si>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</si>
  <si>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</si>
  <si>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</si>
  <si>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</si>
  <si>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</si>
  <si>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</si>
  <si>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</si>
  <si>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</si>
  <si>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</si>
  <si>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</si>
  <si>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</si>
  <si>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</si>
  <si>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</si>
  <si>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</si>
  <si>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</si>
  <si>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</si>
  <si>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</si>
  <si>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</si>
  <si>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</si>
  <si>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</si>
  <si>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</si>
  <si>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</si>
  <si>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</si>
  <si>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</si>
  <si>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</si>
  <si>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</si>
  <si>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</si>
  <si>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</si>
  <si>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</si>
  <si>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</si>
  <si>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</si>
  <si>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</si>
  <si>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</si>
  <si>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</si>
  <si>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</si>
  <si>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</si>
  <si>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</si>
  <si>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</si>
  <si>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</si>
  <si>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</si>
  <si>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</si>
  <si>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</si>
  <si>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</si>
  <si>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</si>
  <si>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</si>
  <si>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</si>
  <si>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</si>
  <si>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</si>
  <si>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</si>
  <si>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</si>
  <si>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</si>
  <si>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</si>
  <si>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</si>
  <si>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</si>
  <si>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</si>
  <si>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</si>
  <si>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</si>
  <si>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</si>
  <si>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</si>
  <si>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</si>
  <si>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</si>
  <si>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</si>
  <si>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</si>
  <si>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</si>
  <si>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</si>
  <si>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</si>
  <si>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</si>
  <si>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</si>
  <si>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</si>
  <si>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</si>
  <si>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</si>
  <si>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</si>
  <si>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</si>
  <si>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</si>
  <si>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</si>
  <si>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</si>
  <si>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</si>
  <si>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</si>
  <si>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</si>
  <si>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</si>
  <si>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</si>
  <si>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</si>
  <si>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</si>
  <si>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</si>
  <si>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</si>
  <si>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</si>
  <si>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</si>
  <si>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</si>
  <si>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</si>
  <si>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</si>
  <si>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</si>
  <si>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</si>
  <si>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</si>
  <si>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</si>
  <si>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</si>
  <si>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</si>
  <si>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</si>
  <si>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</si>
  <si>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</si>
  <si>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</si>
  <si>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</si>
  <si>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</si>
  <si>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</si>
  <si>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</si>
  <si>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</si>
  <si>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</si>
  <si>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</si>
  <si>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</si>
  <si>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</si>
  <si>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</si>
  <si>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</si>
  <si>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</si>
  <si>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</si>
  <si>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</si>
  <si>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</si>
  <si>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</si>
  <si>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</si>
  <si>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</si>
  <si>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</si>
  <si>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</si>
  <si>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</si>
  <si>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</si>
  <si>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</si>
  <si>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</si>
  <si>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</si>
  <si>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</si>
  <si>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</si>
  <si>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</si>
  <si>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</si>
  <si>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</si>
  <si>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</si>
  <si>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</si>
  <si>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</si>
  <si>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</si>
  <si>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</si>
  <si>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</si>
  <si>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</si>
  <si>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</si>
  <si>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</si>
  <si>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</si>
  <si>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</si>
  <si>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</si>
  <si>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</si>
  <si>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</si>
  <si>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</si>
  <si>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</si>
  <si>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</si>
  <si>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</si>
  <si>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</si>
  <si>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</si>
  <si>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</si>
  <si>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</si>
  <si>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</si>
  <si>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</si>
  <si>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</si>
  <si>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</si>
  <si>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</si>
  <si>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</si>
  <si>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</si>
  <si>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</si>
  <si>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</si>
  <si>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</si>
  <si>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</si>
  <si>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</si>
  <si>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</si>
  <si>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</si>
  <si>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</si>
  <si>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</si>
  <si>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</si>
  <si>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</si>
  <si>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</si>
  <si>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</si>
  <si>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</si>
  <si>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</si>
  <si>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</si>
  <si>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</si>
  <si>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</si>
  <si>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</si>
  <si>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</si>
  <si>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</si>
  <si>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</si>
  <si>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</si>
  <si>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</si>
  <si>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</si>
  <si>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</si>
  <si>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</si>
  <si>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</si>
  <si>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</si>
  <si>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</si>
  <si>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</si>
  <si>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</si>
  <si>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</si>
  <si>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</si>
  <si>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</si>
  <si>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</si>
  <si>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</si>
  <si>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</si>
  <si>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</si>
  <si>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</si>
  <si>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</si>
  <si>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</si>
  <si>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</si>
  <si>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</si>
  <si>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</si>
  <si>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</si>
  <si>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</si>
  <si>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</si>
  <si>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</si>
  <si>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</si>
  <si>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</si>
  <si>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</si>
  <si>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</si>
  <si>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</si>
  <si>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</si>
  <si>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</si>
  <si>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</si>
  <si>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</si>
  <si>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</si>
  <si>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</si>
  <si>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</si>
  <si>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</si>
  <si>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</si>
  <si>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</si>
  <si>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</si>
  <si>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</si>
  <si>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</si>
  <si>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</si>
  <si>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</si>
  <si>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</si>
  <si>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</si>
  <si>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</si>
  <si>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</si>
  <si>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</si>
  <si>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</si>
  <si>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</si>
  <si>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</si>
  <si>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</si>
  <si>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</si>
  <si>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</si>
  <si>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</si>
  <si>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</si>
  <si>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</si>
  <si>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</si>
  <si>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</si>
  <si>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</si>
  <si>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</si>
  <si>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</si>
  <si>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</si>
  <si>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</si>
  <si>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</si>
  <si>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</si>
  <si>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</si>
  <si>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</si>
  <si>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</si>
  <si>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</si>
  <si>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</si>
  <si>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</si>
  <si>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</si>
  <si>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</si>
  <si>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</si>
  <si>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</si>
  <si>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</si>
  <si>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</si>
  <si>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</si>
  <si>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</si>
  <si>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</si>
  <si>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</si>
  <si>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</si>
  <si>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</si>
  <si>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</si>
  <si>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</si>
  <si>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</si>
  <si>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</si>
  <si>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</si>
  <si>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</si>
  <si>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</si>
  <si>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</si>
  <si>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</si>
  <si>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</si>
  <si>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</si>
  <si>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</si>
  <si>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</si>
  <si>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</si>
  <si>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</si>
  <si>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</si>
  <si>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</si>
  <si>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</si>
  <si>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</si>
  <si>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</si>
  <si>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</si>
  <si>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</si>
  <si>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</si>
  <si>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</si>
  <si>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</si>
  <si>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</si>
  <si>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</si>
  <si>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</si>
  <si>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</si>
  <si>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</si>
  <si>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</si>
  <si>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</si>
  <si>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</si>
  <si>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</si>
  <si>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</si>
  <si>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</si>
  <si>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</si>
  <si>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</si>
  <si>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</si>
  <si>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</si>
  <si>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</si>
  <si>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</si>
  <si>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</si>
  <si>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</si>
  <si>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</si>
  <si>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</si>
  <si>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</si>
  <si>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</si>
  <si>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</si>
  <si>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</si>
  <si>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</si>
  <si>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</si>
  <si>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</si>
  <si>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</si>
  <si>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</si>
  <si>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</si>
  <si>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</si>
  <si>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</si>
  <si>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</si>
  <si>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</si>
  <si>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</si>
  <si>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</si>
  <si>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</si>
  <si>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</si>
  <si>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</si>
  <si>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</si>
  <si>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</si>
  <si>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</si>
  <si>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</si>
  <si>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</si>
  <si>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</si>
  <si>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</si>
  <si>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</si>
  <si>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</si>
  <si>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</si>
  <si>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</si>
  <si>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</si>
  <si>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</si>
  <si>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</si>
  <si>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</si>
  <si>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</si>
  <si>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</si>
  <si>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</si>
  <si>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</si>
  <si>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</si>
  <si>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</si>
  <si>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</si>
  <si>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</si>
  <si>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</si>
  <si>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</si>
  <si>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</si>
  <si>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</si>
  <si>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</si>
  <si>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</si>
  <si>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</si>
  <si>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</si>
  <si>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</si>
  <si>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</si>
  <si>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</si>
  <si>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</si>
  <si>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</si>
  <si>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</si>
  <si>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</si>
  <si>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</si>
  <si>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</si>
  <si>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</si>
  <si>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</si>
  <si>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</si>
  <si>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</si>
  <si>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</si>
  <si>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</si>
  <si>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</si>
  <si>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</si>
  <si>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</si>
  <si>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</si>
  <si>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</si>
  <si>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</si>
  <si>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</si>
  <si>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</si>
  <si>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</si>
  <si>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</si>
  <si>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</si>
  <si>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</si>
  <si>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</si>
  <si>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</si>
  <si>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</si>
  <si>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</si>
  <si>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</si>
  <si>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</si>
  <si>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</si>
  <si>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</si>
  <si>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</si>
  <si>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</si>
  <si>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</si>
  <si>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</si>
  <si>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</si>
  <si>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</si>
  <si>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</si>
  <si>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</si>
  <si>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</si>
  <si>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</si>
  <si>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</si>
  <si>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</si>
  <si>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</si>
  <si>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</si>
  <si>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</si>
  <si>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</si>
  <si>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</si>
  <si>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</si>
  <si>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</si>
  <si>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</si>
  <si>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</si>
  <si>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</si>
  <si>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</si>
  <si>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</si>
  <si>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</si>
  <si>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</si>
  <si>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</si>
  <si>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</si>
  <si>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</si>
  <si>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</si>
  <si>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</si>
  <si>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</si>
  <si>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</si>
  <si>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</si>
  <si>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</si>
  <si>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</si>
  <si>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</si>
  <si>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</si>
  <si>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</si>
  <si>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</si>
  <si>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</si>
  <si>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</si>
  <si>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</si>
  <si>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</si>
  <si>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</si>
  <si>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</si>
  <si>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</si>
  <si>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</si>
  <si>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</si>
  <si>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</si>
  <si>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</si>
  <si>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</si>
  <si>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</si>
  <si>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</si>
  <si>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</si>
  <si>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</si>
  <si>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</si>
  <si>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</si>
  <si>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</si>
  <si>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</si>
  <si>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</si>
  <si>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</si>
  <si>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</si>
  <si>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</si>
  <si>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</si>
  <si>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</si>
  <si>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</si>
  <si>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</si>
  <si>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</si>
  <si>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</si>
  <si>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</si>
  <si>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</si>
  <si>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</si>
  <si>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</si>
  <si>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</si>
  <si>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</si>
  <si>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</si>
  <si>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</si>
  <si>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</si>
  <si>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</si>
  <si>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</si>
  <si>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</si>
  <si>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</si>
  <si>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</si>
  <si>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</si>
  <si>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</si>
  <si>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</si>
  <si>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</si>
  <si>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</si>
  <si>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</si>
  <si>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</si>
  <si>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</si>
  <si>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</si>
  <si>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</si>
  <si>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</si>
  <si>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</si>
  <si>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</si>
  <si>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</si>
  <si>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</si>
  <si>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</si>
  <si>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</si>
  <si>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</si>
  <si>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</si>
  <si>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</si>
  <si>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</si>
  <si>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</si>
  <si>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</si>
  <si>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</si>
  <si>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</si>
  <si>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</si>
  <si>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</si>
  <si>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</si>
  <si>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</si>
  <si>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</si>
  <si>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</si>
  <si>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</si>
  <si>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</si>
  <si>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</si>
  <si>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</si>
  <si>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</si>
  <si>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</si>
  <si>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</si>
  <si>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</si>
  <si>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</si>
  <si>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</si>
  <si>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</si>
  <si>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</si>
  <si>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</si>
  <si>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</si>
  <si>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</si>
  <si>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</si>
  <si>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</si>
  <si>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</si>
  <si>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</si>
  <si>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</si>
  <si>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</si>
  <si>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</si>
  <si>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</si>
  <si>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</si>
  <si>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</si>
  <si>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</si>
  <si>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</si>
  <si>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</si>
  <si>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</si>
  <si>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</si>
  <si>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</si>
  <si>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</si>
  <si>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</si>
  <si>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</si>
  <si>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</si>
  <si>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</si>
  <si>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</si>
  <si>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</si>
  <si>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</si>
  <si>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</si>
  <si>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</si>
  <si>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</si>
  <si>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</si>
  <si>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</si>
  <si>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</si>
  <si>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</si>
  <si>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</si>
  <si>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</si>
  <si>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</si>
  <si>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</si>
  <si>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</si>
  <si>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</si>
  <si>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</si>
  <si>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</si>
  <si>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</si>
  <si>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</si>
  <si>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</si>
  <si>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</si>
  <si>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</si>
  <si>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</si>
  <si>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</si>
  <si>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</si>
  <si>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</si>
  <si>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</si>
  <si>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</si>
  <si>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</si>
  <si>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</si>
  <si>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</si>
  <si>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</si>
  <si>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</si>
  <si>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</si>
  <si>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</si>
  <si>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</si>
  <si>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</si>
  <si>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</si>
  <si>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</si>
  <si>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</si>
  <si>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</si>
  <si>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</si>
  <si>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</si>
  <si>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</si>
  <si>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</si>
  <si>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</si>
  <si>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</si>
  <si>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</si>
  <si>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</si>
  <si>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</si>
  <si>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</si>
  <si>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</si>
  <si>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</si>
  <si>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</si>
  <si>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</si>
  <si>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</si>
  <si>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</si>
  <si>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</si>
  <si>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</si>
  <si>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</si>
  <si>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</si>
  <si>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</si>
  <si>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</si>
  <si>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</si>
  <si>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</si>
  <si>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</si>
  <si>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</si>
  <si>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</si>
  <si>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</si>
  <si>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</si>
  <si>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</si>
  <si>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</si>
  <si>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</si>
  <si>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</si>
  <si>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</si>
  <si>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</si>
  <si>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</si>
  <si>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</si>
  <si>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</si>
  <si>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</si>
  <si>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</si>
  <si>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</si>
  <si>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</si>
  <si>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</si>
  <si>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</si>
  <si>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</si>
  <si>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</si>
  <si>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</si>
  <si>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</si>
  <si>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</si>
  <si>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</si>
  <si>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</si>
  <si>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</si>
  <si>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</si>
  <si>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</si>
  <si>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</si>
  <si>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</si>
  <si>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</si>
  <si>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</si>
  <si>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</si>
  <si>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</si>
  <si>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</si>
  <si>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</si>
  <si>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</si>
  <si>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</si>
  <si>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</si>
  <si>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</si>
  <si>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</si>
  <si>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</si>
  <si>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</si>
  <si>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</si>
  <si>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</si>
  <si>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</si>
  <si>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</si>
  <si>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</si>
  <si>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</si>
  <si>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</si>
  <si>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</si>
  <si>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</si>
  <si>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</si>
  <si>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</si>
  <si>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</si>
  <si>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</si>
  <si>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</si>
  <si>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</si>
  <si>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</si>
  <si>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</si>
  <si>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</si>
  <si>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</si>
  <si>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</si>
  <si>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</si>
  <si>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</si>
  <si>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</si>
  <si>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</si>
  <si>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</si>
  <si>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</si>
  <si>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</si>
  <si>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</si>
  <si>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</si>
  <si>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</si>
  <si>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</si>
  <si>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</si>
  <si>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</si>
  <si>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</si>
  <si>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</si>
  <si>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</si>
  <si>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</si>
  <si>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</si>
  <si>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</si>
  <si>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</si>
  <si>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</si>
  <si>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</si>
  <si>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</si>
  <si>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</si>
  <si>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</si>
  <si>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</si>
  <si>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</si>
  <si>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</si>
  <si>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</si>
  <si>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</si>
  <si>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</si>
  <si>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</si>
  <si>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</si>
  <si>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</si>
  <si>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</si>
  <si>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</si>
  <si>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</si>
  <si>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</si>
  <si>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</si>
  <si>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</si>
  <si>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</si>
  <si>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</si>
  <si>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</si>
  <si>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</si>
  <si>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</si>
  <si>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</si>
  <si>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</si>
  <si>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</si>
  <si>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</si>
  <si>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</si>
  <si>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</si>
  <si>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</si>
  <si>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</si>
  <si>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</si>
  <si>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</si>
  <si>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</si>
  <si>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</si>
  <si>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</si>
  <si>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</si>
  <si>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</si>
  <si>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</si>
  <si>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</si>
  <si>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</si>
  <si>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</si>
  <si>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</si>
  <si>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</si>
  <si>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</si>
  <si>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</si>
  <si>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</si>
  <si>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</si>
  <si>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</si>
  <si>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</si>
  <si>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</si>
  <si>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</si>
  <si>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</si>
  <si>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</si>
  <si>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</si>
  <si>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</si>
  <si>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</si>
  <si>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</si>
  <si>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</si>
  <si>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</si>
  <si>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</si>
  <si>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</si>
  <si>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</si>
  <si>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</si>
  <si>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</si>
  <si>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</si>
  <si>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</si>
  <si>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</si>
  <si>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</si>
  <si>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</si>
  <si>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</si>
  <si>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</si>
  <si>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</si>
  <si>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</si>
  <si>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</si>
  <si>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</si>
  <si>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</si>
  <si>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</si>
  <si>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</si>
  <si>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</si>
  <si>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</si>
  <si>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</si>
  <si>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</si>
  <si>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</si>
  <si>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</si>
  <si>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</si>
  <si>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</si>
  <si>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</si>
  <si>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</si>
  <si>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</si>
  <si>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</si>
  <si>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</si>
  <si>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</si>
  <si>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</si>
  <si>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</si>
  <si>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</si>
  <si>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</si>
  <si>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</si>
  <si>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</si>
  <si>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</si>
  <si>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</si>
  <si>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</si>
  <si>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</si>
  <si>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</si>
  <si>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</si>
  <si>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</si>
  <si>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</si>
  <si>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</si>
  <si>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</si>
  <si>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</si>
  <si>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</si>
  <si>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</si>
  <si>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</si>
  <si>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</si>
  <si>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</si>
  <si>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</si>
  <si>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</si>
  <si>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</si>
  <si>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</si>
  <si>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</si>
  <si>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</si>
  <si>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</si>
  <si>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</si>
  <si>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</si>
  <si>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</si>
  <si>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</si>
  <si>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</si>
  <si>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</si>
  <si>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</si>
  <si>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</si>
  <si>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</si>
  <si>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</si>
  <si>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</si>
  <si>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</si>
  <si>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</si>
  <si>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</si>
  <si>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</si>
  <si>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</si>
  <si>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</si>
  <si>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</si>
  <si>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</si>
  <si>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</si>
  <si>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</si>
  <si>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</si>
  <si>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</si>
  <si>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</si>
  <si>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</si>
  <si>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</si>
  <si>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</si>
  <si>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</si>
  <si>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</si>
  <si>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</si>
  <si>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</si>
  <si>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</si>
  <si>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</si>
  <si>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</si>
  <si>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</si>
  <si>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</si>
  <si>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</si>
  <si>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</si>
  <si>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</si>
  <si>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</si>
  <si>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</si>
  <si>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</si>
  <si>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</si>
  <si>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</si>
  <si>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</si>
  <si>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</si>
  <si>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</si>
  <si>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</si>
  <si>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</si>
  <si>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</si>
  <si>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</si>
  <si>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</si>
  <si>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</si>
  <si>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</si>
  <si>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</si>
  <si>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</si>
  <si>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</si>
  <si>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</si>
  <si>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</si>
  <si>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</si>
  <si>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</si>
  <si>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</si>
  <si>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</si>
  <si>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</si>
  <si>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</si>
  <si>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</si>
  <si>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</si>
  <si>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</si>
  <si>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</si>
  <si>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</si>
  <si>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</si>
  <si>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</si>
  <si>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</si>
  <si>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</si>
  <si>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</si>
  <si>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</si>
  <si>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</si>
  <si>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</si>
  <si>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</si>
  <si>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</si>
  <si>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</si>
  <si>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</si>
  <si>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</si>
  <si>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</si>
  <si>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</si>
  <si>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</si>
  <si>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</si>
  <si>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</si>
  <si>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</si>
  <si>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</si>
  <si>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</si>
  <si>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</si>
  <si>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</si>
  <si>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</si>
  <si>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</si>
  <si>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</si>
  <si>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</si>
  <si>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</si>
  <si>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</si>
  <si>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</si>
  <si>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</si>
  <si>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</si>
  <si>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</si>
  <si>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</si>
  <si>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</si>
  <si>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</si>
  <si>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</si>
  <si>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</si>
  <si>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</si>
  <si>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</si>
  <si>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</si>
  <si>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</si>
  <si>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</si>
  <si>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</si>
  <si>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</si>
  <si>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</si>
  <si>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</si>
  <si>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</si>
  <si>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</si>
  <si>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</si>
  <si>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</si>
  <si>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</si>
  <si>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</si>
  <si>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</si>
  <si>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</si>
  <si>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</si>
  <si>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</si>
  <si>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</si>
  <si>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</si>
  <si>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</si>
  <si>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</si>
  <si>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</si>
  <si>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</si>
  <si>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</si>
  <si>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</si>
  <si>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</si>
  <si>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</si>
  <si>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</si>
  <si>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</si>
  <si>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</si>
  <si>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</si>
  <si>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</si>
  <si>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</si>
  <si>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</si>
  <si>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</si>
  <si>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</si>
  <si>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</si>
  <si>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</si>
  <si>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</si>
  <si>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</si>
  <si>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</si>
  <si>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</si>
  <si>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</si>
  <si>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</si>
  <si>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</si>
  <si>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</si>
  <si>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</si>
  <si>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</si>
  <si>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</si>
  <si>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</si>
  <si>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</si>
  <si>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</si>
  <si>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</si>
  <si>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</si>
  <si>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</si>
  <si>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</si>
  <si>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</si>
  <si>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</si>
  <si>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</si>
  <si>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</si>
  <si>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</si>
  <si>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</si>
  <si>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</si>
  <si>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</si>
  <si>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</si>
  <si>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</si>
  <si>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</si>
  <si>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</si>
  <si>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</si>
  <si>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</si>
  <si>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</si>
  <si>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</si>
  <si>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</si>
  <si>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</si>
  <si>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</si>
  <si>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</si>
  <si>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</si>
  <si>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</si>
  <si>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</si>
  <si>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</si>
  <si>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</si>
  <si>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</si>
  <si>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</si>
  <si>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</si>
  <si>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</si>
  <si>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</si>
  <si>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</si>
  <si>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</si>
  <si>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</si>
  <si>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</si>
  <si>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</si>
  <si>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</si>
  <si>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</si>
  <si>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</si>
  <si>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</si>
  <si>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</si>
  <si>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</si>
  <si>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</si>
  <si>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</si>
  <si>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</si>
  <si>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</si>
  <si>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</si>
  <si>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</si>
  <si>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</si>
  <si>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</si>
  <si>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</si>
  <si>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</si>
  <si>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</si>
  <si>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</si>
  <si>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</si>
  <si>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</si>
  <si>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</si>
  <si>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</si>
  <si>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</si>
  <si>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</si>
  <si>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</si>
  <si>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</si>
  <si>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</si>
  <si>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</si>
  <si>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</si>
  <si>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</si>
  <si>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</si>
  <si>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</si>
  <si>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</si>
  <si>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</si>
  <si>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</si>
  <si>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</si>
  <si>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</si>
  <si>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</si>
  <si>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</si>
  <si>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</si>
  <si>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</si>
  <si>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</si>
  <si>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</si>
  <si>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</si>
  <si>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</si>
  <si>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</si>
  <si>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</si>
  <si>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</si>
  <si>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</si>
  <si>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</si>
  <si>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</si>
  <si>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</si>
  <si>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</si>
  <si>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</si>
  <si>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</si>
  <si>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</si>
  <si>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</si>
  <si>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</si>
  <si>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</si>
  <si>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</si>
  <si>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</si>
  <si>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</si>
  <si>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</si>
  <si>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</si>
  <si>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</si>
  <si>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</si>
  <si>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</si>
  <si>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</si>
  <si>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</si>
  <si>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</si>
  <si>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</si>
  <si>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</si>
  <si>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</si>
  <si>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</si>
  <si>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</si>
  <si>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</si>
  <si>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</si>
  <si>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</si>
  <si>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</si>
  <si>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</si>
  <si>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</si>
  <si>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</si>
  <si>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</si>
  <si>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</si>
  <si>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</si>
  <si>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</si>
  <si>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</si>
  <si>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</si>
  <si>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</si>
  <si>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</si>
  <si>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</si>
  <si>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</si>
  <si>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</si>
  <si>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</si>
  <si>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</si>
  <si>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</si>
  <si>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</si>
  <si>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</si>
  <si>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</si>
  <si>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</si>
  <si>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</si>
  <si>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</si>
  <si>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</si>
  <si>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</si>
  <si>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</si>
  <si>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</si>
  <si>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</si>
  <si>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</si>
  <si>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</si>
  <si>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</si>
  <si>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</si>
  <si>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</si>
  <si>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</si>
  <si>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</si>
  <si>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</si>
  <si>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</si>
  <si>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</si>
  <si>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</si>
  <si>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</si>
  <si>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</si>
  <si>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</si>
  <si>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</si>
  <si>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</si>
  <si>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</si>
  <si>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</si>
  <si>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</si>
  <si>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</si>
  <si>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</si>
  <si>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</si>
  <si>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</si>
  <si>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</si>
  <si>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</si>
  <si>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</si>
  <si>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</si>
  <si>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</si>
  <si>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</si>
  <si>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</si>
  <si>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</si>
  <si>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</si>
  <si>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</si>
  <si>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</si>
  <si>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</si>
  <si>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</si>
  <si>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</si>
  <si>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</si>
  <si>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</si>
  <si>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</si>
  <si>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</si>
  <si>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</si>
  <si>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</si>
  <si>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</si>
  <si>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</si>
  <si>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</si>
  <si>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</si>
  <si>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</si>
  <si>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</si>
  <si>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</si>
  <si>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</si>
  <si>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</si>
  <si>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</si>
  <si>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</si>
  <si>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</si>
  <si>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</si>
  <si>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</si>
  <si>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</si>
  <si>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</si>
  <si>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</si>
  <si>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</si>
  <si>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</si>
  <si>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</si>
  <si>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</si>
  <si>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</si>
  <si>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</si>
  <si>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</si>
  <si>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</si>
  <si>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</si>
  <si>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</si>
  <si>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</si>
  <si>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</si>
  <si>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</si>
  <si>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</si>
  <si>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</si>
  <si>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</si>
  <si>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</si>
  <si>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</si>
  <si>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</si>
  <si>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</si>
  <si>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</si>
  <si>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</si>
  <si>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</si>
  <si>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</si>
  <si>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</si>
  <si>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</si>
  <si>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</si>
  <si>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</si>
  <si>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</si>
  <si>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</si>
  <si>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</si>
  <si>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</si>
  <si>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</si>
  <si>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</si>
  <si>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</si>
  <si>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</si>
  <si>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</si>
  <si>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</si>
  <si>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</si>
  <si>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</si>
  <si>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</si>
  <si>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</si>
  <si>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</si>
  <si>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</si>
  <si>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</si>
  <si>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</si>
  <si>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</si>
  <si>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</si>
  <si>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</si>
  <si>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</si>
  <si>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</si>
  <si>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</si>
  <si>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</si>
  <si>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</si>
  <si>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</si>
  <si>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</si>
  <si>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</si>
  <si>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</si>
  <si>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</si>
  <si>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</si>
  <si>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</si>
  <si>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</si>
  <si>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</si>
  <si>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</si>
  <si>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</si>
  <si>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</si>
  <si>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</si>
  <si>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</si>
  <si>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</si>
  <si>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</si>
  <si>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</si>
  <si>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</si>
  <si>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</si>
  <si>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</si>
  <si>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</si>
  <si>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</si>
  <si>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</si>
  <si>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</si>
  <si>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</si>
  <si>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</si>
  <si>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</si>
  <si>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</si>
  <si>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</si>
  <si>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</si>
  <si>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</si>
  <si>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</si>
  <si>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</si>
  <si>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</si>
  <si>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</si>
  <si>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</si>
  <si>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</si>
  <si>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</si>
  <si>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</si>
  <si>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</si>
  <si>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</si>
  <si>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</si>
  <si>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</si>
  <si>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</si>
  <si>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</si>
  <si>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</si>
  <si>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</si>
  <si>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</si>
  <si>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</si>
  <si>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</si>
  <si>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</si>
  <si>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</si>
  <si>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</si>
  <si>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</si>
  <si>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</si>
  <si>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</si>
  <si>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</si>
  <si>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</si>
  <si>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</si>
  <si>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</si>
  <si>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</si>
  <si>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</si>
  <si>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</si>
  <si>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</si>
  <si>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</si>
  <si>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</si>
  <si>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</si>
  <si>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</si>
  <si>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</si>
  <si>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</si>
  <si>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</si>
  <si>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</si>
  <si>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</si>
  <si>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</si>
  <si>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</si>
  <si>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</si>
  <si>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</si>
  <si>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</si>
  <si>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</si>
  <si>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</si>
  <si>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</si>
  <si>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</si>
  <si>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</si>
  <si>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</si>
  <si>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</si>
  <si>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</si>
  <si>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</si>
  <si>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</si>
  <si>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</si>
  <si>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</si>
  <si>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</si>
  <si>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</si>
  <si>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</si>
  <si>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</si>
  <si>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</si>
  <si>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</si>
  <si>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</si>
  <si>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</si>
  <si>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</si>
  <si>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</si>
  <si>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</si>
  <si>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</si>
  <si>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</si>
  <si>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</si>
  <si>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</si>
  <si>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</si>
  <si>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</si>
  <si>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</si>
  <si>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</si>
  <si>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</si>
  <si>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</si>
  <si>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</si>
  <si>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</si>
  <si>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</si>
  <si>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</si>
  <si>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</si>
  <si>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</si>
  <si>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</si>
  <si>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</si>
  <si>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</si>
  <si>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</si>
  <si>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</si>
  <si>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</si>
  <si>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</si>
  <si>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</si>
  <si>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</si>
  <si>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</si>
  <si>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</si>
  <si>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</si>
  <si>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</si>
  <si>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</si>
  <si>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</si>
  <si>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</si>
  <si>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</si>
  <si>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</si>
  <si>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</si>
  <si>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</si>
  <si>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Personal de carácter eventual</t>
  </si>
  <si>
    <t>Pago de salarios para los pasantes.</t>
  </si>
  <si>
    <t>Telefax y correos</t>
  </si>
  <si>
    <t>Publicidad y propaganda</t>
  </si>
  <si>
    <t xml:space="preserve">Contratación de agencia publicitaria. </t>
  </si>
  <si>
    <t>Impresión, encuadernación y rotulación</t>
  </si>
  <si>
    <t>Gorras, Tshirt, Camisa, Soveniers, timbrados y artes gráficas</t>
  </si>
  <si>
    <t>Obsequios personalizados, Souvenirs, timbrados y artes gráficas</t>
  </si>
  <si>
    <t>Impresión empastado, Souvenirs, timbrados y artes gráficas</t>
  </si>
  <si>
    <t>Souvenirs, timbrados y artes gráficas</t>
  </si>
  <si>
    <t>Pasajes y gastos de transporte</t>
  </si>
  <si>
    <t>Ticket de avión</t>
  </si>
  <si>
    <t>Alquileres de equipos de transporte, tracción y elevación</t>
  </si>
  <si>
    <t>Contratacion de transporte para 100 personas</t>
  </si>
  <si>
    <t>Contratacion de transporte para 1850 personas</t>
  </si>
  <si>
    <t>Licencias informáticas</t>
  </si>
  <si>
    <t>Licencias Adobe, Zoom, Hootsuite, Brand24, Link tree, etc.</t>
  </si>
  <si>
    <t>Pago de seguro de bienes inmuebles e infraestructura anual y riesgo general</t>
  </si>
  <si>
    <t>Seguros de personas</t>
  </si>
  <si>
    <t xml:space="preserve">Gestionar subsidio de plan de seguro complementario a un 100% por parte de la DIGEIG. </t>
  </si>
  <si>
    <t>Seguro de bienes inmuebles e infraestructura y riesgo</t>
  </si>
  <si>
    <t>Mantenimiento y reparaciones</t>
  </si>
  <si>
    <t>Mantenimiento infraestructura, electricdad, detector de metales, detección de incendios</t>
  </si>
  <si>
    <t>Matenimiento y Reparación</t>
  </si>
  <si>
    <t>Mantenimiento mobiliario, transporte y aire acondicionado</t>
  </si>
  <si>
    <t>Comisiones y gastos</t>
  </si>
  <si>
    <t>Comisiones y cargos bancarios</t>
  </si>
  <si>
    <t>Limpieza e higiene</t>
  </si>
  <si>
    <t>Fumigación, lavandería y limpieza e higiene</t>
  </si>
  <si>
    <t>Eventos Generales</t>
  </si>
  <si>
    <t>Alquiler mesa, silla, plantas, tv, microfonos, etc.</t>
  </si>
  <si>
    <t>Alquiler sillas, mesas, manteles, flores, pantalla, equipo de sonido.</t>
  </si>
  <si>
    <t>Campamento, evento.</t>
  </si>
  <si>
    <t>Servicios Jurídicos</t>
  </si>
  <si>
    <t>Servicios técnicos y profesionales y jurídicos</t>
  </si>
  <si>
    <t>Servicios de capacitación</t>
  </si>
  <si>
    <t>Diplomados, talleres y cursos</t>
  </si>
  <si>
    <t>Servicios de informática y sistemas computarizados</t>
  </si>
  <si>
    <t>Gestion de firma digital y sistema simetrico de internet.</t>
  </si>
  <si>
    <t>Otros servicios técnicos profesionales</t>
  </si>
  <si>
    <t>Consultoria, asesoria y expositor externo.</t>
  </si>
  <si>
    <t>Servicios de alimentación</t>
  </si>
  <si>
    <t>Almuerzo diario a los colaboradores de todas las direcciones</t>
  </si>
  <si>
    <t>Servicios de catering</t>
  </si>
  <si>
    <t xml:space="preserve">Estación líquida, refrigerio ligero </t>
  </si>
  <si>
    <t>Estación líquida, refrigerio ligero, almuerzo</t>
  </si>
  <si>
    <t>Consultoria ISO , asesoria en comunicación y expositor externo.</t>
  </si>
  <si>
    <t>Asesoría tecnológica y expositor externo.</t>
  </si>
  <si>
    <t>Expositor externo.</t>
  </si>
  <si>
    <t>Alimentos y bebidas para personas</t>
  </si>
  <si>
    <t>Alimentos y bebidas: Café, cremora, azucar, te frio, te caliente</t>
  </si>
  <si>
    <t>Productos forestales</t>
  </si>
  <si>
    <t>Productos forestales: Coronas y plantas ornamentales</t>
  </si>
  <si>
    <t>Prendas y accesorios de vestir</t>
  </si>
  <si>
    <t>Uniformes</t>
  </si>
  <si>
    <t>Uniformes y poloches para niños</t>
  </si>
  <si>
    <t>Papel de escritorio</t>
  </si>
  <si>
    <t>Papel de escritorio y papel de limpieza(baño, cocina, etc.)</t>
  </si>
  <si>
    <t>Productos medicinales para uso humano</t>
  </si>
  <si>
    <t xml:space="preserve">Medicamentos </t>
  </si>
  <si>
    <t>Llantas, artículos de caucho y plástico</t>
  </si>
  <si>
    <t>Llantas, caucho y plástico</t>
  </si>
  <si>
    <t>Herramientas menores y productos metálicos</t>
  </si>
  <si>
    <t>Herramienta menores y estructuras metálicas</t>
  </si>
  <si>
    <t>Gasolina, Gasoil, Aceites y grasas, productos químicos</t>
  </si>
  <si>
    <t>Útiles y materiales de limpieza e higiene</t>
  </si>
  <si>
    <t>Materiales de limpieza e higiene</t>
  </si>
  <si>
    <t>Materiales de limpieza: desinfectantes, ambientadores, jabón líquido, alcohol, etc.</t>
  </si>
  <si>
    <t>Útiles y materiales de escritorio, oficina e informática</t>
  </si>
  <si>
    <t>útiles de escritorios: Lapiz, lapicero, grapadores, etc.</t>
  </si>
  <si>
    <t>Útiles de cocina y comedor</t>
  </si>
  <si>
    <t>Utiles de cocina: taza, cubiertos, termos, etc.</t>
  </si>
  <si>
    <t>Productos eléctricos y afines</t>
  </si>
  <si>
    <t>Productos electricos, aire acondicionado, tv, baterias, etc.</t>
  </si>
  <si>
    <t>Productos electricos, pieza aire acondicionado</t>
  </si>
  <si>
    <t>Productos electricos</t>
  </si>
  <si>
    <t>Bonos para útiles diversos</t>
  </si>
  <si>
    <t xml:space="preserve">Coordinar una ayuda escolar para el personal DIGEISTA con hijos en edad escolar demostrable. </t>
  </si>
  <si>
    <t>Productos y útiles de defensa y seguridad</t>
  </si>
  <si>
    <t>Compra de equipos de previsión de seguridad.</t>
  </si>
  <si>
    <t>Becas Nacionales</t>
  </si>
  <si>
    <t xml:space="preserve">Maestrias </t>
  </si>
  <si>
    <t>Muebles, equipos de oficina y estantería</t>
  </si>
  <si>
    <t>Tramerias, archiveros de tres gabetas, libreros, escritorios, sillas ejecutivas.</t>
  </si>
  <si>
    <t>Equipos de tecnología de la información y comunicación</t>
  </si>
  <si>
    <t>Laptops y licencias</t>
  </si>
  <si>
    <t>Electrodomésticos</t>
  </si>
  <si>
    <t>Electrodomesticos: microondas, greca electrica</t>
  </si>
  <si>
    <t>Equipos y Aparatos Audiovisuales</t>
  </si>
  <si>
    <t xml:space="preserve">Vehiculos y equipo de transporte, tracción y elevación. </t>
  </si>
  <si>
    <t>Automóviles y camiones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</si>
</sst>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cellStyleXfs>
  <cellXfs count="8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cellXfs>
  <cellStyles count="48">
    <cellStyle name="ArticleBody" xfId="45" xr:uid="{00000000-0005-0000-0000-00002D000000}"/>
    <cellStyle name="ArticleBody_currency" xfId="46" xr:uid="{00000000-0005-0000-0000-00002E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44">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43"/>
    </tableStyle>
    <tableStyle name="Table Style 2" pivot="0" count="2" xr9:uid="{00000000-0011-0000-FFFF-FFFF01000000}">
      <tableStyleElement type="wholeTable" dxfId="42"/>
      <tableStyleElement type="totalRow" dxfId="41"/>
    </tableStyle>
    <tableStyle name="Table Style 3" pivot="0" count="3" xr9:uid="{00000000-0011-0000-FFFF-FFFF02000000}">
      <tableStyleElement type="lastColumn" dxfId="40"/>
      <tableStyleElement type="firstRowStripe" dxfId="39"/>
      <tableStyleElement type="secondRowStripe" dxfId="38"/>
    </tableStyle>
    <tableStyle name="Table Style 4" pivot="0" count="2" xr9:uid="{00000000-0011-0000-FFFF-FFFF03000000}">
      <tableStyleElement type="firstRowStripe" dxfId="37"/>
      <tableStyleElement type="secondColumnStripe"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twoCellAnchor>
    <xdr:from>
      <xdr:col>1</xdr:col>
      <xdr:colOff>63500</xdr:colOff>
      <xdr:row>45</xdr:row>
      <xdr:rowOff>63500</xdr:rowOff>
    </xdr:from>
    <xdr:to>
      <xdr:col>1</xdr:col>
      <xdr:colOff>3543300</xdr:colOff>
      <xdr:row>46</xdr:row>
      <xdr:rowOff>141471</xdr:rowOff>
    </xdr:to>
    <xdr:sp macro="" textlink="">
      <xdr:nvSpPr>
        <xdr:cNvPr id="2" name="Cuadro de texto 2">
          <a:extLst>
            <a:ext uri="{FF2B5EF4-FFF2-40B4-BE49-F238E27FC236}">
              <a16:creationId xmlns:a16="http://schemas.microsoft.com/office/drawing/2014/main" id="{00000000-0008-0000-0000-000002000000}"/>
            </a:ext>
          </a:extLst>
        </xdr:cNvPr>
        <xdr:cNvSpPr txBox="1">
          <a:spLocks noChangeArrowheads="1"/>
        </xdr:cNvSpPr>
      </xdr:nvSpPr>
      <xdr:spPr bwMode="auto">
        <a:xfrm>
          <a:off x="333375" y="9794875"/>
          <a:ext cx="3479800" cy="268471"/>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s-DO"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0</xdr:col>
      <xdr:colOff>251733</xdr:colOff>
      <xdr:row>43</xdr:row>
      <xdr:rowOff>47625</xdr:rowOff>
    </xdr:from>
    <xdr:to>
      <xdr:col>3</xdr:col>
      <xdr:colOff>27216</xdr:colOff>
      <xdr:row>55</xdr:row>
      <xdr:rowOff>129724</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733" y="9456964"/>
          <a:ext cx="7531554" cy="2368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1525</xdr:row>
          <xdr:rowOff>0</xdr:rowOff>
        </xdr:from>
        <xdr:to>
          <xdr:col>1</xdr:col>
          <xdr:colOff>457200</xdr:colOff>
          <xdr:row>1526</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24539" name="Button 5083" hidden="1">
              <a:extLst>
                <a:ext uri="{63B3BB69-23CF-44E3-9099-C40C66FF867C}">
                  <a14:compatExt spid="_x0000_s24539"/>
                </a:ext>
                <a:ext uri="{FF2B5EF4-FFF2-40B4-BE49-F238E27FC236}">
                  <a16:creationId xmlns:a16="http://schemas.microsoft.com/office/drawing/2014/main" id="{00000000-0008-0000-0100-0000DB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24540" name="Button 5084" hidden="1">
              <a:extLst>
                <a:ext uri="{63B3BB69-23CF-44E3-9099-C40C66FF867C}">
                  <a14:compatExt spid="_x0000_s24540"/>
                </a:ext>
                <a:ext uri="{FF2B5EF4-FFF2-40B4-BE49-F238E27FC236}">
                  <a16:creationId xmlns:a16="http://schemas.microsoft.com/office/drawing/2014/main" id="{00000000-0008-0000-0100-0000D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24541" name="Button 5085" hidden="1">
              <a:extLst>
                <a:ext uri="{63B3BB69-23CF-44E3-9099-C40C66FF867C}">
                  <a14:compatExt spid="_x0000_s24541"/>
                </a:ext>
                <a:ext uri="{FF2B5EF4-FFF2-40B4-BE49-F238E27FC236}">
                  <a16:creationId xmlns:a16="http://schemas.microsoft.com/office/drawing/2014/main" id="{00000000-0008-0000-0100-0000DD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24562" name="Button 5106" hidden="1">
              <a:extLst>
                <a:ext uri="{63B3BB69-23CF-44E3-9099-C40C66FF867C}">
                  <a14:compatExt spid="_x0000_s24562"/>
                </a:ext>
                <a:ext uri="{FF2B5EF4-FFF2-40B4-BE49-F238E27FC236}">
                  <a16:creationId xmlns:a16="http://schemas.microsoft.com/office/drawing/2014/main" id="{00000000-0008-0000-0100-0000F2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24563" name="Button 5107" hidden="1">
              <a:extLst>
                <a:ext uri="{63B3BB69-23CF-44E3-9099-C40C66FF867C}">
                  <a14:compatExt spid="_x0000_s24563"/>
                </a:ext>
                <a:ext uri="{FF2B5EF4-FFF2-40B4-BE49-F238E27FC236}">
                  <a16:creationId xmlns:a16="http://schemas.microsoft.com/office/drawing/2014/main" id="{00000000-0008-0000-0100-0000F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24564" name="Button 5108" hidden="1">
              <a:extLst>
                <a:ext uri="{63B3BB69-23CF-44E3-9099-C40C66FF867C}">
                  <a14:compatExt spid="_x0000_s24564"/>
                </a:ext>
                <a:ext uri="{FF2B5EF4-FFF2-40B4-BE49-F238E27FC236}">
                  <a16:creationId xmlns:a16="http://schemas.microsoft.com/office/drawing/2014/main" id="{00000000-0008-0000-0100-0000F4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28681" name="Button 512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28682" name="Button 513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28683" name="Button 513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28702" name="Button 515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28703" name="Button 515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28704" name="Button 515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28723" name="Button 5171" hidden="1">
              <a:extLst>
                <a:ext uri="{63B3BB69-23CF-44E3-9099-C40C66FF867C}">
                  <a14:compatExt spid="_x0000_s28723"/>
                </a:ext>
                <a:ext uri="{FF2B5EF4-FFF2-40B4-BE49-F238E27FC236}">
                  <a16:creationId xmlns:a16="http://schemas.microsoft.com/office/drawing/2014/main" id="{00000000-0008-0000-0100-000033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28724" name="Button 5172" hidden="1">
              <a:extLst>
                <a:ext uri="{63B3BB69-23CF-44E3-9099-C40C66FF867C}">
                  <a14:compatExt spid="_x0000_s28724"/>
                </a:ext>
                <a:ext uri="{FF2B5EF4-FFF2-40B4-BE49-F238E27FC236}">
                  <a16:creationId xmlns:a16="http://schemas.microsoft.com/office/drawing/2014/main" id="{00000000-0008-0000-0100-000034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28725" name="Button 5173" hidden="1">
              <a:extLst>
                <a:ext uri="{63B3BB69-23CF-44E3-9099-C40C66FF867C}">
                  <a14:compatExt spid="_x0000_s28725"/>
                </a:ext>
                <a:ext uri="{FF2B5EF4-FFF2-40B4-BE49-F238E27FC236}">
                  <a16:creationId xmlns:a16="http://schemas.microsoft.com/office/drawing/2014/main" id="{00000000-0008-0000-0100-000035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28745" name="Button 5193" hidden="1">
              <a:extLst>
                <a:ext uri="{63B3BB69-23CF-44E3-9099-C40C66FF867C}">
                  <a14:compatExt spid="_x0000_s28745"/>
                </a:ext>
                <a:ext uri="{FF2B5EF4-FFF2-40B4-BE49-F238E27FC236}">
                  <a16:creationId xmlns:a16="http://schemas.microsoft.com/office/drawing/2014/main" id="{00000000-0008-0000-0100-000049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28746" name="Button 5194" hidden="1">
              <a:extLst>
                <a:ext uri="{63B3BB69-23CF-44E3-9099-C40C66FF867C}">
                  <a14:compatExt spid="_x0000_s28746"/>
                </a:ext>
                <a:ext uri="{FF2B5EF4-FFF2-40B4-BE49-F238E27FC236}">
                  <a16:creationId xmlns:a16="http://schemas.microsoft.com/office/drawing/2014/main" id="{00000000-0008-0000-0100-00004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28747" name="Button 5195" hidden="1">
              <a:extLst>
                <a:ext uri="{63B3BB69-23CF-44E3-9099-C40C66FF867C}">
                  <a14:compatExt spid="_x0000_s28747"/>
                </a:ext>
                <a:ext uri="{FF2B5EF4-FFF2-40B4-BE49-F238E27FC236}">
                  <a16:creationId xmlns:a16="http://schemas.microsoft.com/office/drawing/2014/main" id="{00000000-0008-0000-0100-00004B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28749" name="Button 5197" hidden="1">
              <a:extLst>
                <a:ext uri="{63B3BB69-23CF-44E3-9099-C40C66FF867C}">
                  <a14:compatExt spid="_x0000_s28749"/>
                </a:ext>
                <a:ext uri="{FF2B5EF4-FFF2-40B4-BE49-F238E27FC236}">
                  <a16:creationId xmlns:a16="http://schemas.microsoft.com/office/drawing/2014/main" id="{00000000-0008-0000-0100-00004D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28750" name="Button 5198" hidden="1">
              <a:extLst>
                <a:ext uri="{63B3BB69-23CF-44E3-9099-C40C66FF867C}">
                  <a14:compatExt spid="_x0000_s28750"/>
                </a:ext>
                <a:ext uri="{FF2B5EF4-FFF2-40B4-BE49-F238E27FC236}">
                  <a16:creationId xmlns:a16="http://schemas.microsoft.com/office/drawing/2014/main" id="{00000000-0008-0000-0100-00004E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28751" name="Button 5199" hidden="1">
              <a:extLst>
                <a:ext uri="{63B3BB69-23CF-44E3-9099-C40C66FF867C}">
                  <a14:compatExt spid="_x0000_s28751"/>
                </a:ext>
                <a:ext uri="{FF2B5EF4-FFF2-40B4-BE49-F238E27FC236}">
                  <a16:creationId xmlns:a16="http://schemas.microsoft.com/office/drawing/2014/main" id="{00000000-0008-0000-0100-00004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28752" name="Button 5200" hidden="1">
              <a:extLst>
                <a:ext uri="{63B3BB69-23CF-44E3-9099-C40C66FF867C}">
                  <a14:compatExt spid="_x0000_s28752"/>
                </a:ext>
                <a:ext uri="{FF2B5EF4-FFF2-40B4-BE49-F238E27FC236}">
                  <a16:creationId xmlns:a16="http://schemas.microsoft.com/office/drawing/2014/main" id="{00000000-0008-0000-0100-000050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28753" name="Button 5201" hidden="1">
              <a:extLst>
                <a:ext uri="{63B3BB69-23CF-44E3-9099-C40C66FF867C}">
                  <a14:compatExt spid="_x0000_s28753"/>
                </a:ext>
                <a:ext uri="{FF2B5EF4-FFF2-40B4-BE49-F238E27FC236}">
                  <a16:creationId xmlns:a16="http://schemas.microsoft.com/office/drawing/2014/main" id="{00000000-0008-0000-0100-00005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28774" name="Button 5222" hidden="1">
              <a:extLst>
                <a:ext uri="{63B3BB69-23CF-44E3-9099-C40C66FF867C}">
                  <a14:compatExt spid="_x0000_s28774"/>
                </a:ext>
                <a:ext uri="{FF2B5EF4-FFF2-40B4-BE49-F238E27FC236}">
                  <a16:creationId xmlns:a16="http://schemas.microsoft.com/office/drawing/2014/main" id="{00000000-0008-0000-0100-000066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28775" name="Button 5223" hidden="1">
              <a:extLst>
                <a:ext uri="{63B3BB69-23CF-44E3-9099-C40C66FF867C}">
                  <a14:compatExt spid="_x0000_s28775"/>
                </a:ext>
                <a:ext uri="{FF2B5EF4-FFF2-40B4-BE49-F238E27FC236}">
                  <a16:creationId xmlns:a16="http://schemas.microsoft.com/office/drawing/2014/main" id="{00000000-0008-0000-0100-000067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28776" name="Button 5224" hidden="1">
              <a:extLst>
                <a:ext uri="{63B3BB69-23CF-44E3-9099-C40C66FF867C}">
                  <a14:compatExt spid="_x0000_s28776"/>
                </a:ext>
                <a:ext uri="{FF2B5EF4-FFF2-40B4-BE49-F238E27FC236}">
                  <a16:creationId xmlns:a16="http://schemas.microsoft.com/office/drawing/2014/main" id="{00000000-0008-0000-0100-000068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28778" name="Button 5226" hidden="1">
              <a:extLst>
                <a:ext uri="{63B3BB69-23CF-44E3-9099-C40C66FF867C}">
                  <a14:compatExt spid="_x0000_s28778"/>
                </a:ext>
                <a:ext uri="{FF2B5EF4-FFF2-40B4-BE49-F238E27FC236}">
                  <a16:creationId xmlns:a16="http://schemas.microsoft.com/office/drawing/2014/main" id="{00000000-0008-0000-0100-00006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28779" name="Button 5227" hidden="1">
              <a:extLst>
                <a:ext uri="{63B3BB69-23CF-44E3-9099-C40C66FF867C}">
                  <a14:compatExt spid="_x0000_s28779"/>
                </a:ext>
                <a:ext uri="{FF2B5EF4-FFF2-40B4-BE49-F238E27FC236}">
                  <a16:creationId xmlns:a16="http://schemas.microsoft.com/office/drawing/2014/main" id="{00000000-0008-0000-0100-00006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28780" name="Button 5228" hidden="1">
              <a:extLst>
                <a:ext uri="{63B3BB69-23CF-44E3-9099-C40C66FF867C}">
                  <a14:compatExt spid="_x0000_s28780"/>
                </a:ext>
                <a:ext uri="{FF2B5EF4-FFF2-40B4-BE49-F238E27FC236}">
                  <a16:creationId xmlns:a16="http://schemas.microsoft.com/office/drawing/2014/main" id="{00000000-0008-0000-0100-00006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28800" name="Button 5248" hidden="1">
              <a:extLst>
                <a:ext uri="{63B3BB69-23CF-44E3-9099-C40C66FF867C}">
                  <a14:compatExt spid="_x0000_s28800"/>
                </a:ext>
                <a:ext uri="{FF2B5EF4-FFF2-40B4-BE49-F238E27FC236}">
                  <a16:creationId xmlns:a16="http://schemas.microsoft.com/office/drawing/2014/main" id="{00000000-0008-0000-0100-000080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28801" name="Button 5249" hidden="1">
              <a:extLst>
                <a:ext uri="{63B3BB69-23CF-44E3-9099-C40C66FF867C}">
                  <a14:compatExt spid="_x0000_s28801"/>
                </a:ext>
                <a:ext uri="{FF2B5EF4-FFF2-40B4-BE49-F238E27FC236}">
                  <a16:creationId xmlns:a16="http://schemas.microsoft.com/office/drawing/2014/main" id="{00000000-0008-0000-0100-00008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28802" name="Button 5250" hidden="1">
              <a:extLst>
                <a:ext uri="{63B3BB69-23CF-44E3-9099-C40C66FF867C}">
                  <a14:compatExt spid="_x0000_s28802"/>
                </a:ext>
                <a:ext uri="{FF2B5EF4-FFF2-40B4-BE49-F238E27FC236}">
                  <a16:creationId xmlns:a16="http://schemas.microsoft.com/office/drawing/2014/main" id="{00000000-0008-0000-0100-000082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28821" name="Button 5269" hidden="1">
              <a:extLst>
                <a:ext uri="{63B3BB69-23CF-44E3-9099-C40C66FF867C}">
                  <a14:compatExt spid="_x0000_s28821"/>
                </a:ext>
                <a:ext uri="{FF2B5EF4-FFF2-40B4-BE49-F238E27FC236}">
                  <a16:creationId xmlns:a16="http://schemas.microsoft.com/office/drawing/2014/main" id="{00000000-0008-0000-0100-000095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28822" name="Button 5270" hidden="1">
              <a:extLst>
                <a:ext uri="{63B3BB69-23CF-44E3-9099-C40C66FF867C}">
                  <a14:compatExt spid="_x0000_s28822"/>
                </a:ext>
                <a:ext uri="{FF2B5EF4-FFF2-40B4-BE49-F238E27FC236}">
                  <a16:creationId xmlns:a16="http://schemas.microsoft.com/office/drawing/2014/main" id="{00000000-0008-0000-0100-000096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28823" name="Button 5271" hidden="1">
              <a:extLst>
                <a:ext uri="{63B3BB69-23CF-44E3-9099-C40C66FF867C}">
                  <a14:compatExt spid="_x0000_s28823"/>
                </a:ext>
                <a:ext uri="{FF2B5EF4-FFF2-40B4-BE49-F238E27FC236}">
                  <a16:creationId xmlns:a16="http://schemas.microsoft.com/office/drawing/2014/main" id="{00000000-0008-0000-0100-000097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28825" name="Button 5273" hidden="1">
              <a:extLst>
                <a:ext uri="{63B3BB69-23CF-44E3-9099-C40C66FF867C}">
                  <a14:compatExt spid="_x0000_s28825"/>
                </a:ext>
                <a:ext uri="{FF2B5EF4-FFF2-40B4-BE49-F238E27FC236}">
                  <a16:creationId xmlns:a16="http://schemas.microsoft.com/office/drawing/2014/main" id="{00000000-0008-0000-0100-00009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28826" name="Button 5274" hidden="1">
              <a:extLst>
                <a:ext uri="{63B3BB69-23CF-44E3-9099-C40C66FF867C}">
                  <a14:compatExt spid="_x0000_s28826"/>
                </a:ext>
                <a:ext uri="{FF2B5EF4-FFF2-40B4-BE49-F238E27FC236}">
                  <a16:creationId xmlns:a16="http://schemas.microsoft.com/office/drawing/2014/main" id="{00000000-0008-0000-0100-00009A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28827" name="Button 5275" hidden="1">
              <a:extLst>
                <a:ext uri="{63B3BB69-23CF-44E3-9099-C40C66FF867C}">
                  <a14:compatExt spid="_x0000_s28827"/>
                </a:ext>
                <a:ext uri="{FF2B5EF4-FFF2-40B4-BE49-F238E27FC236}">
                  <a16:creationId xmlns:a16="http://schemas.microsoft.com/office/drawing/2014/main" id="{00000000-0008-0000-0100-00009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28828" name="Button 5276" hidden="1">
              <a:extLst>
                <a:ext uri="{63B3BB69-23CF-44E3-9099-C40C66FF867C}">
                  <a14:compatExt spid="_x0000_s28828"/>
                </a:ext>
                <a:ext uri="{FF2B5EF4-FFF2-40B4-BE49-F238E27FC236}">
                  <a16:creationId xmlns:a16="http://schemas.microsoft.com/office/drawing/2014/main" id="{00000000-0008-0000-0100-00009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28833" name="Button 5281" hidden="1">
              <a:extLst>
                <a:ext uri="{63B3BB69-23CF-44E3-9099-C40C66FF867C}">
                  <a14:compatExt spid="_x0000_s28833"/>
                </a:ext>
                <a:ext uri="{FF2B5EF4-FFF2-40B4-BE49-F238E27FC236}">
                  <a16:creationId xmlns:a16="http://schemas.microsoft.com/office/drawing/2014/main" id="{00000000-0008-0000-0100-0000A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28834" name="Button 5282" hidden="1">
              <a:extLst>
                <a:ext uri="{63B3BB69-23CF-44E3-9099-C40C66FF867C}">
                  <a14:compatExt spid="_x0000_s28834"/>
                </a:ext>
                <a:ext uri="{FF2B5EF4-FFF2-40B4-BE49-F238E27FC236}">
                  <a16:creationId xmlns:a16="http://schemas.microsoft.com/office/drawing/2014/main" id="{00000000-0008-0000-0100-0000A2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28835" name="Button 5283" hidden="1">
              <a:extLst>
                <a:ext uri="{63B3BB69-23CF-44E3-9099-C40C66FF867C}">
                  <a14:compatExt spid="_x0000_s28835"/>
                </a:ext>
                <a:ext uri="{FF2B5EF4-FFF2-40B4-BE49-F238E27FC236}">
                  <a16:creationId xmlns:a16="http://schemas.microsoft.com/office/drawing/2014/main" id="{00000000-0008-0000-0100-0000A3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28854" name="Button 5302" hidden="1">
              <a:extLst>
                <a:ext uri="{63B3BB69-23CF-44E3-9099-C40C66FF867C}">
                  <a14:compatExt spid="_x0000_s28854"/>
                </a:ext>
                <a:ext uri="{FF2B5EF4-FFF2-40B4-BE49-F238E27FC236}">
                  <a16:creationId xmlns:a16="http://schemas.microsoft.com/office/drawing/2014/main" id="{00000000-0008-0000-0100-0000B6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28855" name="Button 5303" hidden="1">
              <a:extLst>
                <a:ext uri="{63B3BB69-23CF-44E3-9099-C40C66FF867C}">
                  <a14:compatExt spid="_x0000_s28855"/>
                </a:ext>
                <a:ext uri="{FF2B5EF4-FFF2-40B4-BE49-F238E27FC236}">
                  <a16:creationId xmlns:a16="http://schemas.microsoft.com/office/drawing/2014/main" id="{00000000-0008-0000-0100-0000B7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28856" name="Button 5304" hidden="1">
              <a:extLst>
                <a:ext uri="{63B3BB69-23CF-44E3-9099-C40C66FF867C}">
                  <a14:compatExt spid="_x0000_s28856"/>
                </a:ext>
                <a:ext uri="{FF2B5EF4-FFF2-40B4-BE49-F238E27FC236}">
                  <a16:creationId xmlns:a16="http://schemas.microsoft.com/office/drawing/2014/main" id="{00000000-0008-0000-0100-0000B8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28875" name="Button 5323" hidden="1">
              <a:extLst>
                <a:ext uri="{63B3BB69-23CF-44E3-9099-C40C66FF867C}">
                  <a14:compatExt spid="_x0000_s28875"/>
                </a:ext>
                <a:ext uri="{FF2B5EF4-FFF2-40B4-BE49-F238E27FC236}">
                  <a16:creationId xmlns:a16="http://schemas.microsoft.com/office/drawing/2014/main" id="{00000000-0008-0000-0100-0000CB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28876" name="Button 5324" hidden="1">
              <a:extLst>
                <a:ext uri="{63B3BB69-23CF-44E3-9099-C40C66FF867C}">
                  <a14:compatExt spid="_x0000_s28876"/>
                </a:ext>
                <a:ext uri="{FF2B5EF4-FFF2-40B4-BE49-F238E27FC236}">
                  <a16:creationId xmlns:a16="http://schemas.microsoft.com/office/drawing/2014/main" id="{00000000-0008-0000-0100-0000C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28877" name="Button 5325" hidden="1">
              <a:extLst>
                <a:ext uri="{63B3BB69-23CF-44E3-9099-C40C66FF867C}">
                  <a14:compatExt spid="_x0000_s28877"/>
                </a:ext>
                <a:ext uri="{FF2B5EF4-FFF2-40B4-BE49-F238E27FC236}">
                  <a16:creationId xmlns:a16="http://schemas.microsoft.com/office/drawing/2014/main" id="{00000000-0008-0000-0100-0000CD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28896" name="Button 5344" hidden="1">
              <a:extLst>
                <a:ext uri="{63B3BB69-23CF-44E3-9099-C40C66FF867C}">
                  <a14:compatExt spid="_x0000_s28896"/>
                </a:ext>
                <a:ext uri="{FF2B5EF4-FFF2-40B4-BE49-F238E27FC236}">
                  <a16:creationId xmlns:a16="http://schemas.microsoft.com/office/drawing/2014/main" id="{00000000-0008-0000-0100-0000E0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28897" name="Button 5345" hidden="1">
              <a:extLst>
                <a:ext uri="{63B3BB69-23CF-44E3-9099-C40C66FF867C}">
                  <a14:compatExt spid="_x0000_s28897"/>
                </a:ext>
                <a:ext uri="{FF2B5EF4-FFF2-40B4-BE49-F238E27FC236}">
                  <a16:creationId xmlns:a16="http://schemas.microsoft.com/office/drawing/2014/main" id="{00000000-0008-0000-0100-0000E1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28898" name="Button 5346" hidden="1">
              <a:extLst>
                <a:ext uri="{63B3BB69-23CF-44E3-9099-C40C66FF867C}">
                  <a14:compatExt spid="_x0000_s28898"/>
                </a:ext>
                <a:ext uri="{FF2B5EF4-FFF2-40B4-BE49-F238E27FC236}">
                  <a16:creationId xmlns:a16="http://schemas.microsoft.com/office/drawing/2014/main" id="{00000000-0008-0000-0100-0000E2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28917" name="Button 5365" hidden="1">
              <a:extLst>
                <a:ext uri="{63B3BB69-23CF-44E3-9099-C40C66FF867C}">
                  <a14:compatExt spid="_x0000_s28917"/>
                </a:ext>
                <a:ext uri="{FF2B5EF4-FFF2-40B4-BE49-F238E27FC236}">
                  <a16:creationId xmlns:a16="http://schemas.microsoft.com/office/drawing/2014/main" id="{00000000-0008-0000-0100-0000F5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28918" name="Button 5366" hidden="1">
              <a:extLst>
                <a:ext uri="{63B3BB69-23CF-44E3-9099-C40C66FF867C}">
                  <a14:compatExt spid="_x0000_s28918"/>
                </a:ext>
                <a:ext uri="{FF2B5EF4-FFF2-40B4-BE49-F238E27FC236}">
                  <a16:creationId xmlns:a16="http://schemas.microsoft.com/office/drawing/2014/main" id="{00000000-0008-0000-0100-0000F6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28919" name="Button 5367" hidden="1">
              <a:extLst>
                <a:ext uri="{63B3BB69-23CF-44E3-9099-C40C66FF867C}">
                  <a14:compatExt spid="_x0000_s28919"/>
                </a:ext>
                <a:ext uri="{FF2B5EF4-FFF2-40B4-BE49-F238E27FC236}">
                  <a16:creationId xmlns:a16="http://schemas.microsoft.com/office/drawing/2014/main" id="{00000000-0008-0000-0100-0000F77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28921" name="Button 5369" hidden="1">
              <a:extLst>
                <a:ext uri="{63B3BB69-23CF-44E3-9099-C40C66FF867C}">
                  <a14:compatExt spid="_x0000_s28921"/>
                </a:ext>
                <a:ext uri="{FF2B5EF4-FFF2-40B4-BE49-F238E27FC236}">
                  <a16:creationId xmlns:a16="http://schemas.microsoft.com/office/drawing/2014/main" id="{00000000-0008-0000-0100-0000F9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28923" name="Button 5371" hidden="1">
              <a:extLst>
                <a:ext uri="{63B3BB69-23CF-44E3-9099-C40C66FF867C}">
                  <a14:compatExt spid="_x0000_s28923"/>
                </a:ext>
                <a:ext uri="{FF2B5EF4-FFF2-40B4-BE49-F238E27FC236}">
                  <a16:creationId xmlns:a16="http://schemas.microsoft.com/office/drawing/2014/main" id="{00000000-0008-0000-0100-0000FB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28924" name="Button 5372" hidden="1">
              <a:extLst>
                <a:ext uri="{63B3BB69-23CF-44E3-9099-C40C66FF867C}">
                  <a14:compatExt spid="_x0000_s28924"/>
                </a:ext>
                <a:ext uri="{FF2B5EF4-FFF2-40B4-BE49-F238E27FC236}">
                  <a16:creationId xmlns:a16="http://schemas.microsoft.com/office/drawing/2014/main" id="{00000000-0008-0000-0100-0000FC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28926" name="Button 5374" hidden="1">
              <a:extLst>
                <a:ext uri="{63B3BB69-23CF-44E3-9099-C40C66FF867C}">
                  <a14:compatExt spid="_x0000_s28926"/>
                </a:ext>
                <a:ext uri="{FF2B5EF4-FFF2-40B4-BE49-F238E27FC236}">
                  <a16:creationId xmlns:a16="http://schemas.microsoft.com/office/drawing/2014/main" id="{00000000-0008-0000-0100-0000FE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28927" name="Button 5375" hidden="1">
              <a:extLst>
                <a:ext uri="{63B3BB69-23CF-44E3-9099-C40C66FF867C}">
                  <a14:compatExt spid="_x0000_s28927"/>
                </a:ext>
                <a:ext uri="{FF2B5EF4-FFF2-40B4-BE49-F238E27FC236}">
                  <a16:creationId xmlns:a16="http://schemas.microsoft.com/office/drawing/2014/main" id="{00000000-0008-0000-0100-0000FF7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28928" name="Button 5376" hidden="1">
              <a:extLst>
                <a:ext uri="{63B3BB69-23CF-44E3-9099-C40C66FF867C}">
                  <a14:compatExt spid="_x0000_s28928"/>
                </a:ext>
                <a:ext uri="{FF2B5EF4-FFF2-40B4-BE49-F238E27FC236}">
                  <a16:creationId xmlns:a16="http://schemas.microsoft.com/office/drawing/2014/main" id="{00000000-0008-0000-0100-00000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28929" name="Button 5377" hidden="1">
              <a:extLst>
                <a:ext uri="{63B3BB69-23CF-44E3-9099-C40C66FF867C}">
                  <a14:compatExt spid="_x0000_s28929"/>
                </a:ext>
                <a:ext uri="{FF2B5EF4-FFF2-40B4-BE49-F238E27FC236}">
                  <a16:creationId xmlns:a16="http://schemas.microsoft.com/office/drawing/2014/main" id="{00000000-0008-0000-0100-00000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28930" name="Button 5378" hidden="1">
              <a:extLst>
                <a:ext uri="{63B3BB69-23CF-44E3-9099-C40C66FF867C}">
                  <a14:compatExt spid="_x0000_s28930"/>
                </a:ext>
                <a:ext uri="{FF2B5EF4-FFF2-40B4-BE49-F238E27FC236}">
                  <a16:creationId xmlns:a16="http://schemas.microsoft.com/office/drawing/2014/main" id="{00000000-0008-0000-0100-00000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28950" name="Button 5398" hidden="1">
              <a:extLst>
                <a:ext uri="{63B3BB69-23CF-44E3-9099-C40C66FF867C}">
                  <a14:compatExt spid="_x0000_s28950"/>
                </a:ext>
                <a:ext uri="{FF2B5EF4-FFF2-40B4-BE49-F238E27FC236}">
                  <a16:creationId xmlns:a16="http://schemas.microsoft.com/office/drawing/2014/main" id="{00000000-0008-0000-0100-000016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28951" name="Button 5399" hidden="1">
              <a:extLst>
                <a:ext uri="{63B3BB69-23CF-44E3-9099-C40C66FF867C}">
                  <a14:compatExt spid="_x0000_s28951"/>
                </a:ext>
                <a:ext uri="{FF2B5EF4-FFF2-40B4-BE49-F238E27FC236}">
                  <a16:creationId xmlns:a16="http://schemas.microsoft.com/office/drawing/2014/main" id="{00000000-0008-0000-0100-00001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28952" name="Button 5400" hidden="1">
              <a:extLst>
                <a:ext uri="{63B3BB69-23CF-44E3-9099-C40C66FF867C}">
                  <a14:compatExt spid="_x0000_s28952"/>
                </a:ext>
                <a:ext uri="{FF2B5EF4-FFF2-40B4-BE49-F238E27FC236}">
                  <a16:creationId xmlns:a16="http://schemas.microsoft.com/office/drawing/2014/main" id="{00000000-0008-0000-0100-000018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28971" name="Button 5419" hidden="1">
              <a:extLst>
                <a:ext uri="{63B3BB69-23CF-44E3-9099-C40C66FF867C}">
                  <a14:compatExt spid="_x0000_s28971"/>
                </a:ext>
                <a:ext uri="{FF2B5EF4-FFF2-40B4-BE49-F238E27FC236}">
                  <a16:creationId xmlns:a16="http://schemas.microsoft.com/office/drawing/2014/main" id="{00000000-0008-0000-0100-00002B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28972" name="Button 5420" hidden="1">
              <a:extLst>
                <a:ext uri="{63B3BB69-23CF-44E3-9099-C40C66FF867C}">
                  <a14:compatExt spid="_x0000_s28972"/>
                </a:ext>
                <a:ext uri="{FF2B5EF4-FFF2-40B4-BE49-F238E27FC236}">
                  <a16:creationId xmlns:a16="http://schemas.microsoft.com/office/drawing/2014/main" id="{00000000-0008-0000-0100-00002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28973" name="Button 5421" hidden="1">
              <a:extLst>
                <a:ext uri="{63B3BB69-23CF-44E3-9099-C40C66FF867C}">
                  <a14:compatExt spid="_x0000_s28973"/>
                </a:ext>
                <a:ext uri="{FF2B5EF4-FFF2-40B4-BE49-F238E27FC236}">
                  <a16:creationId xmlns:a16="http://schemas.microsoft.com/office/drawing/2014/main" id="{00000000-0008-0000-0100-00002D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28995" name="Button 5443" hidden="1">
              <a:extLst>
                <a:ext uri="{63B3BB69-23CF-44E3-9099-C40C66FF867C}">
                  <a14:compatExt spid="_x0000_s28995"/>
                </a:ext>
                <a:ext uri="{FF2B5EF4-FFF2-40B4-BE49-F238E27FC236}">
                  <a16:creationId xmlns:a16="http://schemas.microsoft.com/office/drawing/2014/main" id="{00000000-0008-0000-0100-000043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28996" name="Button 5444" hidden="1">
              <a:extLst>
                <a:ext uri="{63B3BB69-23CF-44E3-9099-C40C66FF867C}">
                  <a14:compatExt spid="_x0000_s28996"/>
                </a:ext>
                <a:ext uri="{FF2B5EF4-FFF2-40B4-BE49-F238E27FC236}">
                  <a16:creationId xmlns:a16="http://schemas.microsoft.com/office/drawing/2014/main" id="{00000000-0008-0000-0100-000044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28997" name="Button 5445" hidden="1">
              <a:extLst>
                <a:ext uri="{63B3BB69-23CF-44E3-9099-C40C66FF867C}">
                  <a14:compatExt spid="_x0000_s28997"/>
                </a:ext>
                <a:ext uri="{FF2B5EF4-FFF2-40B4-BE49-F238E27FC236}">
                  <a16:creationId xmlns:a16="http://schemas.microsoft.com/office/drawing/2014/main" id="{00000000-0008-0000-0100-000045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28999" name="Button 5447" hidden="1">
              <a:extLst>
                <a:ext uri="{63B3BB69-23CF-44E3-9099-C40C66FF867C}">
                  <a14:compatExt spid="_x0000_s28999"/>
                </a:ext>
                <a:ext uri="{FF2B5EF4-FFF2-40B4-BE49-F238E27FC236}">
                  <a16:creationId xmlns:a16="http://schemas.microsoft.com/office/drawing/2014/main" id="{00000000-0008-0000-0100-00004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29000" name="Button 5448" hidden="1">
              <a:extLst>
                <a:ext uri="{63B3BB69-23CF-44E3-9099-C40C66FF867C}">
                  <a14:compatExt spid="_x0000_s29000"/>
                </a:ext>
                <a:ext uri="{FF2B5EF4-FFF2-40B4-BE49-F238E27FC236}">
                  <a16:creationId xmlns:a16="http://schemas.microsoft.com/office/drawing/2014/main" id="{00000000-0008-0000-0100-000048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29001" name="Button 5449" hidden="1">
              <a:extLst>
                <a:ext uri="{63B3BB69-23CF-44E3-9099-C40C66FF867C}">
                  <a14:compatExt spid="_x0000_s29001"/>
                </a:ext>
                <a:ext uri="{FF2B5EF4-FFF2-40B4-BE49-F238E27FC236}">
                  <a16:creationId xmlns:a16="http://schemas.microsoft.com/office/drawing/2014/main" id="{00000000-0008-0000-0100-000049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29002" name="Button 5450" hidden="1">
              <a:extLst>
                <a:ext uri="{63B3BB69-23CF-44E3-9099-C40C66FF867C}">
                  <a14:compatExt spid="_x0000_s29002"/>
                </a:ext>
                <a:ext uri="{FF2B5EF4-FFF2-40B4-BE49-F238E27FC236}">
                  <a16:creationId xmlns:a16="http://schemas.microsoft.com/office/drawing/2014/main" id="{00000000-0008-0000-0100-00004A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29003" name="Button 5451" hidden="1">
              <a:extLst>
                <a:ext uri="{63B3BB69-23CF-44E3-9099-C40C66FF867C}">
                  <a14:compatExt spid="_x0000_s29003"/>
                </a:ext>
                <a:ext uri="{FF2B5EF4-FFF2-40B4-BE49-F238E27FC236}">
                  <a16:creationId xmlns:a16="http://schemas.microsoft.com/office/drawing/2014/main" id="{00000000-0008-0000-0100-00004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29004" name="Button 5452" hidden="1">
              <a:extLst>
                <a:ext uri="{63B3BB69-23CF-44E3-9099-C40C66FF867C}">
                  <a14:compatExt spid="_x0000_s29004"/>
                </a:ext>
                <a:ext uri="{FF2B5EF4-FFF2-40B4-BE49-F238E27FC236}">
                  <a16:creationId xmlns:a16="http://schemas.microsoft.com/office/drawing/2014/main" id="{00000000-0008-0000-0100-00004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29005" name="Button 5453" hidden="1">
              <a:extLst>
                <a:ext uri="{63B3BB69-23CF-44E3-9099-C40C66FF867C}">
                  <a14:compatExt spid="_x0000_s29005"/>
                </a:ext>
                <a:ext uri="{FF2B5EF4-FFF2-40B4-BE49-F238E27FC236}">
                  <a16:creationId xmlns:a16="http://schemas.microsoft.com/office/drawing/2014/main" id="{00000000-0008-0000-0100-00004D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29006" name="Button 5454" hidden="1">
              <a:extLst>
                <a:ext uri="{63B3BB69-23CF-44E3-9099-C40C66FF867C}">
                  <a14:compatExt spid="_x0000_s29006"/>
                </a:ext>
                <a:ext uri="{FF2B5EF4-FFF2-40B4-BE49-F238E27FC236}">
                  <a16:creationId xmlns:a16="http://schemas.microsoft.com/office/drawing/2014/main" id="{00000000-0008-0000-0100-00004E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29007" name="Button 5455" hidden="1">
              <a:extLst>
                <a:ext uri="{63B3BB69-23CF-44E3-9099-C40C66FF867C}">
                  <a14:compatExt spid="_x0000_s29007"/>
                </a:ext>
                <a:ext uri="{FF2B5EF4-FFF2-40B4-BE49-F238E27FC236}">
                  <a16:creationId xmlns:a16="http://schemas.microsoft.com/office/drawing/2014/main" id="{00000000-0008-0000-0100-00004F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29008" name="Button 5456" hidden="1">
              <a:extLst>
                <a:ext uri="{63B3BB69-23CF-44E3-9099-C40C66FF867C}">
                  <a14:compatExt spid="_x0000_s29008"/>
                </a:ext>
                <a:ext uri="{FF2B5EF4-FFF2-40B4-BE49-F238E27FC236}">
                  <a16:creationId xmlns:a16="http://schemas.microsoft.com/office/drawing/2014/main" id="{00000000-0008-0000-0100-00005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29009" name="Button 5457" hidden="1">
              <a:extLst>
                <a:ext uri="{63B3BB69-23CF-44E3-9099-C40C66FF867C}">
                  <a14:compatExt spid="_x0000_s29009"/>
                </a:ext>
                <a:ext uri="{FF2B5EF4-FFF2-40B4-BE49-F238E27FC236}">
                  <a16:creationId xmlns:a16="http://schemas.microsoft.com/office/drawing/2014/main" id="{00000000-0008-0000-0100-00005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29010" name="Button 5458" hidden="1">
              <a:extLst>
                <a:ext uri="{63B3BB69-23CF-44E3-9099-C40C66FF867C}">
                  <a14:compatExt spid="_x0000_s29010"/>
                </a:ext>
                <a:ext uri="{FF2B5EF4-FFF2-40B4-BE49-F238E27FC236}">
                  <a16:creationId xmlns:a16="http://schemas.microsoft.com/office/drawing/2014/main" id="{00000000-0008-0000-0100-000052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29011" name="Button 5459" hidden="1">
              <a:extLst>
                <a:ext uri="{63B3BB69-23CF-44E3-9099-C40C66FF867C}">
                  <a14:compatExt spid="_x0000_s29011"/>
                </a:ext>
                <a:ext uri="{FF2B5EF4-FFF2-40B4-BE49-F238E27FC236}">
                  <a16:creationId xmlns:a16="http://schemas.microsoft.com/office/drawing/2014/main" id="{00000000-0008-0000-0100-000053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29031" name="Button 5479" hidden="1">
              <a:extLst>
                <a:ext uri="{63B3BB69-23CF-44E3-9099-C40C66FF867C}">
                  <a14:compatExt spid="_x0000_s29031"/>
                </a:ext>
                <a:ext uri="{FF2B5EF4-FFF2-40B4-BE49-F238E27FC236}">
                  <a16:creationId xmlns:a16="http://schemas.microsoft.com/office/drawing/2014/main" id="{00000000-0008-0000-0100-000067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29032" name="Button 5480" hidden="1">
              <a:extLst>
                <a:ext uri="{63B3BB69-23CF-44E3-9099-C40C66FF867C}">
                  <a14:compatExt spid="_x0000_s29032"/>
                </a:ext>
                <a:ext uri="{FF2B5EF4-FFF2-40B4-BE49-F238E27FC236}">
                  <a16:creationId xmlns:a16="http://schemas.microsoft.com/office/drawing/2014/main" id="{00000000-0008-0000-0100-000068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29033" name="Button 5481" hidden="1">
              <a:extLst>
                <a:ext uri="{63B3BB69-23CF-44E3-9099-C40C66FF867C}">
                  <a14:compatExt spid="_x0000_s29033"/>
                </a:ext>
                <a:ext uri="{FF2B5EF4-FFF2-40B4-BE49-F238E27FC236}">
                  <a16:creationId xmlns:a16="http://schemas.microsoft.com/office/drawing/2014/main" id="{00000000-0008-0000-0100-000069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29036" name="Button 5484" hidden="1">
              <a:extLst>
                <a:ext uri="{63B3BB69-23CF-44E3-9099-C40C66FF867C}">
                  <a14:compatExt spid="_x0000_s29036"/>
                </a:ext>
                <a:ext uri="{FF2B5EF4-FFF2-40B4-BE49-F238E27FC236}">
                  <a16:creationId xmlns:a16="http://schemas.microsoft.com/office/drawing/2014/main" id="{00000000-0008-0000-0100-00006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29056" name="Button 5504" hidden="1">
              <a:extLst>
                <a:ext uri="{63B3BB69-23CF-44E3-9099-C40C66FF867C}">
                  <a14:compatExt spid="_x0000_s29056"/>
                </a:ext>
                <a:ext uri="{FF2B5EF4-FFF2-40B4-BE49-F238E27FC236}">
                  <a16:creationId xmlns:a16="http://schemas.microsoft.com/office/drawing/2014/main" id="{00000000-0008-0000-0100-000080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29057" name="Button 5505" hidden="1">
              <a:extLst>
                <a:ext uri="{63B3BB69-23CF-44E3-9099-C40C66FF867C}">
                  <a14:compatExt spid="_x0000_s29057"/>
                </a:ext>
                <a:ext uri="{FF2B5EF4-FFF2-40B4-BE49-F238E27FC236}">
                  <a16:creationId xmlns:a16="http://schemas.microsoft.com/office/drawing/2014/main" id="{00000000-0008-0000-0100-000081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29058" name="Button 5506" hidden="1">
              <a:extLst>
                <a:ext uri="{63B3BB69-23CF-44E3-9099-C40C66FF867C}">
                  <a14:compatExt spid="_x0000_s29058"/>
                </a:ext>
                <a:ext uri="{FF2B5EF4-FFF2-40B4-BE49-F238E27FC236}">
                  <a16:creationId xmlns:a16="http://schemas.microsoft.com/office/drawing/2014/main" id="{00000000-0008-0000-0100-000082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29077" name="Button 5525" hidden="1">
              <a:extLst>
                <a:ext uri="{63B3BB69-23CF-44E3-9099-C40C66FF867C}">
                  <a14:compatExt spid="_x0000_s29077"/>
                </a:ext>
                <a:ext uri="{FF2B5EF4-FFF2-40B4-BE49-F238E27FC236}">
                  <a16:creationId xmlns:a16="http://schemas.microsoft.com/office/drawing/2014/main" id="{00000000-0008-0000-0100-000095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29078" name="Button 5526" hidden="1">
              <a:extLst>
                <a:ext uri="{63B3BB69-23CF-44E3-9099-C40C66FF867C}">
                  <a14:compatExt spid="_x0000_s29078"/>
                </a:ext>
                <a:ext uri="{FF2B5EF4-FFF2-40B4-BE49-F238E27FC236}">
                  <a16:creationId xmlns:a16="http://schemas.microsoft.com/office/drawing/2014/main" id="{00000000-0008-0000-0100-000096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29079" name="Button 5527" hidden="1">
              <a:extLst>
                <a:ext uri="{63B3BB69-23CF-44E3-9099-C40C66FF867C}">
                  <a14:compatExt spid="_x0000_s29079"/>
                </a:ext>
                <a:ext uri="{FF2B5EF4-FFF2-40B4-BE49-F238E27FC236}">
                  <a16:creationId xmlns:a16="http://schemas.microsoft.com/office/drawing/2014/main" id="{00000000-0008-0000-0100-000097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29098" name="Button 5546" hidden="1">
              <a:extLst>
                <a:ext uri="{63B3BB69-23CF-44E3-9099-C40C66FF867C}">
                  <a14:compatExt spid="_x0000_s29098"/>
                </a:ext>
                <a:ext uri="{FF2B5EF4-FFF2-40B4-BE49-F238E27FC236}">
                  <a16:creationId xmlns:a16="http://schemas.microsoft.com/office/drawing/2014/main" id="{00000000-0008-0000-0100-0000AA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29099" name="Button 5547" hidden="1">
              <a:extLst>
                <a:ext uri="{63B3BB69-23CF-44E3-9099-C40C66FF867C}">
                  <a14:compatExt spid="_x0000_s29099"/>
                </a:ext>
                <a:ext uri="{FF2B5EF4-FFF2-40B4-BE49-F238E27FC236}">
                  <a16:creationId xmlns:a16="http://schemas.microsoft.com/office/drawing/2014/main" id="{00000000-0008-0000-0100-0000AB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29100" name="Button 5548" hidden="1">
              <a:extLst>
                <a:ext uri="{63B3BB69-23CF-44E3-9099-C40C66FF867C}">
                  <a14:compatExt spid="_x0000_s29100"/>
                </a:ext>
                <a:ext uri="{FF2B5EF4-FFF2-40B4-BE49-F238E27FC236}">
                  <a16:creationId xmlns:a16="http://schemas.microsoft.com/office/drawing/2014/main" id="{00000000-0008-0000-0100-0000AC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29119" name="Button 5567" hidden="1">
              <a:extLst>
                <a:ext uri="{63B3BB69-23CF-44E3-9099-C40C66FF867C}">
                  <a14:compatExt spid="_x0000_s29119"/>
                </a:ext>
                <a:ext uri="{FF2B5EF4-FFF2-40B4-BE49-F238E27FC236}">
                  <a16:creationId xmlns:a16="http://schemas.microsoft.com/office/drawing/2014/main" id="{00000000-0008-0000-0100-0000BF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29120" name="Button 5568" hidden="1">
              <a:extLst>
                <a:ext uri="{63B3BB69-23CF-44E3-9099-C40C66FF867C}">
                  <a14:compatExt spid="_x0000_s29120"/>
                </a:ext>
                <a:ext uri="{FF2B5EF4-FFF2-40B4-BE49-F238E27FC236}">
                  <a16:creationId xmlns:a16="http://schemas.microsoft.com/office/drawing/2014/main" id="{00000000-0008-0000-0100-0000C0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29121" name="Button 5569" hidden="1">
              <a:extLst>
                <a:ext uri="{63B3BB69-23CF-44E3-9099-C40C66FF867C}">
                  <a14:compatExt spid="_x0000_s29121"/>
                </a:ext>
                <a:ext uri="{FF2B5EF4-FFF2-40B4-BE49-F238E27FC236}">
                  <a16:creationId xmlns:a16="http://schemas.microsoft.com/office/drawing/2014/main" id="{00000000-0008-0000-0100-0000C1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29142" name="Button 5590" hidden="1">
              <a:extLst>
                <a:ext uri="{63B3BB69-23CF-44E3-9099-C40C66FF867C}">
                  <a14:compatExt spid="_x0000_s29142"/>
                </a:ext>
                <a:ext uri="{FF2B5EF4-FFF2-40B4-BE49-F238E27FC236}">
                  <a16:creationId xmlns:a16="http://schemas.microsoft.com/office/drawing/2014/main" id="{00000000-0008-0000-0100-0000D6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29143" name="Button 5591" hidden="1">
              <a:extLst>
                <a:ext uri="{63B3BB69-23CF-44E3-9099-C40C66FF867C}">
                  <a14:compatExt spid="_x0000_s29143"/>
                </a:ext>
                <a:ext uri="{FF2B5EF4-FFF2-40B4-BE49-F238E27FC236}">
                  <a16:creationId xmlns:a16="http://schemas.microsoft.com/office/drawing/2014/main" id="{00000000-0008-0000-0100-0000D7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29144" name="Button 5592" hidden="1">
              <a:extLst>
                <a:ext uri="{63B3BB69-23CF-44E3-9099-C40C66FF867C}">
                  <a14:compatExt spid="_x0000_s29144"/>
                </a:ext>
                <a:ext uri="{FF2B5EF4-FFF2-40B4-BE49-F238E27FC236}">
                  <a16:creationId xmlns:a16="http://schemas.microsoft.com/office/drawing/2014/main" id="{00000000-0008-0000-0100-0000D8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29163" name="Button 5611" hidden="1">
              <a:extLst>
                <a:ext uri="{63B3BB69-23CF-44E3-9099-C40C66FF867C}">
                  <a14:compatExt spid="_x0000_s29163"/>
                </a:ext>
                <a:ext uri="{FF2B5EF4-FFF2-40B4-BE49-F238E27FC236}">
                  <a16:creationId xmlns:a16="http://schemas.microsoft.com/office/drawing/2014/main" id="{00000000-0008-0000-0100-0000EB7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29164" name="Button 5612" hidden="1">
              <a:extLst>
                <a:ext uri="{63B3BB69-23CF-44E3-9099-C40C66FF867C}">
                  <a14:compatExt spid="_x0000_s29164"/>
                </a:ext>
                <a:ext uri="{FF2B5EF4-FFF2-40B4-BE49-F238E27FC236}">
                  <a16:creationId xmlns:a16="http://schemas.microsoft.com/office/drawing/2014/main" id="{00000000-0008-0000-0100-0000EC7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29165" name="Button 5613" hidden="1">
              <a:extLst>
                <a:ext uri="{63B3BB69-23CF-44E3-9099-C40C66FF867C}">
                  <a14:compatExt spid="_x0000_s29165"/>
                </a:ext>
                <a:ext uri="{FF2B5EF4-FFF2-40B4-BE49-F238E27FC236}">
                  <a16:creationId xmlns:a16="http://schemas.microsoft.com/office/drawing/2014/main" id="{00000000-0008-0000-0100-0000ED7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29184" name="Button 5632" hidden="1">
              <a:extLst>
                <a:ext uri="{63B3BB69-23CF-44E3-9099-C40C66FF867C}">
                  <a14:compatExt spid="_x0000_s29184"/>
                </a:ext>
                <a:ext uri="{FF2B5EF4-FFF2-40B4-BE49-F238E27FC236}">
                  <a16:creationId xmlns:a16="http://schemas.microsoft.com/office/drawing/2014/main" id="{00000000-0008-0000-0100-000000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29185" name="Button 5633" hidden="1">
              <a:extLst>
                <a:ext uri="{63B3BB69-23CF-44E3-9099-C40C66FF867C}">
                  <a14:compatExt spid="_x0000_s29185"/>
                </a:ext>
                <a:ext uri="{FF2B5EF4-FFF2-40B4-BE49-F238E27FC236}">
                  <a16:creationId xmlns:a16="http://schemas.microsoft.com/office/drawing/2014/main" id="{00000000-0008-0000-0100-000001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29186" name="Button 5634" hidden="1">
              <a:extLst>
                <a:ext uri="{63B3BB69-23CF-44E3-9099-C40C66FF867C}">
                  <a14:compatExt spid="_x0000_s29186"/>
                </a:ext>
                <a:ext uri="{FF2B5EF4-FFF2-40B4-BE49-F238E27FC236}">
                  <a16:creationId xmlns:a16="http://schemas.microsoft.com/office/drawing/2014/main" id="{00000000-0008-0000-0100-000002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29205" name="Button 5653" hidden="1">
              <a:extLst>
                <a:ext uri="{63B3BB69-23CF-44E3-9099-C40C66FF867C}">
                  <a14:compatExt spid="_x0000_s29205"/>
                </a:ext>
                <a:ext uri="{FF2B5EF4-FFF2-40B4-BE49-F238E27FC236}">
                  <a16:creationId xmlns:a16="http://schemas.microsoft.com/office/drawing/2014/main" id="{00000000-0008-0000-0100-000015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29206" name="Button 5654" hidden="1">
              <a:extLst>
                <a:ext uri="{63B3BB69-23CF-44E3-9099-C40C66FF867C}">
                  <a14:compatExt spid="_x0000_s29206"/>
                </a:ext>
                <a:ext uri="{FF2B5EF4-FFF2-40B4-BE49-F238E27FC236}">
                  <a16:creationId xmlns:a16="http://schemas.microsoft.com/office/drawing/2014/main" id="{00000000-0008-0000-0100-000016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29207" name="Button 5655" hidden="1">
              <a:extLst>
                <a:ext uri="{63B3BB69-23CF-44E3-9099-C40C66FF867C}">
                  <a14:compatExt spid="_x0000_s29207"/>
                </a:ext>
                <a:ext uri="{FF2B5EF4-FFF2-40B4-BE49-F238E27FC236}">
                  <a16:creationId xmlns:a16="http://schemas.microsoft.com/office/drawing/2014/main" id="{00000000-0008-0000-0100-000017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29209" name="Button 5657" hidden="1">
              <a:extLst>
                <a:ext uri="{63B3BB69-23CF-44E3-9099-C40C66FF867C}">
                  <a14:compatExt spid="_x0000_s29209"/>
                </a:ext>
                <a:ext uri="{FF2B5EF4-FFF2-40B4-BE49-F238E27FC236}">
                  <a16:creationId xmlns:a16="http://schemas.microsoft.com/office/drawing/2014/main" id="{00000000-0008-0000-0100-000019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29210" name="Button 5658" hidden="1">
              <a:extLst>
                <a:ext uri="{63B3BB69-23CF-44E3-9099-C40C66FF867C}">
                  <a14:compatExt spid="_x0000_s29210"/>
                </a:ext>
                <a:ext uri="{FF2B5EF4-FFF2-40B4-BE49-F238E27FC236}">
                  <a16:creationId xmlns:a16="http://schemas.microsoft.com/office/drawing/2014/main" id="{00000000-0008-0000-0100-00001A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29211" name="Button 5659" hidden="1">
              <a:extLst>
                <a:ext uri="{63B3BB69-23CF-44E3-9099-C40C66FF867C}">
                  <a14:compatExt spid="_x0000_s29211"/>
                </a:ext>
                <a:ext uri="{FF2B5EF4-FFF2-40B4-BE49-F238E27FC236}">
                  <a16:creationId xmlns:a16="http://schemas.microsoft.com/office/drawing/2014/main" id="{00000000-0008-0000-0100-00001B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29212" name="Button 5660" hidden="1">
              <a:extLst>
                <a:ext uri="{63B3BB69-23CF-44E3-9099-C40C66FF867C}">
                  <a14:compatExt spid="_x0000_s29212"/>
                </a:ext>
                <a:ext uri="{FF2B5EF4-FFF2-40B4-BE49-F238E27FC236}">
                  <a16:creationId xmlns:a16="http://schemas.microsoft.com/office/drawing/2014/main" id="{00000000-0008-0000-0100-00001C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29213" name="Button 5661" hidden="1">
              <a:extLst>
                <a:ext uri="{63B3BB69-23CF-44E3-9099-C40C66FF867C}">
                  <a14:compatExt spid="_x0000_s29213"/>
                </a:ext>
                <a:ext uri="{FF2B5EF4-FFF2-40B4-BE49-F238E27FC236}">
                  <a16:creationId xmlns:a16="http://schemas.microsoft.com/office/drawing/2014/main" id="{00000000-0008-0000-0100-00001D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29214" name="Button 5662" hidden="1">
              <a:extLst>
                <a:ext uri="{63B3BB69-23CF-44E3-9099-C40C66FF867C}">
                  <a14:compatExt spid="_x0000_s29214"/>
                </a:ext>
                <a:ext uri="{FF2B5EF4-FFF2-40B4-BE49-F238E27FC236}">
                  <a16:creationId xmlns:a16="http://schemas.microsoft.com/office/drawing/2014/main" id="{00000000-0008-0000-0100-00001E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29215" name="Button 5663" hidden="1">
              <a:extLst>
                <a:ext uri="{63B3BB69-23CF-44E3-9099-C40C66FF867C}">
                  <a14:compatExt spid="_x0000_s29215"/>
                </a:ext>
                <a:ext uri="{FF2B5EF4-FFF2-40B4-BE49-F238E27FC236}">
                  <a16:creationId xmlns:a16="http://schemas.microsoft.com/office/drawing/2014/main" id="{00000000-0008-0000-0100-00001F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29221" name="Button 5669" hidden="1">
              <a:extLst>
                <a:ext uri="{63B3BB69-23CF-44E3-9099-C40C66FF867C}">
                  <a14:compatExt spid="_x0000_s29221"/>
                </a:ext>
                <a:ext uri="{FF2B5EF4-FFF2-40B4-BE49-F238E27FC236}">
                  <a16:creationId xmlns:a16="http://schemas.microsoft.com/office/drawing/2014/main" id="{00000000-0008-0000-0100-000025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29222" name="Button 5670" hidden="1">
              <a:extLst>
                <a:ext uri="{63B3BB69-23CF-44E3-9099-C40C66FF867C}">
                  <a14:compatExt spid="_x0000_s29222"/>
                </a:ext>
                <a:ext uri="{FF2B5EF4-FFF2-40B4-BE49-F238E27FC236}">
                  <a16:creationId xmlns:a16="http://schemas.microsoft.com/office/drawing/2014/main" id="{00000000-0008-0000-0100-000026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29223" name="Button 5671" hidden="1">
              <a:extLst>
                <a:ext uri="{63B3BB69-23CF-44E3-9099-C40C66FF867C}">
                  <a14:compatExt spid="_x0000_s29223"/>
                </a:ext>
                <a:ext uri="{FF2B5EF4-FFF2-40B4-BE49-F238E27FC236}">
                  <a16:creationId xmlns:a16="http://schemas.microsoft.com/office/drawing/2014/main" id="{00000000-0008-0000-0100-000027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29226" name="Button 5674" hidden="1">
              <a:extLst>
                <a:ext uri="{63B3BB69-23CF-44E3-9099-C40C66FF867C}">
                  <a14:compatExt spid="_x0000_s29226"/>
                </a:ext>
                <a:ext uri="{FF2B5EF4-FFF2-40B4-BE49-F238E27FC236}">
                  <a16:creationId xmlns:a16="http://schemas.microsoft.com/office/drawing/2014/main" id="{00000000-0008-0000-0100-00002A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29227" name="Button 5675" hidden="1">
              <a:extLst>
                <a:ext uri="{63B3BB69-23CF-44E3-9099-C40C66FF867C}">
                  <a14:compatExt spid="_x0000_s29227"/>
                </a:ext>
                <a:ext uri="{FF2B5EF4-FFF2-40B4-BE49-F238E27FC236}">
                  <a16:creationId xmlns:a16="http://schemas.microsoft.com/office/drawing/2014/main" id="{00000000-0008-0000-0100-00002B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29230" name="Button 5678" hidden="1">
              <a:extLst>
                <a:ext uri="{63B3BB69-23CF-44E3-9099-C40C66FF867C}">
                  <a14:compatExt spid="_x0000_s29230"/>
                </a:ext>
                <a:ext uri="{FF2B5EF4-FFF2-40B4-BE49-F238E27FC236}">
                  <a16:creationId xmlns:a16="http://schemas.microsoft.com/office/drawing/2014/main" id="{00000000-0008-0000-0100-00002E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29231" name="Button 5679" hidden="1">
              <a:extLst>
                <a:ext uri="{63B3BB69-23CF-44E3-9099-C40C66FF867C}">
                  <a14:compatExt spid="_x0000_s29231"/>
                </a:ext>
                <a:ext uri="{FF2B5EF4-FFF2-40B4-BE49-F238E27FC236}">
                  <a16:creationId xmlns:a16="http://schemas.microsoft.com/office/drawing/2014/main" id="{00000000-0008-0000-0100-00002F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29232" name="Button 5680" hidden="1">
              <a:extLst>
                <a:ext uri="{63B3BB69-23CF-44E3-9099-C40C66FF867C}">
                  <a14:compatExt spid="_x0000_s29232"/>
                </a:ext>
                <a:ext uri="{FF2B5EF4-FFF2-40B4-BE49-F238E27FC236}">
                  <a16:creationId xmlns:a16="http://schemas.microsoft.com/office/drawing/2014/main" id="{00000000-0008-0000-0100-000030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29233" name="Button 5681" hidden="1">
              <a:extLst>
                <a:ext uri="{63B3BB69-23CF-44E3-9099-C40C66FF867C}">
                  <a14:compatExt spid="_x0000_s29233"/>
                </a:ext>
                <a:ext uri="{FF2B5EF4-FFF2-40B4-BE49-F238E27FC236}">
                  <a16:creationId xmlns:a16="http://schemas.microsoft.com/office/drawing/2014/main" id="{00000000-0008-0000-0100-000031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29254" name="Button 5702" hidden="1">
              <a:extLst>
                <a:ext uri="{63B3BB69-23CF-44E3-9099-C40C66FF867C}">
                  <a14:compatExt spid="_x0000_s29254"/>
                </a:ext>
                <a:ext uri="{FF2B5EF4-FFF2-40B4-BE49-F238E27FC236}">
                  <a16:creationId xmlns:a16="http://schemas.microsoft.com/office/drawing/2014/main" id="{00000000-0008-0000-0100-000046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29255" name="Button 5703" hidden="1">
              <a:extLst>
                <a:ext uri="{63B3BB69-23CF-44E3-9099-C40C66FF867C}">
                  <a14:compatExt spid="_x0000_s29255"/>
                </a:ext>
                <a:ext uri="{FF2B5EF4-FFF2-40B4-BE49-F238E27FC236}">
                  <a16:creationId xmlns:a16="http://schemas.microsoft.com/office/drawing/2014/main" id="{00000000-0008-0000-0100-000047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29256" name="Button 5704" hidden="1">
              <a:extLst>
                <a:ext uri="{63B3BB69-23CF-44E3-9099-C40C66FF867C}">
                  <a14:compatExt spid="_x0000_s29256"/>
                </a:ext>
                <a:ext uri="{FF2B5EF4-FFF2-40B4-BE49-F238E27FC236}">
                  <a16:creationId xmlns:a16="http://schemas.microsoft.com/office/drawing/2014/main" id="{00000000-0008-0000-0100-000048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29275" name="Button 5723" hidden="1">
              <a:extLst>
                <a:ext uri="{63B3BB69-23CF-44E3-9099-C40C66FF867C}">
                  <a14:compatExt spid="_x0000_s29275"/>
                </a:ext>
                <a:ext uri="{FF2B5EF4-FFF2-40B4-BE49-F238E27FC236}">
                  <a16:creationId xmlns:a16="http://schemas.microsoft.com/office/drawing/2014/main" id="{00000000-0008-0000-0100-00005B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29276" name="Button 5724" hidden="1">
              <a:extLst>
                <a:ext uri="{63B3BB69-23CF-44E3-9099-C40C66FF867C}">
                  <a14:compatExt spid="_x0000_s29276"/>
                </a:ext>
                <a:ext uri="{FF2B5EF4-FFF2-40B4-BE49-F238E27FC236}">
                  <a16:creationId xmlns:a16="http://schemas.microsoft.com/office/drawing/2014/main" id="{00000000-0008-0000-0100-00005C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29277" name="Button 5725" hidden="1">
              <a:extLst>
                <a:ext uri="{63B3BB69-23CF-44E3-9099-C40C66FF867C}">
                  <a14:compatExt spid="_x0000_s29277"/>
                </a:ext>
                <a:ext uri="{FF2B5EF4-FFF2-40B4-BE49-F238E27FC236}">
                  <a16:creationId xmlns:a16="http://schemas.microsoft.com/office/drawing/2014/main" id="{00000000-0008-0000-0100-00005D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29278" name="Button 5726" hidden="1">
              <a:extLst>
                <a:ext uri="{63B3BB69-23CF-44E3-9099-C40C66FF867C}">
                  <a14:compatExt spid="_x0000_s29278"/>
                </a:ext>
                <a:ext uri="{FF2B5EF4-FFF2-40B4-BE49-F238E27FC236}">
                  <a16:creationId xmlns:a16="http://schemas.microsoft.com/office/drawing/2014/main" id="{00000000-0008-0000-0100-00005E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29279" name="Button 5727" hidden="1">
              <a:extLst>
                <a:ext uri="{63B3BB69-23CF-44E3-9099-C40C66FF867C}">
                  <a14:compatExt spid="_x0000_s29279"/>
                </a:ext>
                <a:ext uri="{FF2B5EF4-FFF2-40B4-BE49-F238E27FC236}">
                  <a16:creationId xmlns:a16="http://schemas.microsoft.com/office/drawing/2014/main" id="{00000000-0008-0000-0100-00005F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29280" name="Button 5728" hidden="1">
              <a:extLst>
                <a:ext uri="{63B3BB69-23CF-44E3-9099-C40C66FF867C}">
                  <a14:compatExt spid="_x0000_s29280"/>
                </a:ext>
                <a:ext uri="{FF2B5EF4-FFF2-40B4-BE49-F238E27FC236}">
                  <a16:creationId xmlns:a16="http://schemas.microsoft.com/office/drawing/2014/main" id="{00000000-0008-0000-0100-000060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29283" name="Button 5731" hidden="1">
              <a:extLst>
                <a:ext uri="{63B3BB69-23CF-44E3-9099-C40C66FF867C}">
                  <a14:compatExt spid="_x0000_s29283"/>
                </a:ext>
                <a:ext uri="{FF2B5EF4-FFF2-40B4-BE49-F238E27FC236}">
                  <a16:creationId xmlns:a16="http://schemas.microsoft.com/office/drawing/2014/main" id="{00000000-0008-0000-0100-000063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29284" name="Button 5732" hidden="1">
              <a:extLst>
                <a:ext uri="{63B3BB69-23CF-44E3-9099-C40C66FF867C}">
                  <a14:compatExt spid="_x0000_s29284"/>
                </a:ext>
                <a:ext uri="{FF2B5EF4-FFF2-40B4-BE49-F238E27FC236}">
                  <a16:creationId xmlns:a16="http://schemas.microsoft.com/office/drawing/2014/main" id="{00000000-0008-0000-0100-000064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29285" name="Button 5733" hidden="1">
              <a:extLst>
                <a:ext uri="{63B3BB69-23CF-44E3-9099-C40C66FF867C}">
                  <a14:compatExt spid="_x0000_s29285"/>
                </a:ext>
                <a:ext uri="{FF2B5EF4-FFF2-40B4-BE49-F238E27FC236}">
                  <a16:creationId xmlns:a16="http://schemas.microsoft.com/office/drawing/2014/main" id="{00000000-0008-0000-0100-000065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29305" name="Button 5753" hidden="1">
              <a:extLst>
                <a:ext uri="{63B3BB69-23CF-44E3-9099-C40C66FF867C}">
                  <a14:compatExt spid="_x0000_s29305"/>
                </a:ext>
                <a:ext uri="{FF2B5EF4-FFF2-40B4-BE49-F238E27FC236}">
                  <a16:creationId xmlns:a16="http://schemas.microsoft.com/office/drawing/2014/main" id="{00000000-0008-0000-0100-000079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29306" name="Button 5754" hidden="1">
              <a:extLst>
                <a:ext uri="{63B3BB69-23CF-44E3-9099-C40C66FF867C}">
                  <a14:compatExt spid="_x0000_s29306"/>
                </a:ext>
                <a:ext uri="{FF2B5EF4-FFF2-40B4-BE49-F238E27FC236}">
                  <a16:creationId xmlns:a16="http://schemas.microsoft.com/office/drawing/2014/main" id="{00000000-0008-0000-0100-00007A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29307" name="Button 5755" hidden="1">
              <a:extLst>
                <a:ext uri="{63B3BB69-23CF-44E3-9099-C40C66FF867C}">
                  <a14:compatExt spid="_x0000_s29307"/>
                </a:ext>
                <a:ext uri="{FF2B5EF4-FFF2-40B4-BE49-F238E27FC236}">
                  <a16:creationId xmlns:a16="http://schemas.microsoft.com/office/drawing/2014/main" id="{00000000-0008-0000-0100-00007B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29308" name="Button 5756" hidden="1">
              <a:extLst>
                <a:ext uri="{63B3BB69-23CF-44E3-9099-C40C66FF867C}">
                  <a14:compatExt spid="_x0000_s29308"/>
                </a:ext>
                <a:ext uri="{FF2B5EF4-FFF2-40B4-BE49-F238E27FC236}">
                  <a16:creationId xmlns:a16="http://schemas.microsoft.com/office/drawing/2014/main" id="{00000000-0008-0000-0100-00007C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29309" name="Button 5757" hidden="1">
              <a:extLst>
                <a:ext uri="{63B3BB69-23CF-44E3-9099-C40C66FF867C}">
                  <a14:compatExt spid="_x0000_s29309"/>
                </a:ext>
                <a:ext uri="{FF2B5EF4-FFF2-40B4-BE49-F238E27FC236}">
                  <a16:creationId xmlns:a16="http://schemas.microsoft.com/office/drawing/2014/main" id="{00000000-0008-0000-0100-00007D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29310" name="Button 5758" hidden="1">
              <a:extLst>
                <a:ext uri="{63B3BB69-23CF-44E3-9099-C40C66FF867C}">
                  <a14:compatExt spid="_x0000_s29310"/>
                </a:ext>
                <a:ext uri="{FF2B5EF4-FFF2-40B4-BE49-F238E27FC236}">
                  <a16:creationId xmlns:a16="http://schemas.microsoft.com/office/drawing/2014/main" id="{00000000-0008-0000-0100-00007E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29329" name="Button 5777" hidden="1">
              <a:extLst>
                <a:ext uri="{63B3BB69-23CF-44E3-9099-C40C66FF867C}">
                  <a14:compatExt spid="_x0000_s29329"/>
                </a:ext>
                <a:ext uri="{FF2B5EF4-FFF2-40B4-BE49-F238E27FC236}">
                  <a16:creationId xmlns:a16="http://schemas.microsoft.com/office/drawing/2014/main" id="{00000000-0008-0000-0100-000091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29330" name="Button 5778" hidden="1">
              <a:extLst>
                <a:ext uri="{63B3BB69-23CF-44E3-9099-C40C66FF867C}">
                  <a14:compatExt spid="_x0000_s29330"/>
                </a:ext>
                <a:ext uri="{FF2B5EF4-FFF2-40B4-BE49-F238E27FC236}">
                  <a16:creationId xmlns:a16="http://schemas.microsoft.com/office/drawing/2014/main" id="{00000000-0008-0000-0100-000092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29331" name="Button 5779" hidden="1">
              <a:extLst>
                <a:ext uri="{63B3BB69-23CF-44E3-9099-C40C66FF867C}">
                  <a14:compatExt spid="_x0000_s29331"/>
                </a:ext>
                <a:ext uri="{FF2B5EF4-FFF2-40B4-BE49-F238E27FC236}">
                  <a16:creationId xmlns:a16="http://schemas.microsoft.com/office/drawing/2014/main" id="{00000000-0008-0000-0100-000093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29332" name="Button 5780" hidden="1">
              <a:extLst>
                <a:ext uri="{63B3BB69-23CF-44E3-9099-C40C66FF867C}">
                  <a14:compatExt spid="_x0000_s29332"/>
                </a:ext>
                <a:ext uri="{FF2B5EF4-FFF2-40B4-BE49-F238E27FC236}">
                  <a16:creationId xmlns:a16="http://schemas.microsoft.com/office/drawing/2014/main" id="{00000000-0008-0000-0100-000094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29333" name="Button 5781" hidden="1">
              <a:extLst>
                <a:ext uri="{63B3BB69-23CF-44E3-9099-C40C66FF867C}">
                  <a14:compatExt spid="_x0000_s29333"/>
                </a:ext>
                <a:ext uri="{FF2B5EF4-FFF2-40B4-BE49-F238E27FC236}">
                  <a16:creationId xmlns:a16="http://schemas.microsoft.com/office/drawing/2014/main" id="{00000000-0008-0000-0100-000095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29334" name="Button 5782" hidden="1">
              <a:extLst>
                <a:ext uri="{63B3BB69-23CF-44E3-9099-C40C66FF867C}">
                  <a14:compatExt spid="_x0000_s29334"/>
                </a:ext>
                <a:ext uri="{FF2B5EF4-FFF2-40B4-BE49-F238E27FC236}">
                  <a16:creationId xmlns:a16="http://schemas.microsoft.com/office/drawing/2014/main" id="{00000000-0008-0000-0100-000096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29353" name="Button 5801" hidden="1">
              <a:extLst>
                <a:ext uri="{63B3BB69-23CF-44E3-9099-C40C66FF867C}">
                  <a14:compatExt spid="_x0000_s29353"/>
                </a:ext>
                <a:ext uri="{FF2B5EF4-FFF2-40B4-BE49-F238E27FC236}">
                  <a16:creationId xmlns:a16="http://schemas.microsoft.com/office/drawing/2014/main" id="{00000000-0008-0000-0100-0000A9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29354" name="Button 5802" hidden="1">
              <a:extLst>
                <a:ext uri="{63B3BB69-23CF-44E3-9099-C40C66FF867C}">
                  <a14:compatExt spid="_x0000_s29354"/>
                </a:ext>
                <a:ext uri="{FF2B5EF4-FFF2-40B4-BE49-F238E27FC236}">
                  <a16:creationId xmlns:a16="http://schemas.microsoft.com/office/drawing/2014/main" id="{00000000-0008-0000-0100-0000AA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29355" name="Button 5803" hidden="1">
              <a:extLst>
                <a:ext uri="{63B3BB69-23CF-44E3-9099-C40C66FF867C}">
                  <a14:compatExt spid="_x0000_s29355"/>
                </a:ext>
                <a:ext uri="{FF2B5EF4-FFF2-40B4-BE49-F238E27FC236}">
                  <a16:creationId xmlns:a16="http://schemas.microsoft.com/office/drawing/2014/main" id="{00000000-0008-0000-0100-0000AB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29374" name="Button 5822" hidden="1">
              <a:extLst>
                <a:ext uri="{63B3BB69-23CF-44E3-9099-C40C66FF867C}">
                  <a14:compatExt spid="_x0000_s29374"/>
                </a:ext>
                <a:ext uri="{FF2B5EF4-FFF2-40B4-BE49-F238E27FC236}">
                  <a16:creationId xmlns:a16="http://schemas.microsoft.com/office/drawing/2014/main" id="{00000000-0008-0000-0100-0000BE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29375" name="Button 5823" hidden="1">
              <a:extLst>
                <a:ext uri="{63B3BB69-23CF-44E3-9099-C40C66FF867C}">
                  <a14:compatExt spid="_x0000_s29375"/>
                </a:ext>
                <a:ext uri="{FF2B5EF4-FFF2-40B4-BE49-F238E27FC236}">
                  <a16:creationId xmlns:a16="http://schemas.microsoft.com/office/drawing/2014/main" id="{00000000-0008-0000-0100-0000BF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29376" name="Button 5824" hidden="1">
              <a:extLst>
                <a:ext uri="{63B3BB69-23CF-44E3-9099-C40C66FF867C}">
                  <a14:compatExt spid="_x0000_s29376"/>
                </a:ext>
                <a:ext uri="{FF2B5EF4-FFF2-40B4-BE49-F238E27FC236}">
                  <a16:creationId xmlns:a16="http://schemas.microsoft.com/office/drawing/2014/main" id="{00000000-0008-0000-0100-0000C0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29395" name="Button 5843" hidden="1">
              <a:extLst>
                <a:ext uri="{63B3BB69-23CF-44E3-9099-C40C66FF867C}">
                  <a14:compatExt spid="_x0000_s29395"/>
                </a:ext>
                <a:ext uri="{FF2B5EF4-FFF2-40B4-BE49-F238E27FC236}">
                  <a16:creationId xmlns:a16="http://schemas.microsoft.com/office/drawing/2014/main" id="{00000000-0008-0000-0100-0000D3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29396" name="Button 5844" hidden="1">
              <a:extLst>
                <a:ext uri="{63B3BB69-23CF-44E3-9099-C40C66FF867C}">
                  <a14:compatExt spid="_x0000_s29396"/>
                </a:ext>
                <a:ext uri="{FF2B5EF4-FFF2-40B4-BE49-F238E27FC236}">
                  <a16:creationId xmlns:a16="http://schemas.microsoft.com/office/drawing/2014/main" id="{00000000-0008-0000-0100-0000D4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29397" name="Button 5845" hidden="1">
              <a:extLst>
                <a:ext uri="{63B3BB69-23CF-44E3-9099-C40C66FF867C}">
                  <a14:compatExt spid="_x0000_s29397"/>
                </a:ext>
                <a:ext uri="{FF2B5EF4-FFF2-40B4-BE49-F238E27FC236}">
                  <a16:creationId xmlns:a16="http://schemas.microsoft.com/office/drawing/2014/main" id="{00000000-0008-0000-0100-0000D5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29416" name="Button 5864" hidden="1">
              <a:extLst>
                <a:ext uri="{63B3BB69-23CF-44E3-9099-C40C66FF867C}">
                  <a14:compatExt spid="_x0000_s29416"/>
                </a:ext>
                <a:ext uri="{FF2B5EF4-FFF2-40B4-BE49-F238E27FC236}">
                  <a16:creationId xmlns:a16="http://schemas.microsoft.com/office/drawing/2014/main" id="{00000000-0008-0000-0100-0000E8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29417" name="Button 5865" hidden="1">
              <a:extLst>
                <a:ext uri="{63B3BB69-23CF-44E3-9099-C40C66FF867C}">
                  <a14:compatExt spid="_x0000_s29417"/>
                </a:ext>
                <a:ext uri="{FF2B5EF4-FFF2-40B4-BE49-F238E27FC236}">
                  <a16:creationId xmlns:a16="http://schemas.microsoft.com/office/drawing/2014/main" id="{00000000-0008-0000-0100-0000E9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29418" name="Button 5866" hidden="1">
              <a:extLst>
                <a:ext uri="{63B3BB69-23CF-44E3-9099-C40C66FF867C}">
                  <a14:compatExt spid="_x0000_s29418"/>
                </a:ext>
                <a:ext uri="{FF2B5EF4-FFF2-40B4-BE49-F238E27FC236}">
                  <a16:creationId xmlns:a16="http://schemas.microsoft.com/office/drawing/2014/main" id="{00000000-0008-0000-0100-0000EA7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29438" name="Button 5886" hidden="1">
              <a:extLst>
                <a:ext uri="{63B3BB69-23CF-44E3-9099-C40C66FF867C}">
                  <a14:compatExt spid="_x0000_s29438"/>
                </a:ext>
                <a:ext uri="{FF2B5EF4-FFF2-40B4-BE49-F238E27FC236}">
                  <a16:creationId xmlns:a16="http://schemas.microsoft.com/office/drawing/2014/main" id="{00000000-0008-0000-0100-0000FE7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29439" name="Button 5887" hidden="1">
              <a:extLst>
                <a:ext uri="{63B3BB69-23CF-44E3-9099-C40C66FF867C}">
                  <a14:compatExt spid="_x0000_s29439"/>
                </a:ext>
                <a:ext uri="{FF2B5EF4-FFF2-40B4-BE49-F238E27FC236}">
                  <a16:creationId xmlns:a16="http://schemas.microsoft.com/office/drawing/2014/main" id="{00000000-0008-0000-0100-0000FF7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29440" name="Button 5888" hidden="1">
              <a:extLst>
                <a:ext uri="{63B3BB69-23CF-44E3-9099-C40C66FF867C}">
                  <a14:compatExt spid="_x0000_s29440"/>
                </a:ext>
                <a:ext uri="{FF2B5EF4-FFF2-40B4-BE49-F238E27FC236}">
                  <a16:creationId xmlns:a16="http://schemas.microsoft.com/office/drawing/2014/main" id="{00000000-0008-0000-0100-000000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29459" name="Button 5907" hidden="1">
              <a:extLst>
                <a:ext uri="{63B3BB69-23CF-44E3-9099-C40C66FF867C}">
                  <a14:compatExt spid="_x0000_s29459"/>
                </a:ext>
                <a:ext uri="{FF2B5EF4-FFF2-40B4-BE49-F238E27FC236}">
                  <a16:creationId xmlns:a16="http://schemas.microsoft.com/office/drawing/2014/main" id="{00000000-0008-0000-0100-000013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29460" name="Button 5908" hidden="1">
              <a:extLst>
                <a:ext uri="{63B3BB69-23CF-44E3-9099-C40C66FF867C}">
                  <a14:compatExt spid="_x0000_s29460"/>
                </a:ext>
                <a:ext uri="{FF2B5EF4-FFF2-40B4-BE49-F238E27FC236}">
                  <a16:creationId xmlns:a16="http://schemas.microsoft.com/office/drawing/2014/main" id="{00000000-0008-0000-0100-000014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29461" name="Button 5909" hidden="1">
              <a:extLst>
                <a:ext uri="{63B3BB69-23CF-44E3-9099-C40C66FF867C}">
                  <a14:compatExt spid="_x0000_s29461"/>
                </a:ext>
                <a:ext uri="{FF2B5EF4-FFF2-40B4-BE49-F238E27FC236}">
                  <a16:creationId xmlns:a16="http://schemas.microsoft.com/office/drawing/2014/main" id="{00000000-0008-0000-0100-000015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29480" name="Button 5928" hidden="1">
              <a:extLst>
                <a:ext uri="{63B3BB69-23CF-44E3-9099-C40C66FF867C}">
                  <a14:compatExt spid="_x0000_s29480"/>
                </a:ext>
                <a:ext uri="{FF2B5EF4-FFF2-40B4-BE49-F238E27FC236}">
                  <a16:creationId xmlns:a16="http://schemas.microsoft.com/office/drawing/2014/main" id="{00000000-0008-0000-0100-000028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29481" name="Button 5929" hidden="1">
              <a:extLst>
                <a:ext uri="{63B3BB69-23CF-44E3-9099-C40C66FF867C}">
                  <a14:compatExt spid="_x0000_s29481"/>
                </a:ext>
                <a:ext uri="{FF2B5EF4-FFF2-40B4-BE49-F238E27FC236}">
                  <a16:creationId xmlns:a16="http://schemas.microsoft.com/office/drawing/2014/main" id="{00000000-0008-0000-0100-000029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29482" name="Button 5930" hidden="1">
              <a:extLst>
                <a:ext uri="{63B3BB69-23CF-44E3-9099-C40C66FF867C}">
                  <a14:compatExt spid="_x0000_s29482"/>
                </a:ext>
                <a:ext uri="{FF2B5EF4-FFF2-40B4-BE49-F238E27FC236}">
                  <a16:creationId xmlns:a16="http://schemas.microsoft.com/office/drawing/2014/main" id="{00000000-0008-0000-0100-00002A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29501" name="Button 5949" hidden="1">
              <a:extLst>
                <a:ext uri="{63B3BB69-23CF-44E3-9099-C40C66FF867C}">
                  <a14:compatExt spid="_x0000_s29501"/>
                </a:ext>
                <a:ext uri="{FF2B5EF4-FFF2-40B4-BE49-F238E27FC236}">
                  <a16:creationId xmlns:a16="http://schemas.microsoft.com/office/drawing/2014/main" id="{00000000-0008-0000-0100-00003D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29502" name="Button 5950" hidden="1">
              <a:extLst>
                <a:ext uri="{63B3BB69-23CF-44E3-9099-C40C66FF867C}">
                  <a14:compatExt spid="_x0000_s29502"/>
                </a:ext>
                <a:ext uri="{FF2B5EF4-FFF2-40B4-BE49-F238E27FC236}">
                  <a16:creationId xmlns:a16="http://schemas.microsoft.com/office/drawing/2014/main" id="{00000000-0008-0000-0100-00003E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29503" name="Button 5951" hidden="1">
              <a:extLst>
                <a:ext uri="{63B3BB69-23CF-44E3-9099-C40C66FF867C}">
                  <a14:compatExt spid="_x0000_s29503"/>
                </a:ext>
                <a:ext uri="{FF2B5EF4-FFF2-40B4-BE49-F238E27FC236}">
                  <a16:creationId xmlns:a16="http://schemas.microsoft.com/office/drawing/2014/main" id="{00000000-0008-0000-0100-00003F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29505" name="Button 5953" hidden="1">
              <a:extLst>
                <a:ext uri="{63B3BB69-23CF-44E3-9099-C40C66FF867C}">
                  <a14:compatExt spid="_x0000_s29505"/>
                </a:ext>
                <a:ext uri="{FF2B5EF4-FFF2-40B4-BE49-F238E27FC236}">
                  <a16:creationId xmlns:a16="http://schemas.microsoft.com/office/drawing/2014/main" id="{00000000-0008-0000-0100-000041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29506" name="Button 5954" hidden="1">
              <a:extLst>
                <a:ext uri="{63B3BB69-23CF-44E3-9099-C40C66FF867C}">
                  <a14:compatExt spid="_x0000_s29506"/>
                </a:ext>
                <a:ext uri="{FF2B5EF4-FFF2-40B4-BE49-F238E27FC236}">
                  <a16:creationId xmlns:a16="http://schemas.microsoft.com/office/drawing/2014/main" id="{00000000-0008-0000-0100-000042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29510" name="Button 5958" hidden="1">
              <a:extLst>
                <a:ext uri="{63B3BB69-23CF-44E3-9099-C40C66FF867C}">
                  <a14:compatExt spid="_x0000_s29510"/>
                </a:ext>
                <a:ext uri="{FF2B5EF4-FFF2-40B4-BE49-F238E27FC236}">
                  <a16:creationId xmlns:a16="http://schemas.microsoft.com/office/drawing/2014/main" id="{00000000-0008-0000-0100-000046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29511" name="Button 5959" hidden="1">
              <a:extLst>
                <a:ext uri="{63B3BB69-23CF-44E3-9099-C40C66FF867C}">
                  <a14:compatExt spid="_x0000_s29511"/>
                </a:ext>
                <a:ext uri="{FF2B5EF4-FFF2-40B4-BE49-F238E27FC236}">
                  <a16:creationId xmlns:a16="http://schemas.microsoft.com/office/drawing/2014/main" id="{00000000-0008-0000-0100-00004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29514" name="Button 5962" hidden="1">
              <a:extLst>
                <a:ext uri="{63B3BB69-23CF-44E3-9099-C40C66FF867C}">
                  <a14:compatExt spid="_x0000_s29514"/>
                </a:ext>
                <a:ext uri="{FF2B5EF4-FFF2-40B4-BE49-F238E27FC236}">
                  <a16:creationId xmlns:a16="http://schemas.microsoft.com/office/drawing/2014/main" id="{00000000-0008-0000-0100-00004A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29515" name="Button 5963" hidden="1">
              <a:extLst>
                <a:ext uri="{63B3BB69-23CF-44E3-9099-C40C66FF867C}">
                  <a14:compatExt spid="_x0000_s29515"/>
                </a:ext>
                <a:ext uri="{FF2B5EF4-FFF2-40B4-BE49-F238E27FC236}">
                  <a16:creationId xmlns:a16="http://schemas.microsoft.com/office/drawing/2014/main" id="{00000000-0008-0000-0100-00004B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29517" name="Button 5965" hidden="1">
              <a:extLst>
                <a:ext uri="{63B3BB69-23CF-44E3-9099-C40C66FF867C}">
                  <a14:compatExt spid="_x0000_s29517"/>
                </a:ext>
                <a:ext uri="{FF2B5EF4-FFF2-40B4-BE49-F238E27FC236}">
                  <a16:creationId xmlns:a16="http://schemas.microsoft.com/office/drawing/2014/main" id="{00000000-0008-0000-0100-00004D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29518" name="Button 5966" hidden="1">
              <a:extLst>
                <a:ext uri="{63B3BB69-23CF-44E3-9099-C40C66FF867C}">
                  <a14:compatExt spid="_x0000_s29518"/>
                </a:ext>
                <a:ext uri="{FF2B5EF4-FFF2-40B4-BE49-F238E27FC236}">
                  <a16:creationId xmlns:a16="http://schemas.microsoft.com/office/drawing/2014/main" id="{00000000-0008-0000-0100-00004E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29537" name="Button 5985" hidden="1">
              <a:extLst>
                <a:ext uri="{63B3BB69-23CF-44E3-9099-C40C66FF867C}">
                  <a14:compatExt spid="_x0000_s29537"/>
                </a:ext>
                <a:ext uri="{FF2B5EF4-FFF2-40B4-BE49-F238E27FC236}">
                  <a16:creationId xmlns:a16="http://schemas.microsoft.com/office/drawing/2014/main" id="{00000000-0008-0000-0100-000061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29538" name="Button 5986" hidden="1">
              <a:extLst>
                <a:ext uri="{63B3BB69-23CF-44E3-9099-C40C66FF867C}">
                  <a14:compatExt spid="_x0000_s29538"/>
                </a:ext>
                <a:ext uri="{FF2B5EF4-FFF2-40B4-BE49-F238E27FC236}">
                  <a16:creationId xmlns:a16="http://schemas.microsoft.com/office/drawing/2014/main" id="{00000000-0008-0000-0100-000062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29539" name="Button 5987" hidden="1">
              <a:extLst>
                <a:ext uri="{63B3BB69-23CF-44E3-9099-C40C66FF867C}">
                  <a14:compatExt spid="_x0000_s29539"/>
                </a:ext>
                <a:ext uri="{FF2B5EF4-FFF2-40B4-BE49-F238E27FC236}">
                  <a16:creationId xmlns:a16="http://schemas.microsoft.com/office/drawing/2014/main" id="{00000000-0008-0000-0100-000063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29558" name="Button 6006" hidden="1">
              <a:extLst>
                <a:ext uri="{63B3BB69-23CF-44E3-9099-C40C66FF867C}">
                  <a14:compatExt spid="_x0000_s29558"/>
                </a:ext>
                <a:ext uri="{FF2B5EF4-FFF2-40B4-BE49-F238E27FC236}">
                  <a16:creationId xmlns:a16="http://schemas.microsoft.com/office/drawing/2014/main" id="{00000000-0008-0000-0100-000076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29559" name="Button 6007" hidden="1">
              <a:extLst>
                <a:ext uri="{63B3BB69-23CF-44E3-9099-C40C66FF867C}">
                  <a14:compatExt spid="_x0000_s29559"/>
                </a:ext>
                <a:ext uri="{FF2B5EF4-FFF2-40B4-BE49-F238E27FC236}">
                  <a16:creationId xmlns:a16="http://schemas.microsoft.com/office/drawing/2014/main" id="{00000000-0008-0000-0100-00007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29560" name="Button 6008" hidden="1">
              <a:extLst>
                <a:ext uri="{63B3BB69-23CF-44E3-9099-C40C66FF867C}">
                  <a14:compatExt spid="_x0000_s29560"/>
                </a:ext>
                <a:ext uri="{FF2B5EF4-FFF2-40B4-BE49-F238E27FC236}">
                  <a16:creationId xmlns:a16="http://schemas.microsoft.com/office/drawing/2014/main" id="{00000000-0008-0000-0100-000078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29579" name="Button 6027" hidden="1">
              <a:extLst>
                <a:ext uri="{63B3BB69-23CF-44E3-9099-C40C66FF867C}">
                  <a14:compatExt spid="_x0000_s29579"/>
                </a:ext>
                <a:ext uri="{FF2B5EF4-FFF2-40B4-BE49-F238E27FC236}">
                  <a16:creationId xmlns:a16="http://schemas.microsoft.com/office/drawing/2014/main" id="{00000000-0008-0000-0100-00008B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29580" name="Button 6028" hidden="1">
              <a:extLst>
                <a:ext uri="{63B3BB69-23CF-44E3-9099-C40C66FF867C}">
                  <a14:compatExt spid="_x0000_s29580"/>
                </a:ext>
                <a:ext uri="{FF2B5EF4-FFF2-40B4-BE49-F238E27FC236}">
                  <a16:creationId xmlns:a16="http://schemas.microsoft.com/office/drawing/2014/main" id="{00000000-0008-0000-0100-00008C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29581" name="Button 6029" hidden="1">
              <a:extLst>
                <a:ext uri="{63B3BB69-23CF-44E3-9099-C40C66FF867C}">
                  <a14:compatExt spid="_x0000_s29581"/>
                </a:ext>
                <a:ext uri="{FF2B5EF4-FFF2-40B4-BE49-F238E27FC236}">
                  <a16:creationId xmlns:a16="http://schemas.microsoft.com/office/drawing/2014/main" id="{00000000-0008-0000-0100-00008D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29600" name="Button 6048" hidden="1">
              <a:extLst>
                <a:ext uri="{63B3BB69-23CF-44E3-9099-C40C66FF867C}">
                  <a14:compatExt spid="_x0000_s29600"/>
                </a:ext>
                <a:ext uri="{FF2B5EF4-FFF2-40B4-BE49-F238E27FC236}">
                  <a16:creationId xmlns:a16="http://schemas.microsoft.com/office/drawing/2014/main" id="{00000000-0008-0000-0100-0000A0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29601" name="Button 6049" hidden="1">
              <a:extLst>
                <a:ext uri="{63B3BB69-23CF-44E3-9099-C40C66FF867C}">
                  <a14:compatExt spid="_x0000_s29601"/>
                </a:ext>
                <a:ext uri="{FF2B5EF4-FFF2-40B4-BE49-F238E27FC236}">
                  <a16:creationId xmlns:a16="http://schemas.microsoft.com/office/drawing/2014/main" id="{00000000-0008-0000-0100-0000A1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29602" name="Button 6050" hidden="1">
              <a:extLst>
                <a:ext uri="{63B3BB69-23CF-44E3-9099-C40C66FF867C}">
                  <a14:compatExt spid="_x0000_s29602"/>
                </a:ext>
                <a:ext uri="{FF2B5EF4-FFF2-40B4-BE49-F238E27FC236}">
                  <a16:creationId xmlns:a16="http://schemas.microsoft.com/office/drawing/2014/main" id="{00000000-0008-0000-0100-0000A2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29605" name="Button 6053" hidden="1">
              <a:extLst>
                <a:ext uri="{63B3BB69-23CF-44E3-9099-C40C66FF867C}">
                  <a14:compatExt spid="_x0000_s29605"/>
                </a:ext>
                <a:ext uri="{FF2B5EF4-FFF2-40B4-BE49-F238E27FC236}">
                  <a16:creationId xmlns:a16="http://schemas.microsoft.com/office/drawing/2014/main" id="{00000000-0008-0000-0100-0000A5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29606" name="Button 6054" hidden="1">
              <a:extLst>
                <a:ext uri="{63B3BB69-23CF-44E3-9099-C40C66FF867C}">
                  <a14:compatExt spid="_x0000_s29606"/>
                </a:ext>
                <a:ext uri="{FF2B5EF4-FFF2-40B4-BE49-F238E27FC236}">
                  <a16:creationId xmlns:a16="http://schemas.microsoft.com/office/drawing/2014/main" id="{00000000-0008-0000-0100-0000A6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29607" name="Button 6055" hidden="1">
              <a:extLst>
                <a:ext uri="{63B3BB69-23CF-44E3-9099-C40C66FF867C}">
                  <a14:compatExt spid="_x0000_s29607"/>
                </a:ext>
                <a:ext uri="{FF2B5EF4-FFF2-40B4-BE49-F238E27FC236}">
                  <a16:creationId xmlns:a16="http://schemas.microsoft.com/office/drawing/2014/main" id="{00000000-0008-0000-0100-0000A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29608" name="Button 6056" hidden="1">
              <a:extLst>
                <a:ext uri="{63B3BB69-23CF-44E3-9099-C40C66FF867C}">
                  <a14:compatExt spid="_x0000_s29608"/>
                </a:ext>
                <a:ext uri="{FF2B5EF4-FFF2-40B4-BE49-F238E27FC236}">
                  <a16:creationId xmlns:a16="http://schemas.microsoft.com/office/drawing/2014/main" id="{00000000-0008-0000-0100-0000A8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29609" name="Button 6057" hidden="1">
              <a:extLst>
                <a:ext uri="{63B3BB69-23CF-44E3-9099-C40C66FF867C}">
                  <a14:compatExt spid="_x0000_s29609"/>
                </a:ext>
                <a:ext uri="{FF2B5EF4-FFF2-40B4-BE49-F238E27FC236}">
                  <a16:creationId xmlns:a16="http://schemas.microsoft.com/office/drawing/2014/main" id="{00000000-0008-0000-0100-0000A9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29610" name="Button 6058" hidden="1">
              <a:extLst>
                <a:ext uri="{63B3BB69-23CF-44E3-9099-C40C66FF867C}">
                  <a14:compatExt spid="_x0000_s29610"/>
                </a:ext>
                <a:ext uri="{FF2B5EF4-FFF2-40B4-BE49-F238E27FC236}">
                  <a16:creationId xmlns:a16="http://schemas.microsoft.com/office/drawing/2014/main" id="{00000000-0008-0000-0100-0000AA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29611" name="Button 6059" hidden="1">
              <a:extLst>
                <a:ext uri="{63B3BB69-23CF-44E3-9099-C40C66FF867C}">
                  <a14:compatExt spid="_x0000_s29611"/>
                </a:ext>
                <a:ext uri="{FF2B5EF4-FFF2-40B4-BE49-F238E27FC236}">
                  <a16:creationId xmlns:a16="http://schemas.microsoft.com/office/drawing/2014/main" id="{00000000-0008-0000-0100-0000AB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29612" name="Button 6060" hidden="1">
              <a:extLst>
                <a:ext uri="{63B3BB69-23CF-44E3-9099-C40C66FF867C}">
                  <a14:compatExt spid="_x0000_s29612"/>
                </a:ext>
                <a:ext uri="{FF2B5EF4-FFF2-40B4-BE49-F238E27FC236}">
                  <a16:creationId xmlns:a16="http://schemas.microsoft.com/office/drawing/2014/main" id="{00000000-0008-0000-0100-0000AC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29618" name="Button 6066" hidden="1">
              <a:extLst>
                <a:ext uri="{63B3BB69-23CF-44E3-9099-C40C66FF867C}">
                  <a14:compatExt spid="_x0000_s29618"/>
                </a:ext>
                <a:ext uri="{FF2B5EF4-FFF2-40B4-BE49-F238E27FC236}">
                  <a16:creationId xmlns:a16="http://schemas.microsoft.com/office/drawing/2014/main" id="{00000000-0008-0000-0100-0000B2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29619" name="Button 6067" hidden="1">
              <a:extLst>
                <a:ext uri="{63B3BB69-23CF-44E3-9099-C40C66FF867C}">
                  <a14:compatExt spid="_x0000_s29619"/>
                </a:ext>
                <a:ext uri="{FF2B5EF4-FFF2-40B4-BE49-F238E27FC236}">
                  <a16:creationId xmlns:a16="http://schemas.microsoft.com/office/drawing/2014/main" id="{00000000-0008-0000-0100-0000B3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29620" name="Button 6068" hidden="1">
              <a:extLst>
                <a:ext uri="{63B3BB69-23CF-44E3-9099-C40C66FF867C}">
                  <a14:compatExt spid="_x0000_s29620"/>
                </a:ext>
                <a:ext uri="{FF2B5EF4-FFF2-40B4-BE49-F238E27FC236}">
                  <a16:creationId xmlns:a16="http://schemas.microsoft.com/office/drawing/2014/main" id="{00000000-0008-0000-0100-0000B4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29621" name="Button 6069" hidden="1">
              <a:extLst>
                <a:ext uri="{63B3BB69-23CF-44E3-9099-C40C66FF867C}">
                  <a14:compatExt spid="_x0000_s29621"/>
                </a:ext>
                <a:ext uri="{FF2B5EF4-FFF2-40B4-BE49-F238E27FC236}">
                  <a16:creationId xmlns:a16="http://schemas.microsoft.com/office/drawing/2014/main" id="{00000000-0008-0000-0100-0000B5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29622" name="Button 6070" hidden="1">
              <a:extLst>
                <a:ext uri="{63B3BB69-23CF-44E3-9099-C40C66FF867C}">
                  <a14:compatExt spid="_x0000_s29622"/>
                </a:ext>
                <a:ext uri="{FF2B5EF4-FFF2-40B4-BE49-F238E27FC236}">
                  <a16:creationId xmlns:a16="http://schemas.microsoft.com/office/drawing/2014/main" id="{00000000-0008-0000-0100-0000B6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29623" name="Button 6071" hidden="1">
              <a:extLst>
                <a:ext uri="{63B3BB69-23CF-44E3-9099-C40C66FF867C}">
                  <a14:compatExt spid="_x0000_s29623"/>
                </a:ext>
                <a:ext uri="{FF2B5EF4-FFF2-40B4-BE49-F238E27FC236}">
                  <a16:creationId xmlns:a16="http://schemas.microsoft.com/office/drawing/2014/main" id="{00000000-0008-0000-0100-0000B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29624" name="Button 6072" hidden="1">
              <a:extLst>
                <a:ext uri="{63B3BB69-23CF-44E3-9099-C40C66FF867C}">
                  <a14:compatExt spid="_x0000_s29624"/>
                </a:ext>
                <a:ext uri="{FF2B5EF4-FFF2-40B4-BE49-F238E27FC236}">
                  <a16:creationId xmlns:a16="http://schemas.microsoft.com/office/drawing/2014/main" id="{00000000-0008-0000-0100-0000B8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29625" name="Button 6073" hidden="1">
              <a:extLst>
                <a:ext uri="{63B3BB69-23CF-44E3-9099-C40C66FF867C}">
                  <a14:compatExt spid="_x0000_s29625"/>
                </a:ext>
                <a:ext uri="{FF2B5EF4-FFF2-40B4-BE49-F238E27FC236}">
                  <a16:creationId xmlns:a16="http://schemas.microsoft.com/office/drawing/2014/main" id="{00000000-0008-0000-0100-0000B9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29626" name="Button 6074" hidden="1">
              <a:extLst>
                <a:ext uri="{63B3BB69-23CF-44E3-9099-C40C66FF867C}">
                  <a14:compatExt spid="_x0000_s29626"/>
                </a:ext>
                <a:ext uri="{FF2B5EF4-FFF2-40B4-BE49-F238E27FC236}">
                  <a16:creationId xmlns:a16="http://schemas.microsoft.com/office/drawing/2014/main" id="{00000000-0008-0000-0100-0000BA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29634" name="Button 6082" hidden="1">
              <a:extLst>
                <a:ext uri="{63B3BB69-23CF-44E3-9099-C40C66FF867C}">
                  <a14:compatExt spid="_x0000_s29634"/>
                </a:ext>
                <a:ext uri="{FF2B5EF4-FFF2-40B4-BE49-F238E27FC236}">
                  <a16:creationId xmlns:a16="http://schemas.microsoft.com/office/drawing/2014/main" id="{00000000-0008-0000-0100-0000C2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29635" name="Button 6083" hidden="1">
              <a:extLst>
                <a:ext uri="{63B3BB69-23CF-44E3-9099-C40C66FF867C}">
                  <a14:compatExt spid="_x0000_s29635"/>
                </a:ext>
                <a:ext uri="{FF2B5EF4-FFF2-40B4-BE49-F238E27FC236}">
                  <a16:creationId xmlns:a16="http://schemas.microsoft.com/office/drawing/2014/main" id="{00000000-0008-0000-0100-0000C3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29636" name="Button 6084" hidden="1">
              <a:extLst>
                <a:ext uri="{63B3BB69-23CF-44E3-9099-C40C66FF867C}">
                  <a14:compatExt spid="_x0000_s29636"/>
                </a:ext>
                <a:ext uri="{FF2B5EF4-FFF2-40B4-BE49-F238E27FC236}">
                  <a16:creationId xmlns:a16="http://schemas.microsoft.com/office/drawing/2014/main" id="{00000000-0008-0000-0100-0000C4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29637" name="Button 6085" hidden="1">
              <a:extLst>
                <a:ext uri="{63B3BB69-23CF-44E3-9099-C40C66FF867C}">
                  <a14:compatExt spid="_x0000_s29637"/>
                </a:ext>
                <a:ext uri="{FF2B5EF4-FFF2-40B4-BE49-F238E27FC236}">
                  <a16:creationId xmlns:a16="http://schemas.microsoft.com/office/drawing/2014/main" id="{00000000-0008-0000-0100-0000C5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29638" name="Button 6086" hidden="1">
              <a:extLst>
                <a:ext uri="{63B3BB69-23CF-44E3-9099-C40C66FF867C}">
                  <a14:compatExt spid="_x0000_s29638"/>
                </a:ext>
                <a:ext uri="{FF2B5EF4-FFF2-40B4-BE49-F238E27FC236}">
                  <a16:creationId xmlns:a16="http://schemas.microsoft.com/office/drawing/2014/main" id="{00000000-0008-0000-0100-0000C6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29642" name="Button 6090" hidden="1">
              <a:extLst>
                <a:ext uri="{63B3BB69-23CF-44E3-9099-C40C66FF867C}">
                  <a14:compatExt spid="_x0000_s29642"/>
                </a:ext>
                <a:ext uri="{FF2B5EF4-FFF2-40B4-BE49-F238E27FC236}">
                  <a16:creationId xmlns:a16="http://schemas.microsoft.com/office/drawing/2014/main" id="{00000000-0008-0000-0100-0000CA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29643" name="Button 6091" hidden="1">
              <a:extLst>
                <a:ext uri="{63B3BB69-23CF-44E3-9099-C40C66FF867C}">
                  <a14:compatExt spid="_x0000_s29643"/>
                </a:ext>
                <a:ext uri="{FF2B5EF4-FFF2-40B4-BE49-F238E27FC236}">
                  <a16:creationId xmlns:a16="http://schemas.microsoft.com/office/drawing/2014/main" id="{00000000-0008-0000-0100-0000CB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29644" name="Button 6092" hidden="1">
              <a:extLst>
                <a:ext uri="{63B3BB69-23CF-44E3-9099-C40C66FF867C}">
                  <a14:compatExt spid="_x0000_s29644"/>
                </a:ext>
                <a:ext uri="{FF2B5EF4-FFF2-40B4-BE49-F238E27FC236}">
                  <a16:creationId xmlns:a16="http://schemas.microsoft.com/office/drawing/2014/main" id="{00000000-0008-0000-0100-0000CC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29645" name="Button 6093" hidden="1">
              <a:extLst>
                <a:ext uri="{63B3BB69-23CF-44E3-9099-C40C66FF867C}">
                  <a14:compatExt spid="_x0000_s29645"/>
                </a:ext>
                <a:ext uri="{FF2B5EF4-FFF2-40B4-BE49-F238E27FC236}">
                  <a16:creationId xmlns:a16="http://schemas.microsoft.com/office/drawing/2014/main" id="{00000000-0008-0000-0100-0000CD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29649" name="Button 6097" hidden="1">
              <a:extLst>
                <a:ext uri="{63B3BB69-23CF-44E3-9099-C40C66FF867C}">
                  <a14:compatExt spid="_x0000_s29649"/>
                </a:ext>
                <a:ext uri="{FF2B5EF4-FFF2-40B4-BE49-F238E27FC236}">
                  <a16:creationId xmlns:a16="http://schemas.microsoft.com/office/drawing/2014/main" id="{00000000-0008-0000-0100-0000D1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29650" name="Button 6098" hidden="1">
              <a:extLst>
                <a:ext uri="{63B3BB69-23CF-44E3-9099-C40C66FF867C}">
                  <a14:compatExt spid="_x0000_s29650"/>
                </a:ext>
                <a:ext uri="{FF2B5EF4-FFF2-40B4-BE49-F238E27FC236}">
                  <a16:creationId xmlns:a16="http://schemas.microsoft.com/office/drawing/2014/main" id="{00000000-0008-0000-0100-0000D2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29652" name="Button 6100" hidden="1">
              <a:extLst>
                <a:ext uri="{63B3BB69-23CF-44E3-9099-C40C66FF867C}">
                  <a14:compatExt spid="_x0000_s29652"/>
                </a:ext>
                <a:ext uri="{FF2B5EF4-FFF2-40B4-BE49-F238E27FC236}">
                  <a16:creationId xmlns:a16="http://schemas.microsoft.com/office/drawing/2014/main" id="{00000000-0008-0000-0100-0000D4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29653" name="Button 6101" hidden="1">
              <a:extLst>
                <a:ext uri="{63B3BB69-23CF-44E3-9099-C40C66FF867C}">
                  <a14:compatExt spid="_x0000_s29653"/>
                </a:ext>
                <a:ext uri="{FF2B5EF4-FFF2-40B4-BE49-F238E27FC236}">
                  <a16:creationId xmlns:a16="http://schemas.microsoft.com/office/drawing/2014/main" id="{00000000-0008-0000-0100-0000D5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29654" name="Button 6102" hidden="1">
              <a:extLst>
                <a:ext uri="{63B3BB69-23CF-44E3-9099-C40C66FF867C}">
                  <a14:compatExt spid="_x0000_s29654"/>
                </a:ext>
                <a:ext uri="{FF2B5EF4-FFF2-40B4-BE49-F238E27FC236}">
                  <a16:creationId xmlns:a16="http://schemas.microsoft.com/office/drawing/2014/main" id="{00000000-0008-0000-0100-0000D6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29655" name="Button 6103" hidden="1">
              <a:extLst>
                <a:ext uri="{63B3BB69-23CF-44E3-9099-C40C66FF867C}">
                  <a14:compatExt spid="_x0000_s29655"/>
                </a:ext>
                <a:ext uri="{FF2B5EF4-FFF2-40B4-BE49-F238E27FC236}">
                  <a16:creationId xmlns:a16="http://schemas.microsoft.com/office/drawing/2014/main" id="{00000000-0008-0000-0100-0000D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29658" name="Button 6106" hidden="1">
              <a:extLst>
                <a:ext uri="{63B3BB69-23CF-44E3-9099-C40C66FF867C}">
                  <a14:compatExt spid="_x0000_s29658"/>
                </a:ext>
                <a:ext uri="{FF2B5EF4-FFF2-40B4-BE49-F238E27FC236}">
                  <a16:creationId xmlns:a16="http://schemas.microsoft.com/office/drawing/2014/main" id="{00000000-0008-0000-0100-0000DA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29659" name="Button 6107" hidden="1">
              <a:extLst>
                <a:ext uri="{63B3BB69-23CF-44E3-9099-C40C66FF867C}">
                  <a14:compatExt spid="_x0000_s29659"/>
                </a:ext>
                <a:ext uri="{FF2B5EF4-FFF2-40B4-BE49-F238E27FC236}">
                  <a16:creationId xmlns:a16="http://schemas.microsoft.com/office/drawing/2014/main" id="{00000000-0008-0000-0100-0000DB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29660" name="Button 6108" hidden="1">
              <a:extLst>
                <a:ext uri="{63B3BB69-23CF-44E3-9099-C40C66FF867C}">
                  <a14:compatExt spid="_x0000_s29660"/>
                </a:ext>
                <a:ext uri="{FF2B5EF4-FFF2-40B4-BE49-F238E27FC236}">
                  <a16:creationId xmlns:a16="http://schemas.microsoft.com/office/drawing/2014/main" id="{00000000-0008-0000-0100-0000DC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29661" name="Button 6109" hidden="1">
              <a:extLst>
                <a:ext uri="{63B3BB69-23CF-44E3-9099-C40C66FF867C}">
                  <a14:compatExt spid="_x0000_s29661"/>
                </a:ext>
                <a:ext uri="{FF2B5EF4-FFF2-40B4-BE49-F238E27FC236}">
                  <a16:creationId xmlns:a16="http://schemas.microsoft.com/office/drawing/2014/main" id="{00000000-0008-0000-0100-0000DD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29664" name="Button 6112" hidden="1">
              <a:extLst>
                <a:ext uri="{63B3BB69-23CF-44E3-9099-C40C66FF867C}">
                  <a14:compatExt spid="_x0000_s29664"/>
                </a:ext>
                <a:ext uri="{FF2B5EF4-FFF2-40B4-BE49-F238E27FC236}">
                  <a16:creationId xmlns:a16="http://schemas.microsoft.com/office/drawing/2014/main" id="{00000000-0008-0000-0100-0000E0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29686" name="Button 6134" hidden="1">
              <a:extLst>
                <a:ext uri="{63B3BB69-23CF-44E3-9099-C40C66FF867C}">
                  <a14:compatExt spid="_x0000_s29686"/>
                </a:ext>
                <a:ext uri="{FF2B5EF4-FFF2-40B4-BE49-F238E27FC236}">
                  <a16:creationId xmlns:a16="http://schemas.microsoft.com/office/drawing/2014/main" id="{00000000-0008-0000-0100-0000F67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29687" name="Button 6135" hidden="1">
              <a:extLst>
                <a:ext uri="{63B3BB69-23CF-44E3-9099-C40C66FF867C}">
                  <a14:compatExt spid="_x0000_s29687"/>
                </a:ext>
                <a:ext uri="{FF2B5EF4-FFF2-40B4-BE49-F238E27FC236}">
                  <a16:creationId xmlns:a16="http://schemas.microsoft.com/office/drawing/2014/main" id="{00000000-0008-0000-0100-0000F77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29688" name="Button 6136" hidden="1">
              <a:extLst>
                <a:ext uri="{63B3BB69-23CF-44E3-9099-C40C66FF867C}">
                  <a14:compatExt spid="_x0000_s29688"/>
                </a:ext>
                <a:ext uri="{FF2B5EF4-FFF2-40B4-BE49-F238E27FC236}">
                  <a16:creationId xmlns:a16="http://schemas.microsoft.com/office/drawing/2014/main" id="{00000000-0008-0000-0100-0000F87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33803" name="Button 6155" hidden="1">
              <a:extLst>
                <a:ext uri="{63B3BB69-23CF-44E3-9099-C40C66FF867C}">
                  <a14:compatExt spid="_x0000_s33803"/>
                </a:ext>
                <a:ext uri="{FF2B5EF4-FFF2-40B4-BE49-F238E27FC236}">
                  <a16:creationId xmlns:a16="http://schemas.microsoft.com/office/drawing/2014/main" id="{00000000-0008-0000-0100-00000B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33804" name="Button 6156" hidden="1">
              <a:extLst>
                <a:ext uri="{63B3BB69-23CF-44E3-9099-C40C66FF867C}">
                  <a14:compatExt spid="_x0000_s33804"/>
                </a:ext>
                <a:ext uri="{FF2B5EF4-FFF2-40B4-BE49-F238E27FC236}">
                  <a16:creationId xmlns:a16="http://schemas.microsoft.com/office/drawing/2014/main" id="{00000000-0008-0000-0100-00000C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33805" name="Button 6157" hidden="1">
              <a:extLst>
                <a:ext uri="{63B3BB69-23CF-44E3-9099-C40C66FF867C}">
                  <a14:compatExt spid="_x0000_s33805"/>
                </a:ext>
                <a:ext uri="{FF2B5EF4-FFF2-40B4-BE49-F238E27FC236}">
                  <a16:creationId xmlns:a16="http://schemas.microsoft.com/office/drawing/2014/main" id="{00000000-0008-0000-0100-00000D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33824" name="Button 6176" hidden="1">
              <a:extLst>
                <a:ext uri="{63B3BB69-23CF-44E3-9099-C40C66FF867C}">
                  <a14:compatExt spid="_x0000_s33824"/>
                </a:ext>
                <a:ext uri="{FF2B5EF4-FFF2-40B4-BE49-F238E27FC236}">
                  <a16:creationId xmlns:a16="http://schemas.microsoft.com/office/drawing/2014/main" id="{00000000-0008-0000-0100-000020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33825" name="Button 6177" hidden="1">
              <a:extLst>
                <a:ext uri="{63B3BB69-23CF-44E3-9099-C40C66FF867C}">
                  <a14:compatExt spid="_x0000_s33825"/>
                </a:ext>
                <a:ext uri="{FF2B5EF4-FFF2-40B4-BE49-F238E27FC236}">
                  <a16:creationId xmlns:a16="http://schemas.microsoft.com/office/drawing/2014/main" id="{00000000-0008-0000-0100-000021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33826" name="Button 6178" hidden="1">
              <a:extLst>
                <a:ext uri="{63B3BB69-23CF-44E3-9099-C40C66FF867C}">
                  <a14:compatExt spid="_x0000_s33826"/>
                </a:ext>
                <a:ext uri="{FF2B5EF4-FFF2-40B4-BE49-F238E27FC236}">
                  <a16:creationId xmlns:a16="http://schemas.microsoft.com/office/drawing/2014/main" id="{00000000-0008-0000-0100-000022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33845" name="Button 6197" hidden="1">
              <a:extLst>
                <a:ext uri="{63B3BB69-23CF-44E3-9099-C40C66FF867C}">
                  <a14:compatExt spid="_x0000_s33845"/>
                </a:ext>
                <a:ext uri="{FF2B5EF4-FFF2-40B4-BE49-F238E27FC236}">
                  <a16:creationId xmlns:a16="http://schemas.microsoft.com/office/drawing/2014/main" id="{00000000-0008-0000-0100-000035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33846" name="Button 6198" hidden="1">
              <a:extLst>
                <a:ext uri="{63B3BB69-23CF-44E3-9099-C40C66FF867C}">
                  <a14:compatExt spid="_x0000_s33846"/>
                </a:ext>
                <a:ext uri="{FF2B5EF4-FFF2-40B4-BE49-F238E27FC236}">
                  <a16:creationId xmlns:a16="http://schemas.microsoft.com/office/drawing/2014/main" id="{00000000-0008-0000-0100-000036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33847" name="Button 6199" hidden="1">
              <a:extLst>
                <a:ext uri="{63B3BB69-23CF-44E3-9099-C40C66FF867C}">
                  <a14:compatExt spid="_x0000_s33847"/>
                </a:ext>
                <a:ext uri="{FF2B5EF4-FFF2-40B4-BE49-F238E27FC236}">
                  <a16:creationId xmlns:a16="http://schemas.microsoft.com/office/drawing/2014/main" id="{00000000-0008-0000-0100-000037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33848" name="Button 6200" hidden="1">
              <a:extLst>
                <a:ext uri="{63B3BB69-23CF-44E3-9099-C40C66FF867C}">
                  <a14:compatExt spid="_x0000_s33848"/>
                </a:ext>
                <a:ext uri="{FF2B5EF4-FFF2-40B4-BE49-F238E27FC236}">
                  <a16:creationId xmlns:a16="http://schemas.microsoft.com/office/drawing/2014/main" id="{00000000-0008-0000-0100-000038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33850" name="Button 6202" hidden="1">
              <a:extLst>
                <a:ext uri="{63B3BB69-23CF-44E3-9099-C40C66FF867C}">
                  <a14:compatExt spid="_x0000_s33850"/>
                </a:ext>
                <a:ext uri="{FF2B5EF4-FFF2-40B4-BE49-F238E27FC236}">
                  <a16:creationId xmlns:a16="http://schemas.microsoft.com/office/drawing/2014/main" id="{00000000-0008-0000-0100-00003A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33852" name="Button 6204" hidden="1">
              <a:extLst>
                <a:ext uri="{63B3BB69-23CF-44E3-9099-C40C66FF867C}">
                  <a14:compatExt spid="_x0000_s33852"/>
                </a:ext>
                <a:ext uri="{FF2B5EF4-FFF2-40B4-BE49-F238E27FC236}">
                  <a16:creationId xmlns:a16="http://schemas.microsoft.com/office/drawing/2014/main" id="{00000000-0008-0000-0100-00003C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33854" name="Button 6206" hidden="1">
              <a:extLst>
                <a:ext uri="{63B3BB69-23CF-44E3-9099-C40C66FF867C}">
                  <a14:compatExt spid="_x0000_s33854"/>
                </a:ext>
                <a:ext uri="{FF2B5EF4-FFF2-40B4-BE49-F238E27FC236}">
                  <a16:creationId xmlns:a16="http://schemas.microsoft.com/office/drawing/2014/main" id="{00000000-0008-0000-0100-00003E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33874" name="Button 6226" hidden="1">
              <a:extLst>
                <a:ext uri="{63B3BB69-23CF-44E3-9099-C40C66FF867C}">
                  <a14:compatExt spid="_x0000_s33874"/>
                </a:ext>
                <a:ext uri="{FF2B5EF4-FFF2-40B4-BE49-F238E27FC236}">
                  <a16:creationId xmlns:a16="http://schemas.microsoft.com/office/drawing/2014/main" id="{00000000-0008-0000-0100-000052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33875" name="Button 6227" hidden="1">
              <a:extLst>
                <a:ext uri="{63B3BB69-23CF-44E3-9099-C40C66FF867C}">
                  <a14:compatExt spid="_x0000_s33875"/>
                </a:ext>
                <a:ext uri="{FF2B5EF4-FFF2-40B4-BE49-F238E27FC236}">
                  <a16:creationId xmlns:a16="http://schemas.microsoft.com/office/drawing/2014/main" id="{00000000-0008-0000-0100-000053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33876" name="Button 6228" hidden="1">
              <a:extLst>
                <a:ext uri="{63B3BB69-23CF-44E3-9099-C40C66FF867C}">
                  <a14:compatExt spid="_x0000_s33876"/>
                </a:ext>
                <a:ext uri="{FF2B5EF4-FFF2-40B4-BE49-F238E27FC236}">
                  <a16:creationId xmlns:a16="http://schemas.microsoft.com/office/drawing/2014/main" id="{00000000-0008-0000-0100-000054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33895" name="Button 6247" hidden="1">
              <a:extLst>
                <a:ext uri="{63B3BB69-23CF-44E3-9099-C40C66FF867C}">
                  <a14:compatExt spid="_x0000_s33895"/>
                </a:ext>
                <a:ext uri="{FF2B5EF4-FFF2-40B4-BE49-F238E27FC236}">
                  <a16:creationId xmlns:a16="http://schemas.microsoft.com/office/drawing/2014/main" id="{00000000-0008-0000-0100-000067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33896" name="Button 6248" hidden="1">
              <a:extLst>
                <a:ext uri="{63B3BB69-23CF-44E3-9099-C40C66FF867C}">
                  <a14:compatExt spid="_x0000_s33896"/>
                </a:ext>
                <a:ext uri="{FF2B5EF4-FFF2-40B4-BE49-F238E27FC236}">
                  <a16:creationId xmlns:a16="http://schemas.microsoft.com/office/drawing/2014/main" id="{00000000-0008-0000-0100-000068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33897" name="Button 6249" hidden="1">
              <a:extLst>
                <a:ext uri="{63B3BB69-23CF-44E3-9099-C40C66FF867C}">
                  <a14:compatExt spid="_x0000_s33897"/>
                </a:ext>
                <a:ext uri="{FF2B5EF4-FFF2-40B4-BE49-F238E27FC236}">
                  <a16:creationId xmlns:a16="http://schemas.microsoft.com/office/drawing/2014/main" id="{00000000-0008-0000-0100-000069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33916" name="Button 6268" hidden="1">
              <a:extLst>
                <a:ext uri="{63B3BB69-23CF-44E3-9099-C40C66FF867C}">
                  <a14:compatExt spid="_x0000_s33916"/>
                </a:ext>
                <a:ext uri="{FF2B5EF4-FFF2-40B4-BE49-F238E27FC236}">
                  <a16:creationId xmlns:a16="http://schemas.microsoft.com/office/drawing/2014/main" id="{00000000-0008-0000-0100-00007C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33917" name="Button 6269" hidden="1">
              <a:extLst>
                <a:ext uri="{63B3BB69-23CF-44E3-9099-C40C66FF867C}">
                  <a14:compatExt spid="_x0000_s33917"/>
                </a:ext>
                <a:ext uri="{FF2B5EF4-FFF2-40B4-BE49-F238E27FC236}">
                  <a16:creationId xmlns:a16="http://schemas.microsoft.com/office/drawing/2014/main" id="{00000000-0008-0000-0100-00007D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33918" name="Button 6270" hidden="1">
              <a:extLst>
                <a:ext uri="{63B3BB69-23CF-44E3-9099-C40C66FF867C}">
                  <a14:compatExt spid="_x0000_s33918"/>
                </a:ext>
                <a:ext uri="{FF2B5EF4-FFF2-40B4-BE49-F238E27FC236}">
                  <a16:creationId xmlns:a16="http://schemas.microsoft.com/office/drawing/2014/main" id="{00000000-0008-0000-0100-00007E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33937" name="Button 6289" hidden="1">
              <a:extLst>
                <a:ext uri="{63B3BB69-23CF-44E3-9099-C40C66FF867C}">
                  <a14:compatExt spid="_x0000_s33937"/>
                </a:ext>
                <a:ext uri="{FF2B5EF4-FFF2-40B4-BE49-F238E27FC236}">
                  <a16:creationId xmlns:a16="http://schemas.microsoft.com/office/drawing/2014/main" id="{00000000-0008-0000-0100-000091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33938" name="Button 6290" hidden="1">
              <a:extLst>
                <a:ext uri="{63B3BB69-23CF-44E3-9099-C40C66FF867C}">
                  <a14:compatExt spid="_x0000_s33938"/>
                </a:ext>
                <a:ext uri="{FF2B5EF4-FFF2-40B4-BE49-F238E27FC236}">
                  <a16:creationId xmlns:a16="http://schemas.microsoft.com/office/drawing/2014/main" id="{00000000-0008-0000-0100-000092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33939" name="Button 6291" hidden="1">
              <a:extLst>
                <a:ext uri="{63B3BB69-23CF-44E3-9099-C40C66FF867C}">
                  <a14:compatExt spid="_x0000_s33939"/>
                </a:ext>
                <a:ext uri="{FF2B5EF4-FFF2-40B4-BE49-F238E27FC236}">
                  <a16:creationId xmlns:a16="http://schemas.microsoft.com/office/drawing/2014/main" id="{00000000-0008-0000-0100-000093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33959" name="Button 6311" hidden="1">
              <a:extLst>
                <a:ext uri="{63B3BB69-23CF-44E3-9099-C40C66FF867C}">
                  <a14:compatExt spid="_x0000_s33959"/>
                </a:ext>
                <a:ext uri="{FF2B5EF4-FFF2-40B4-BE49-F238E27FC236}">
                  <a16:creationId xmlns:a16="http://schemas.microsoft.com/office/drawing/2014/main" id="{00000000-0008-0000-0100-0000A7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33960" name="Button 6312" hidden="1">
              <a:extLst>
                <a:ext uri="{63B3BB69-23CF-44E3-9099-C40C66FF867C}">
                  <a14:compatExt spid="_x0000_s33960"/>
                </a:ext>
                <a:ext uri="{FF2B5EF4-FFF2-40B4-BE49-F238E27FC236}">
                  <a16:creationId xmlns:a16="http://schemas.microsoft.com/office/drawing/2014/main" id="{00000000-0008-0000-0100-0000A8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33961" name="Button 6313" hidden="1">
              <a:extLst>
                <a:ext uri="{63B3BB69-23CF-44E3-9099-C40C66FF867C}">
                  <a14:compatExt spid="_x0000_s33961"/>
                </a:ext>
                <a:ext uri="{FF2B5EF4-FFF2-40B4-BE49-F238E27FC236}">
                  <a16:creationId xmlns:a16="http://schemas.microsoft.com/office/drawing/2014/main" id="{00000000-0008-0000-0100-0000A9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33963" name="Button 6315" hidden="1">
              <a:extLst>
                <a:ext uri="{63B3BB69-23CF-44E3-9099-C40C66FF867C}">
                  <a14:compatExt spid="_x0000_s33963"/>
                </a:ext>
                <a:ext uri="{FF2B5EF4-FFF2-40B4-BE49-F238E27FC236}">
                  <a16:creationId xmlns:a16="http://schemas.microsoft.com/office/drawing/2014/main" id="{00000000-0008-0000-0100-0000AB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33983" name="Button 6335" hidden="1">
              <a:extLst>
                <a:ext uri="{63B3BB69-23CF-44E3-9099-C40C66FF867C}">
                  <a14:compatExt spid="_x0000_s33983"/>
                </a:ext>
                <a:ext uri="{FF2B5EF4-FFF2-40B4-BE49-F238E27FC236}">
                  <a16:creationId xmlns:a16="http://schemas.microsoft.com/office/drawing/2014/main" id="{00000000-0008-0000-0100-0000BF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33984" name="Button 6336" hidden="1">
              <a:extLst>
                <a:ext uri="{63B3BB69-23CF-44E3-9099-C40C66FF867C}">
                  <a14:compatExt spid="_x0000_s33984"/>
                </a:ext>
                <a:ext uri="{FF2B5EF4-FFF2-40B4-BE49-F238E27FC236}">
                  <a16:creationId xmlns:a16="http://schemas.microsoft.com/office/drawing/2014/main" id="{00000000-0008-0000-0100-0000C0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33985" name="Button 6337" hidden="1">
              <a:extLst>
                <a:ext uri="{63B3BB69-23CF-44E3-9099-C40C66FF867C}">
                  <a14:compatExt spid="_x0000_s33985"/>
                </a:ext>
                <a:ext uri="{FF2B5EF4-FFF2-40B4-BE49-F238E27FC236}">
                  <a16:creationId xmlns:a16="http://schemas.microsoft.com/office/drawing/2014/main" id="{00000000-0008-0000-0100-0000C1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34004" name="Button 6356" hidden="1">
              <a:extLst>
                <a:ext uri="{63B3BB69-23CF-44E3-9099-C40C66FF867C}">
                  <a14:compatExt spid="_x0000_s34004"/>
                </a:ext>
                <a:ext uri="{FF2B5EF4-FFF2-40B4-BE49-F238E27FC236}">
                  <a16:creationId xmlns:a16="http://schemas.microsoft.com/office/drawing/2014/main" id="{00000000-0008-0000-0100-0000D4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34005" name="Button 6357" hidden="1">
              <a:extLst>
                <a:ext uri="{63B3BB69-23CF-44E3-9099-C40C66FF867C}">
                  <a14:compatExt spid="_x0000_s34005"/>
                </a:ext>
                <a:ext uri="{FF2B5EF4-FFF2-40B4-BE49-F238E27FC236}">
                  <a16:creationId xmlns:a16="http://schemas.microsoft.com/office/drawing/2014/main" id="{00000000-0008-0000-0100-0000D5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34006" name="Button 6358" hidden="1">
              <a:extLst>
                <a:ext uri="{63B3BB69-23CF-44E3-9099-C40C66FF867C}">
                  <a14:compatExt spid="_x0000_s34006"/>
                </a:ext>
                <a:ext uri="{FF2B5EF4-FFF2-40B4-BE49-F238E27FC236}">
                  <a16:creationId xmlns:a16="http://schemas.microsoft.com/office/drawing/2014/main" id="{00000000-0008-0000-0100-0000D6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34025" name="Button 6377" hidden="1">
              <a:extLst>
                <a:ext uri="{63B3BB69-23CF-44E3-9099-C40C66FF867C}">
                  <a14:compatExt spid="_x0000_s34025"/>
                </a:ext>
                <a:ext uri="{FF2B5EF4-FFF2-40B4-BE49-F238E27FC236}">
                  <a16:creationId xmlns:a16="http://schemas.microsoft.com/office/drawing/2014/main" id="{00000000-0008-0000-0100-0000E98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34026" name="Button 6378" hidden="1">
              <a:extLst>
                <a:ext uri="{63B3BB69-23CF-44E3-9099-C40C66FF867C}">
                  <a14:compatExt spid="_x0000_s34026"/>
                </a:ext>
                <a:ext uri="{FF2B5EF4-FFF2-40B4-BE49-F238E27FC236}">
                  <a16:creationId xmlns:a16="http://schemas.microsoft.com/office/drawing/2014/main" id="{00000000-0008-0000-0100-0000EA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34027" name="Button 6379" hidden="1">
              <a:extLst>
                <a:ext uri="{63B3BB69-23CF-44E3-9099-C40C66FF867C}">
                  <a14:compatExt spid="_x0000_s34027"/>
                </a:ext>
                <a:ext uri="{FF2B5EF4-FFF2-40B4-BE49-F238E27FC236}">
                  <a16:creationId xmlns:a16="http://schemas.microsoft.com/office/drawing/2014/main" id="{00000000-0008-0000-0100-0000EB8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34030" name="Button 6382" hidden="1">
              <a:extLst>
                <a:ext uri="{63B3BB69-23CF-44E3-9099-C40C66FF867C}">
                  <a14:compatExt spid="_x0000_s34030"/>
                </a:ext>
                <a:ext uri="{FF2B5EF4-FFF2-40B4-BE49-F238E27FC236}">
                  <a16:creationId xmlns:a16="http://schemas.microsoft.com/office/drawing/2014/main" id="{00000000-0008-0000-0100-0000EE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34031" name="Button 6383" hidden="1">
              <a:extLst>
                <a:ext uri="{63B3BB69-23CF-44E3-9099-C40C66FF867C}">
                  <a14:compatExt spid="_x0000_s34031"/>
                </a:ext>
                <a:ext uri="{FF2B5EF4-FFF2-40B4-BE49-F238E27FC236}">
                  <a16:creationId xmlns:a16="http://schemas.microsoft.com/office/drawing/2014/main" id="{00000000-0008-0000-0100-0000EF8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34053" name="Button 6405" hidden="1">
              <a:extLst>
                <a:ext uri="{63B3BB69-23CF-44E3-9099-C40C66FF867C}">
                  <a14:compatExt spid="_x0000_s34053"/>
                </a:ext>
                <a:ext uri="{FF2B5EF4-FFF2-40B4-BE49-F238E27FC236}">
                  <a16:creationId xmlns:a16="http://schemas.microsoft.com/office/drawing/2014/main" id="{00000000-0008-0000-0100-000005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34054" name="Button 6406" hidden="1">
              <a:extLst>
                <a:ext uri="{63B3BB69-23CF-44E3-9099-C40C66FF867C}">
                  <a14:compatExt spid="_x0000_s34054"/>
                </a:ext>
                <a:ext uri="{FF2B5EF4-FFF2-40B4-BE49-F238E27FC236}">
                  <a16:creationId xmlns:a16="http://schemas.microsoft.com/office/drawing/2014/main" id="{00000000-0008-0000-0100-000006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34055" name="Button 6407" hidden="1">
              <a:extLst>
                <a:ext uri="{63B3BB69-23CF-44E3-9099-C40C66FF867C}">
                  <a14:compatExt spid="_x0000_s34055"/>
                </a:ext>
                <a:ext uri="{FF2B5EF4-FFF2-40B4-BE49-F238E27FC236}">
                  <a16:creationId xmlns:a16="http://schemas.microsoft.com/office/drawing/2014/main" id="{00000000-0008-0000-0100-000007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34074" name="Button 6426" hidden="1">
              <a:extLst>
                <a:ext uri="{63B3BB69-23CF-44E3-9099-C40C66FF867C}">
                  <a14:compatExt spid="_x0000_s34074"/>
                </a:ext>
                <a:ext uri="{FF2B5EF4-FFF2-40B4-BE49-F238E27FC236}">
                  <a16:creationId xmlns:a16="http://schemas.microsoft.com/office/drawing/2014/main" id="{00000000-0008-0000-0100-00001A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34075" name="Button 6427" hidden="1">
              <a:extLst>
                <a:ext uri="{63B3BB69-23CF-44E3-9099-C40C66FF867C}">
                  <a14:compatExt spid="_x0000_s34075"/>
                </a:ext>
                <a:ext uri="{FF2B5EF4-FFF2-40B4-BE49-F238E27FC236}">
                  <a16:creationId xmlns:a16="http://schemas.microsoft.com/office/drawing/2014/main" id="{00000000-0008-0000-0100-00001B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34076" name="Button 6428" hidden="1">
              <a:extLst>
                <a:ext uri="{63B3BB69-23CF-44E3-9099-C40C66FF867C}">
                  <a14:compatExt spid="_x0000_s34076"/>
                </a:ext>
                <a:ext uri="{FF2B5EF4-FFF2-40B4-BE49-F238E27FC236}">
                  <a16:creationId xmlns:a16="http://schemas.microsoft.com/office/drawing/2014/main" id="{00000000-0008-0000-0100-00001C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34097" name="Button 6449" hidden="1">
              <a:extLst>
                <a:ext uri="{63B3BB69-23CF-44E3-9099-C40C66FF867C}">
                  <a14:compatExt spid="_x0000_s34097"/>
                </a:ext>
                <a:ext uri="{FF2B5EF4-FFF2-40B4-BE49-F238E27FC236}">
                  <a16:creationId xmlns:a16="http://schemas.microsoft.com/office/drawing/2014/main" id="{00000000-0008-0000-0100-000031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34098" name="Button 6450" hidden="1">
              <a:extLst>
                <a:ext uri="{63B3BB69-23CF-44E3-9099-C40C66FF867C}">
                  <a14:compatExt spid="_x0000_s34098"/>
                </a:ext>
                <a:ext uri="{FF2B5EF4-FFF2-40B4-BE49-F238E27FC236}">
                  <a16:creationId xmlns:a16="http://schemas.microsoft.com/office/drawing/2014/main" id="{00000000-0008-0000-0100-000032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34099" name="Button 6451" hidden="1">
              <a:extLst>
                <a:ext uri="{63B3BB69-23CF-44E3-9099-C40C66FF867C}">
                  <a14:compatExt spid="_x0000_s34099"/>
                </a:ext>
                <a:ext uri="{FF2B5EF4-FFF2-40B4-BE49-F238E27FC236}">
                  <a16:creationId xmlns:a16="http://schemas.microsoft.com/office/drawing/2014/main" id="{00000000-0008-0000-0100-000033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34118" name="Button 6470" hidden="1">
              <a:extLst>
                <a:ext uri="{63B3BB69-23CF-44E3-9099-C40C66FF867C}">
                  <a14:compatExt spid="_x0000_s34118"/>
                </a:ext>
                <a:ext uri="{FF2B5EF4-FFF2-40B4-BE49-F238E27FC236}">
                  <a16:creationId xmlns:a16="http://schemas.microsoft.com/office/drawing/2014/main" id="{00000000-0008-0000-0100-000046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34119" name="Button 6471" hidden="1">
              <a:extLst>
                <a:ext uri="{63B3BB69-23CF-44E3-9099-C40C66FF867C}">
                  <a14:compatExt spid="_x0000_s34119"/>
                </a:ext>
                <a:ext uri="{FF2B5EF4-FFF2-40B4-BE49-F238E27FC236}">
                  <a16:creationId xmlns:a16="http://schemas.microsoft.com/office/drawing/2014/main" id="{00000000-0008-0000-0100-000047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34120" name="Button 6472" hidden="1">
              <a:extLst>
                <a:ext uri="{63B3BB69-23CF-44E3-9099-C40C66FF867C}">
                  <a14:compatExt spid="_x0000_s34120"/>
                </a:ext>
                <a:ext uri="{FF2B5EF4-FFF2-40B4-BE49-F238E27FC236}">
                  <a16:creationId xmlns:a16="http://schemas.microsoft.com/office/drawing/2014/main" id="{00000000-0008-0000-0100-000048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34139" name="Button 6491" hidden="1">
              <a:extLst>
                <a:ext uri="{63B3BB69-23CF-44E3-9099-C40C66FF867C}">
                  <a14:compatExt spid="_x0000_s34139"/>
                </a:ext>
                <a:ext uri="{FF2B5EF4-FFF2-40B4-BE49-F238E27FC236}">
                  <a16:creationId xmlns:a16="http://schemas.microsoft.com/office/drawing/2014/main" id="{00000000-0008-0000-0100-00005B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34140" name="Button 6492" hidden="1">
              <a:extLst>
                <a:ext uri="{63B3BB69-23CF-44E3-9099-C40C66FF867C}">
                  <a14:compatExt spid="_x0000_s34140"/>
                </a:ext>
                <a:ext uri="{FF2B5EF4-FFF2-40B4-BE49-F238E27FC236}">
                  <a16:creationId xmlns:a16="http://schemas.microsoft.com/office/drawing/2014/main" id="{00000000-0008-0000-0100-00005C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34141" name="Button 6493" hidden="1">
              <a:extLst>
                <a:ext uri="{63B3BB69-23CF-44E3-9099-C40C66FF867C}">
                  <a14:compatExt spid="_x0000_s34141"/>
                </a:ext>
                <a:ext uri="{FF2B5EF4-FFF2-40B4-BE49-F238E27FC236}">
                  <a16:creationId xmlns:a16="http://schemas.microsoft.com/office/drawing/2014/main" id="{00000000-0008-0000-0100-00005D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34164" name="Button 6516" hidden="1">
              <a:extLst>
                <a:ext uri="{63B3BB69-23CF-44E3-9099-C40C66FF867C}">
                  <a14:compatExt spid="_x0000_s34164"/>
                </a:ext>
                <a:ext uri="{FF2B5EF4-FFF2-40B4-BE49-F238E27FC236}">
                  <a16:creationId xmlns:a16="http://schemas.microsoft.com/office/drawing/2014/main" id="{00000000-0008-0000-0100-000074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34165" name="Button 6517" hidden="1">
              <a:extLst>
                <a:ext uri="{63B3BB69-23CF-44E3-9099-C40C66FF867C}">
                  <a14:compatExt spid="_x0000_s34165"/>
                </a:ext>
                <a:ext uri="{FF2B5EF4-FFF2-40B4-BE49-F238E27FC236}">
                  <a16:creationId xmlns:a16="http://schemas.microsoft.com/office/drawing/2014/main" id="{00000000-0008-0000-0100-000075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34166" name="Button 6518" hidden="1">
              <a:extLst>
                <a:ext uri="{63B3BB69-23CF-44E3-9099-C40C66FF867C}">
                  <a14:compatExt spid="_x0000_s34166"/>
                </a:ext>
                <a:ext uri="{FF2B5EF4-FFF2-40B4-BE49-F238E27FC236}">
                  <a16:creationId xmlns:a16="http://schemas.microsoft.com/office/drawing/2014/main" id="{00000000-0008-0000-0100-000076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34185" name="Button 6537" hidden="1">
              <a:extLst>
                <a:ext uri="{63B3BB69-23CF-44E3-9099-C40C66FF867C}">
                  <a14:compatExt spid="_x0000_s34185"/>
                </a:ext>
                <a:ext uri="{FF2B5EF4-FFF2-40B4-BE49-F238E27FC236}">
                  <a16:creationId xmlns:a16="http://schemas.microsoft.com/office/drawing/2014/main" id="{00000000-0008-0000-0100-000089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34186" name="Button 6538" hidden="1">
              <a:extLst>
                <a:ext uri="{63B3BB69-23CF-44E3-9099-C40C66FF867C}">
                  <a14:compatExt spid="_x0000_s34186"/>
                </a:ext>
                <a:ext uri="{FF2B5EF4-FFF2-40B4-BE49-F238E27FC236}">
                  <a16:creationId xmlns:a16="http://schemas.microsoft.com/office/drawing/2014/main" id="{00000000-0008-0000-0100-00008A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34187" name="Button 6539" hidden="1">
              <a:extLst>
                <a:ext uri="{63B3BB69-23CF-44E3-9099-C40C66FF867C}">
                  <a14:compatExt spid="_x0000_s34187"/>
                </a:ext>
                <a:ext uri="{FF2B5EF4-FFF2-40B4-BE49-F238E27FC236}">
                  <a16:creationId xmlns:a16="http://schemas.microsoft.com/office/drawing/2014/main" id="{00000000-0008-0000-0100-00008B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34206" name="Button 6558" hidden="1">
              <a:extLst>
                <a:ext uri="{63B3BB69-23CF-44E3-9099-C40C66FF867C}">
                  <a14:compatExt spid="_x0000_s34206"/>
                </a:ext>
                <a:ext uri="{FF2B5EF4-FFF2-40B4-BE49-F238E27FC236}">
                  <a16:creationId xmlns:a16="http://schemas.microsoft.com/office/drawing/2014/main" id="{00000000-0008-0000-0100-00009E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34207" name="Button 6559" hidden="1">
              <a:extLst>
                <a:ext uri="{63B3BB69-23CF-44E3-9099-C40C66FF867C}">
                  <a14:compatExt spid="_x0000_s34207"/>
                </a:ext>
                <a:ext uri="{FF2B5EF4-FFF2-40B4-BE49-F238E27FC236}">
                  <a16:creationId xmlns:a16="http://schemas.microsoft.com/office/drawing/2014/main" id="{00000000-0008-0000-0100-00009F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34208" name="Button 6560" hidden="1">
              <a:extLst>
                <a:ext uri="{63B3BB69-23CF-44E3-9099-C40C66FF867C}">
                  <a14:compatExt spid="_x0000_s34208"/>
                </a:ext>
                <a:ext uri="{FF2B5EF4-FFF2-40B4-BE49-F238E27FC236}">
                  <a16:creationId xmlns:a16="http://schemas.microsoft.com/office/drawing/2014/main" id="{00000000-0008-0000-0100-0000A0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34227" name="Button 6579" hidden="1">
              <a:extLst>
                <a:ext uri="{63B3BB69-23CF-44E3-9099-C40C66FF867C}">
                  <a14:compatExt spid="_x0000_s34227"/>
                </a:ext>
                <a:ext uri="{FF2B5EF4-FFF2-40B4-BE49-F238E27FC236}">
                  <a16:creationId xmlns:a16="http://schemas.microsoft.com/office/drawing/2014/main" id="{00000000-0008-0000-0100-0000B3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34228" name="Button 6580" hidden="1">
              <a:extLst>
                <a:ext uri="{63B3BB69-23CF-44E3-9099-C40C66FF867C}">
                  <a14:compatExt spid="_x0000_s34228"/>
                </a:ext>
                <a:ext uri="{FF2B5EF4-FFF2-40B4-BE49-F238E27FC236}">
                  <a16:creationId xmlns:a16="http://schemas.microsoft.com/office/drawing/2014/main" id="{00000000-0008-0000-0100-0000B4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34229" name="Button 6581" hidden="1">
              <a:extLst>
                <a:ext uri="{63B3BB69-23CF-44E3-9099-C40C66FF867C}">
                  <a14:compatExt spid="_x0000_s34229"/>
                </a:ext>
                <a:ext uri="{FF2B5EF4-FFF2-40B4-BE49-F238E27FC236}">
                  <a16:creationId xmlns:a16="http://schemas.microsoft.com/office/drawing/2014/main" id="{00000000-0008-0000-0100-0000B5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34231" name="Button 6583" hidden="1">
              <a:extLst>
                <a:ext uri="{63B3BB69-23CF-44E3-9099-C40C66FF867C}">
                  <a14:compatExt spid="_x0000_s34231"/>
                </a:ext>
                <a:ext uri="{FF2B5EF4-FFF2-40B4-BE49-F238E27FC236}">
                  <a16:creationId xmlns:a16="http://schemas.microsoft.com/office/drawing/2014/main" id="{00000000-0008-0000-0100-0000B7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34232" name="Button 6584" hidden="1">
              <a:extLst>
                <a:ext uri="{63B3BB69-23CF-44E3-9099-C40C66FF867C}">
                  <a14:compatExt spid="_x0000_s34232"/>
                </a:ext>
                <a:ext uri="{FF2B5EF4-FFF2-40B4-BE49-F238E27FC236}">
                  <a16:creationId xmlns:a16="http://schemas.microsoft.com/office/drawing/2014/main" id="{00000000-0008-0000-0100-0000B8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34236" name="Button 6588" hidden="1">
              <a:extLst>
                <a:ext uri="{63B3BB69-23CF-44E3-9099-C40C66FF867C}">
                  <a14:compatExt spid="_x0000_s34236"/>
                </a:ext>
                <a:ext uri="{FF2B5EF4-FFF2-40B4-BE49-F238E27FC236}">
                  <a16:creationId xmlns:a16="http://schemas.microsoft.com/office/drawing/2014/main" id="{00000000-0008-0000-0100-0000BC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34237" name="Button 6589" hidden="1">
              <a:extLst>
                <a:ext uri="{63B3BB69-23CF-44E3-9099-C40C66FF867C}">
                  <a14:compatExt spid="_x0000_s34237"/>
                </a:ext>
                <a:ext uri="{FF2B5EF4-FFF2-40B4-BE49-F238E27FC236}">
                  <a16:creationId xmlns:a16="http://schemas.microsoft.com/office/drawing/2014/main" id="{00000000-0008-0000-0100-0000BD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34240" name="Button 6592" hidden="1">
              <a:extLst>
                <a:ext uri="{63B3BB69-23CF-44E3-9099-C40C66FF867C}">
                  <a14:compatExt spid="_x0000_s34240"/>
                </a:ext>
                <a:ext uri="{FF2B5EF4-FFF2-40B4-BE49-F238E27FC236}">
                  <a16:creationId xmlns:a16="http://schemas.microsoft.com/office/drawing/2014/main" id="{00000000-0008-0000-0100-0000C0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34242" name="Button 6594" hidden="1">
              <a:extLst>
                <a:ext uri="{63B3BB69-23CF-44E3-9099-C40C66FF867C}">
                  <a14:compatExt spid="_x0000_s34242"/>
                </a:ext>
                <a:ext uri="{FF2B5EF4-FFF2-40B4-BE49-F238E27FC236}">
                  <a16:creationId xmlns:a16="http://schemas.microsoft.com/office/drawing/2014/main" id="{00000000-0008-0000-0100-0000C2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34244" name="Button 6596" hidden="1">
              <a:extLst>
                <a:ext uri="{63B3BB69-23CF-44E3-9099-C40C66FF867C}">
                  <a14:compatExt spid="_x0000_s34244"/>
                </a:ext>
                <a:ext uri="{FF2B5EF4-FFF2-40B4-BE49-F238E27FC236}">
                  <a16:creationId xmlns:a16="http://schemas.microsoft.com/office/drawing/2014/main" id="{00000000-0008-0000-0100-0000C4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34245" name="Button 6597" hidden="1">
              <a:extLst>
                <a:ext uri="{63B3BB69-23CF-44E3-9099-C40C66FF867C}">
                  <a14:compatExt spid="_x0000_s34245"/>
                </a:ext>
                <a:ext uri="{FF2B5EF4-FFF2-40B4-BE49-F238E27FC236}">
                  <a16:creationId xmlns:a16="http://schemas.microsoft.com/office/drawing/2014/main" id="{00000000-0008-0000-0100-0000C5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34247" name="Button 6599" hidden="1">
              <a:extLst>
                <a:ext uri="{63B3BB69-23CF-44E3-9099-C40C66FF867C}">
                  <a14:compatExt spid="_x0000_s34247"/>
                </a:ext>
                <a:ext uri="{FF2B5EF4-FFF2-40B4-BE49-F238E27FC236}">
                  <a16:creationId xmlns:a16="http://schemas.microsoft.com/office/drawing/2014/main" id="{00000000-0008-0000-0100-0000C7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34248" name="Button 6600" hidden="1">
              <a:extLst>
                <a:ext uri="{63B3BB69-23CF-44E3-9099-C40C66FF867C}">
                  <a14:compatExt spid="_x0000_s34248"/>
                </a:ext>
                <a:ext uri="{FF2B5EF4-FFF2-40B4-BE49-F238E27FC236}">
                  <a16:creationId xmlns:a16="http://schemas.microsoft.com/office/drawing/2014/main" id="{00000000-0008-0000-0100-0000C8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34249" name="Button 6601" hidden="1">
              <a:extLst>
                <a:ext uri="{63B3BB69-23CF-44E3-9099-C40C66FF867C}">
                  <a14:compatExt spid="_x0000_s34249"/>
                </a:ext>
                <a:ext uri="{FF2B5EF4-FFF2-40B4-BE49-F238E27FC236}">
                  <a16:creationId xmlns:a16="http://schemas.microsoft.com/office/drawing/2014/main" id="{00000000-0008-0000-0100-0000C9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34250" name="Button 6602" hidden="1">
              <a:extLst>
                <a:ext uri="{63B3BB69-23CF-44E3-9099-C40C66FF867C}">
                  <a14:compatExt spid="_x0000_s34250"/>
                </a:ext>
                <a:ext uri="{FF2B5EF4-FFF2-40B4-BE49-F238E27FC236}">
                  <a16:creationId xmlns:a16="http://schemas.microsoft.com/office/drawing/2014/main" id="{00000000-0008-0000-0100-0000CA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34251" name="Button 6603" hidden="1">
              <a:extLst>
                <a:ext uri="{63B3BB69-23CF-44E3-9099-C40C66FF867C}">
                  <a14:compatExt spid="_x0000_s34251"/>
                </a:ext>
                <a:ext uri="{FF2B5EF4-FFF2-40B4-BE49-F238E27FC236}">
                  <a16:creationId xmlns:a16="http://schemas.microsoft.com/office/drawing/2014/main" id="{00000000-0008-0000-0100-0000CB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34253" name="Button 6605" hidden="1">
              <a:extLst>
                <a:ext uri="{63B3BB69-23CF-44E3-9099-C40C66FF867C}">
                  <a14:compatExt spid="_x0000_s34253"/>
                </a:ext>
                <a:ext uri="{FF2B5EF4-FFF2-40B4-BE49-F238E27FC236}">
                  <a16:creationId xmlns:a16="http://schemas.microsoft.com/office/drawing/2014/main" id="{00000000-0008-0000-0100-0000CD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34254" name="Button 6606" hidden="1">
              <a:extLst>
                <a:ext uri="{63B3BB69-23CF-44E3-9099-C40C66FF867C}">
                  <a14:compatExt spid="_x0000_s34254"/>
                </a:ext>
                <a:ext uri="{FF2B5EF4-FFF2-40B4-BE49-F238E27FC236}">
                  <a16:creationId xmlns:a16="http://schemas.microsoft.com/office/drawing/2014/main" id="{00000000-0008-0000-0100-0000CE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34255" name="Button 6607" hidden="1">
              <a:extLst>
                <a:ext uri="{63B3BB69-23CF-44E3-9099-C40C66FF867C}">
                  <a14:compatExt spid="_x0000_s34255"/>
                </a:ext>
                <a:ext uri="{FF2B5EF4-FFF2-40B4-BE49-F238E27FC236}">
                  <a16:creationId xmlns:a16="http://schemas.microsoft.com/office/drawing/2014/main" id="{00000000-0008-0000-0100-0000CF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34256" name="Button 6608" hidden="1">
              <a:extLst>
                <a:ext uri="{63B3BB69-23CF-44E3-9099-C40C66FF867C}">
                  <a14:compatExt spid="_x0000_s34256"/>
                </a:ext>
                <a:ext uri="{FF2B5EF4-FFF2-40B4-BE49-F238E27FC236}">
                  <a16:creationId xmlns:a16="http://schemas.microsoft.com/office/drawing/2014/main" id="{00000000-0008-0000-0100-0000D0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34257" name="Button 6609" hidden="1">
              <a:extLst>
                <a:ext uri="{63B3BB69-23CF-44E3-9099-C40C66FF867C}">
                  <a14:compatExt spid="_x0000_s34257"/>
                </a:ext>
                <a:ext uri="{FF2B5EF4-FFF2-40B4-BE49-F238E27FC236}">
                  <a16:creationId xmlns:a16="http://schemas.microsoft.com/office/drawing/2014/main" id="{00000000-0008-0000-0100-0000D1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34258" name="Button 6610" hidden="1">
              <a:extLst>
                <a:ext uri="{63B3BB69-23CF-44E3-9099-C40C66FF867C}">
                  <a14:compatExt spid="_x0000_s34258"/>
                </a:ext>
                <a:ext uri="{FF2B5EF4-FFF2-40B4-BE49-F238E27FC236}">
                  <a16:creationId xmlns:a16="http://schemas.microsoft.com/office/drawing/2014/main" id="{00000000-0008-0000-0100-0000D2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34260" name="Button 6612" hidden="1">
              <a:extLst>
                <a:ext uri="{63B3BB69-23CF-44E3-9099-C40C66FF867C}">
                  <a14:compatExt spid="_x0000_s34260"/>
                </a:ext>
                <a:ext uri="{FF2B5EF4-FFF2-40B4-BE49-F238E27FC236}">
                  <a16:creationId xmlns:a16="http://schemas.microsoft.com/office/drawing/2014/main" id="{00000000-0008-0000-0100-0000D4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34261" name="Button 6613" hidden="1">
              <a:extLst>
                <a:ext uri="{63B3BB69-23CF-44E3-9099-C40C66FF867C}">
                  <a14:compatExt spid="_x0000_s34261"/>
                </a:ext>
                <a:ext uri="{FF2B5EF4-FFF2-40B4-BE49-F238E27FC236}">
                  <a16:creationId xmlns:a16="http://schemas.microsoft.com/office/drawing/2014/main" id="{00000000-0008-0000-0100-0000D5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34280" name="Button 6632" hidden="1">
              <a:extLst>
                <a:ext uri="{63B3BB69-23CF-44E3-9099-C40C66FF867C}">
                  <a14:compatExt spid="_x0000_s34280"/>
                </a:ext>
                <a:ext uri="{FF2B5EF4-FFF2-40B4-BE49-F238E27FC236}">
                  <a16:creationId xmlns:a16="http://schemas.microsoft.com/office/drawing/2014/main" id="{00000000-0008-0000-0100-0000E8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34281" name="Button 6633" hidden="1">
              <a:extLst>
                <a:ext uri="{63B3BB69-23CF-44E3-9099-C40C66FF867C}">
                  <a14:compatExt spid="_x0000_s34281"/>
                </a:ext>
                <a:ext uri="{FF2B5EF4-FFF2-40B4-BE49-F238E27FC236}">
                  <a16:creationId xmlns:a16="http://schemas.microsoft.com/office/drawing/2014/main" id="{00000000-0008-0000-0100-0000E9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34282" name="Button 6634" hidden="1">
              <a:extLst>
                <a:ext uri="{63B3BB69-23CF-44E3-9099-C40C66FF867C}">
                  <a14:compatExt spid="_x0000_s34282"/>
                </a:ext>
                <a:ext uri="{FF2B5EF4-FFF2-40B4-BE49-F238E27FC236}">
                  <a16:creationId xmlns:a16="http://schemas.microsoft.com/office/drawing/2014/main" id="{00000000-0008-0000-0100-0000EA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34301" name="Button 6653" hidden="1">
              <a:extLst>
                <a:ext uri="{63B3BB69-23CF-44E3-9099-C40C66FF867C}">
                  <a14:compatExt spid="_x0000_s34301"/>
                </a:ext>
                <a:ext uri="{FF2B5EF4-FFF2-40B4-BE49-F238E27FC236}">
                  <a16:creationId xmlns:a16="http://schemas.microsoft.com/office/drawing/2014/main" id="{00000000-0008-0000-0100-0000FD8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34302" name="Button 6654" hidden="1">
              <a:extLst>
                <a:ext uri="{63B3BB69-23CF-44E3-9099-C40C66FF867C}">
                  <a14:compatExt spid="_x0000_s34302"/>
                </a:ext>
                <a:ext uri="{FF2B5EF4-FFF2-40B4-BE49-F238E27FC236}">
                  <a16:creationId xmlns:a16="http://schemas.microsoft.com/office/drawing/2014/main" id="{00000000-0008-0000-0100-0000FE8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34303" name="Button 6655" hidden="1">
              <a:extLst>
                <a:ext uri="{63B3BB69-23CF-44E3-9099-C40C66FF867C}">
                  <a14:compatExt spid="_x0000_s34303"/>
                </a:ext>
                <a:ext uri="{FF2B5EF4-FFF2-40B4-BE49-F238E27FC236}">
                  <a16:creationId xmlns:a16="http://schemas.microsoft.com/office/drawing/2014/main" id="{00000000-0008-0000-0100-0000FF8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34322" name="Button 6674" hidden="1">
              <a:extLst>
                <a:ext uri="{63B3BB69-23CF-44E3-9099-C40C66FF867C}">
                  <a14:compatExt spid="_x0000_s34322"/>
                </a:ext>
                <a:ext uri="{FF2B5EF4-FFF2-40B4-BE49-F238E27FC236}">
                  <a16:creationId xmlns:a16="http://schemas.microsoft.com/office/drawing/2014/main" id="{00000000-0008-0000-0100-000012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34323" name="Button 6675" hidden="1">
              <a:extLst>
                <a:ext uri="{63B3BB69-23CF-44E3-9099-C40C66FF867C}">
                  <a14:compatExt spid="_x0000_s34323"/>
                </a:ext>
                <a:ext uri="{FF2B5EF4-FFF2-40B4-BE49-F238E27FC236}">
                  <a16:creationId xmlns:a16="http://schemas.microsoft.com/office/drawing/2014/main" id="{00000000-0008-0000-0100-000013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34324" name="Button 6676" hidden="1">
              <a:extLst>
                <a:ext uri="{63B3BB69-23CF-44E3-9099-C40C66FF867C}">
                  <a14:compatExt spid="_x0000_s34324"/>
                </a:ext>
                <a:ext uri="{FF2B5EF4-FFF2-40B4-BE49-F238E27FC236}">
                  <a16:creationId xmlns:a16="http://schemas.microsoft.com/office/drawing/2014/main" id="{00000000-0008-0000-0100-000014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34343" name="Button 6695" hidden="1">
              <a:extLst>
                <a:ext uri="{63B3BB69-23CF-44E3-9099-C40C66FF867C}">
                  <a14:compatExt spid="_x0000_s34343"/>
                </a:ext>
                <a:ext uri="{FF2B5EF4-FFF2-40B4-BE49-F238E27FC236}">
                  <a16:creationId xmlns:a16="http://schemas.microsoft.com/office/drawing/2014/main" id="{00000000-0008-0000-0100-000027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34344" name="Button 6696" hidden="1">
              <a:extLst>
                <a:ext uri="{63B3BB69-23CF-44E3-9099-C40C66FF867C}">
                  <a14:compatExt spid="_x0000_s34344"/>
                </a:ext>
                <a:ext uri="{FF2B5EF4-FFF2-40B4-BE49-F238E27FC236}">
                  <a16:creationId xmlns:a16="http://schemas.microsoft.com/office/drawing/2014/main" id="{00000000-0008-0000-0100-000028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34345" name="Button 6697" hidden="1">
              <a:extLst>
                <a:ext uri="{63B3BB69-23CF-44E3-9099-C40C66FF867C}">
                  <a14:compatExt spid="_x0000_s34345"/>
                </a:ext>
                <a:ext uri="{FF2B5EF4-FFF2-40B4-BE49-F238E27FC236}">
                  <a16:creationId xmlns:a16="http://schemas.microsoft.com/office/drawing/2014/main" id="{00000000-0008-0000-0100-000029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34346" name="Button 6698" hidden="1">
              <a:extLst>
                <a:ext uri="{63B3BB69-23CF-44E3-9099-C40C66FF867C}">
                  <a14:compatExt spid="_x0000_s34346"/>
                </a:ext>
                <a:ext uri="{FF2B5EF4-FFF2-40B4-BE49-F238E27FC236}">
                  <a16:creationId xmlns:a16="http://schemas.microsoft.com/office/drawing/2014/main" id="{00000000-0008-0000-0100-00002A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34348" name="Button 6700" hidden="1">
              <a:extLst>
                <a:ext uri="{63B3BB69-23CF-44E3-9099-C40C66FF867C}">
                  <a14:compatExt spid="_x0000_s34348"/>
                </a:ext>
                <a:ext uri="{FF2B5EF4-FFF2-40B4-BE49-F238E27FC236}">
                  <a16:creationId xmlns:a16="http://schemas.microsoft.com/office/drawing/2014/main" id="{00000000-0008-0000-0100-00002C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34349" name="Button 6701" hidden="1">
              <a:extLst>
                <a:ext uri="{63B3BB69-23CF-44E3-9099-C40C66FF867C}">
                  <a14:compatExt spid="_x0000_s34349"/>
                </a:ext>
                <a:ext uri="{FF2B5EF4-FFF2-40B4-BE49-F238E27FC236}">
                  <a16:creationId xmlns:a16="http://schemas.microsoft.com/office/drawing/2014/main" id="{00000000-0008-0000-0100-00002D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34350" name="Button 6702" hidden="1">
              <a:extLst>
                <a:ext uri="{63B3BB69-23CF-44E3-9099-C40C66FF867C}">
                  <a14:compatExt spid="_x0000_s34350"/>
                </a:ext>
                <a:ext uri="{FF2B5EF4-FFF2-40B4-BE49-F238E27FC236}">
                  <a16:creationId xmlns:a16="http://schemas.microsoft.com/office/drawing/2014/main" id="{00000000-0008-0000-0100-00002E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34369" name="Button 6721" hidden="1">
              <a:extLst>
                <a:ext uri="{63B3BB69-23CF-44E3-9099-C40C66FF867C}">
                  <a14:compatExt spid="_x0000_s34369"/>
                </a:ext>
                <a:ext uri="{FF2B5EF4-FFF2-40B4-BE49-F238E27FC236}">
                  <a16:creationId xmlns:a16="http://schemas.microsoft.com/office/drawing/2014/main" id="{00000000-0008-0000-0100-000041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34370" name="Button 6722" hidden="1">
              <a:extLst>
                <a:ext uri="{63B3BB69-23CF-44E3-9099-C40C66FF867C}">
                  <a14:compatExt spid="_x0000_s34370"/>
                </a:ext>
                <a:ext uri="{FF2B5EF4-FFF2-40B4-BE49-F238E27FC236}">
                  <a16:creationId xmlns:a16="http://schemas.microsoft.com/office/drawing/2014/main" id="{00000000-0008-0000-0100-000042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34371" name="Button 6723" hidden="1">
              <a:extLst>
                <a:ext uri="{63B3BB69-23CF-44E3-9099-C40C66FF867C}">
                  <a14:compatExt spid="_x0000_s34371"/>
                </a:ext>
                <a:ext uri="{FF2B5EF4-FFF2-40B4-BE49-F238E27FC236}">
                  <a16:creationId xmlns:a16="http://schemas.microsoft.com/office/drawing/2014/main" id="{00000000-0008-0000-0100-000043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34390" name="Button 6742" hidden="1">
              <a:extLst>
                <a:ext uri="{63B3BB69-23CF-44E3-9099-C40C66FF867C}">
                  <a14:compatExt spid="_x0000_s34390"/>
                </a:ext>
                <a:ext uri="{FF2B5EF4-FFF2-40B4-BE49-F238E27FC236}">
                  <a16:creationId xmlns:a16="http://schemas.microsoft.com/office/drawing/2014/main" id="{00000000-0008-0000-0100-000056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34391" name="Button 6743" hidden="1">
              <a:extLst>
                <a:ext uri="{63B3BB69-23CF-44E3-9099-C40C66FF867C}">
                  <a14:compatExt spid="_x0000_s34391"/>
                </a:ext>
                <a:ext uri="{FF2B5EF4-FFF2-40B4-BE49-F238E27FC236}">
                  <a16:creationId xmlns:a16="http://schemas.microsoft.com/office/drawing/2014/main" id="{00000000-0008-0000-0100-000057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34392" name="Button 6744" hidden="1">
              <a:extLst>
                <a:ext uri="{63B3BB69-23CF-44E3-9099-C40C66FF867C}">
                  <a14:compatExt spid="_x0000_s34392"/>
                </a:ext>
                <a:ext uri="{FF2B5EF4-FFF2-40B4-BE49-F238E27FC236}">
                  <a16:creationId xmlns:a16="http://schemas.microsoft.com/office/drawing/2014/main" id="{00000000-0008-0000-0100-000058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34411" name="Button 6763" hidden="1">
              <a:extLst>
                <a:ext uri="{63B3BB69-23CF-44E3-9099-C40C66FF867C}">
                  <a14:compatExt spid="_x0000_s34411"/>
                </a:ext>
                <a:ext uri="{FF2B5EF4-FFF2-40B4-BE49-F238E27FC236}">
                  <a16:creationId xmlns:a16="http://schemas.microsoft.com/office/drawing/2014/main" id="{00000000-0008-0000-0100-00006B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34412" name="Button 6764" hidden="1">
              <a:extLst>
                <a:ext uri="{63B3BB69-23CF-44E3-9099-C40C66FF867C}">
                  <a14:compatExt spid="_x0000_s34412"/>
                </a:ext>
                <a:ext uri="{FF2B5EF4-FFF2-40B4-BE49-F238E27FC236}">
                  <a16:creationId xmlns:a16="http://schemas.microsoft.com/office/drawing/2014/main" id="{00000000-0008-0000-0100-00006C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34413" name="Button 6765" hidden="1">
              <a:extLst>
                <a:ext uri="{63B3BB69-23CF-44E3-9099-C40C66FF867C}">
                  <a14:compatExt spid="_x0000_s34413"/>
                </a:ext>
                <a:ext uri="{FF2B5EF4-FFF2-40B4-BE49-F238E27FC236}">
                  <a16:creationId xmlns:a16="http://schemas.microsoft.com/office/drawing/2014/main" id="{00000000-0008-0000-0100-00006D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34432" name="Button 6784" hidden="1">
              <a:extLst>
                <a:ext uri="{63B3BB69-23CF-44E3-9099-C40C66FF867C}">
                  <a14:compatExt spid="_x0000_s34432"/>
                </a:ext>
                <a:ext uri="{FF2B5EF4-FFF2-40B4-BE49-F238E27FC236}">
                  <a16:creationId xmlns:a16="http://schemas.microsoft.com/office/drawing/2014/main" id="{00000000-0008-0000-0100-000080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34433" name="Button 6785" hidden="1">
              <a:extLst>
                <a:ext uri="{63B3BB69-23CF-44E3-9099-C40C66FF867C}">
                  <a14:compatExt spid="_x0000_s34433"/>
                </a:ext>
                <a:ext uri="{FF2B5EF4-FFF2-40B4-BE49-F238E27FC236}">
                  <a16:creationId xmlns:a16="http://schemas.microsoft.com/office/drawing/2014/main" id="{00000000-0008-0000-0100-000081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34434" name="Button 6786" hidden="1">
              <a:extLst>
                <a:ext uri="{63B3BB69-23CF-44E3-9099-C40C66FF867C}">
                  <a14:compatExt spid="_x0000_s34434"/>
                </a:ext>
                <a:ext uri="{FF2B5EF4-FFF2-40B4-BE49-F238E27FC236}">
                  <a16:creationId xmlns:a16="http://schemas.microsoft.com/office/drawing/2014/main" id="{00000000-0008-0000-0100-000082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34454" name="Button 6806" hidden="1">
              <a:extLst>
                <a:ext uri="{63B3BB69-23CF-44E3-9099-C40C66FF867C}">
                  <a14:compatExt spid="_x0000_s34454"/>
                </a:ext>
                <a:ext uri="{FF2B5EF4-FFF2-40B4-BE49-F238E27FC236}">
                  <a16:creationId xmlns:a16="http://schemas.microsoft.com/office/drawing/2014/main" id="{00000000-0008-0000-0100-000096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34455" name="Button 6807" hidden="1">
              <a:extLst>
                <a:ext uri="{63B3BB69-23CF-44E3-9099-C40C66FF867C}">
                  <a14:compatExt spid="_x0000_s34455"/>
                </a:ext>
                <a:ext uri="{FF2B5EF4-FFF2-40B4-BE49-F238E27FC236}">
                  <a16:creationId xmlns:a16="http://schemas.microsoft.com/office/drawing/2014/main" id="{00000000-0008-0000-0100-000097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34456" name="Button 6808" hidden="1">
              <a:extLst>
                <a:ext uri="{63B3BB69-23CF-44E3-9099-C40C66FF867C}">
                  <a14:compatExt spid="_x0000_s34456"/>
                </a:ext>
                <a:ext uri="{FF2B5EF4-FFF2-40B4-BE49-F238E27FC236}">
                  <a16:creationId xmlns:a16="http://schemas.microsoft.com/office/drawing/2014/main" id="{00000000-0008-0000-0100-000098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34475" name="Button 6827" hidden="1">
              <a:extLst>
                <a:ext uri="{63B3BB69-23CF-44E3-9099-C40C66FF867C}">
                  <a14:compatExt spid="_x0000_s34475"/>
                </a:ext>
                <a:ext uri="{FF2B5EF4-FFF2-40B4-BE49-F238E27FC236}">
                  <a16:creationId xmlns:a16="http://schemas.microsoft.com/office/drawing/2014/main" id="{00000000-0008-0000-0100-0000AB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34476" name="Button 6828" hidden="1">
              <a:extLst>
                <a:ext uri="{63B3BB69-23CF-44E3-9099-C40C66FF867C}">
                  <a14:compatExt spid="_x0000_s34476"/>
                </a:ext>
                <a:ext uri="{FF2B5EF4-FFF2-40B4-BE49-F238E27FC236}">
                  <a16:creationId xmlns:a16="http://schemas.microsoft.com/office/drawing/2014/main" id="{00000000-0008-0000-0100-0000AC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34477" name="Button 6829" hidden="1">
              <a:extLst>
                <a:ext uri="{63B3BB69-23CF-44E3-9099-C40C66FF867C}">
                  <a14:compatExt spid="_x0000_s34477"/>
                </a:ext>
                <a:ext uri="{FF2B5EF4-FFF2-40B4-BE49-F238E27FC236}">
                  <a16:creationId xmlns:a16="http://schemas.microsoft.com/office/drawing/2014/main" id="{00000000-0008-0000-0100-0000AD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34496" name="Button 6848" hidden="1">
              <a:extLst>
                <a:ext uri="{63B3BB69-23CF-44E3-9099-C40C66FF867C}">
                  <a14:compatExt spid="_x0000_s34496"/>
                </a:ext>
                <a:ext uri="{FF2B5EF4-FFF2-40B4-BE49-F238E27FC236}">
                  <a16:creationId xmlns:a16="http://schemas.microsoft.com/office/drawing/2014/main" id="{00000000-0008-0000-0100-0000C0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34497" name="Button 6849" hidden="1">
              <a:extLst>
                <a:ext uri="{63B3BB69-23CF-44E3-9099-C40C66FF867C}">
                  <a14:compatExt spid="_x0000_s34497"/>
                </a:ext>
                <a:ext uri="{FF2B5EF4-FFF2-40B4-BE49-F238E27FC236}">
                  <a16:creationId xmlns:a16="http://schemas.microsoft.com/office/drawing/2014/main" id="{00000000-0008-0000-0100-0000C1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34498" name="Button 6850" hidden="1">
              <a:extLst>
                <a:ext uri="{63B3BB69-23CF-44E3-9099-C40C66FF867C}">
                  <a14:compatExt spid="_x0000_s34498"/>
                </a:ext>
                <a:ext uri="{FF2B5EF4-FFF2-40B4-BE49-F238E27FC236}">
                  <a16:creationId xmlns:a16="http://schemas.microsoft.com/office/drawing/2014/main" id="{00000000-0008-0000-0100-0000C2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34517" name="Button 6869" hidden="1">
              <a:extLst>
                <a:ext uri="{63B3BB69-23CF-44E3-9099-C40C66FF867C}">
                  <a14:compatExt spid="_x0000_s34517"/>
                </a:ext>
                <a:ext uri="{FF2B5EF4-FFF2-40B4-BE49-F238E27FC236}">
                  <a16:creationId xmlns:a16="http://schemas.microsoft.com/office/drawing/2014/main" id="{00000000-0008-0000-0100-0000D5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34518" name="Button 6870" hidden="1">
              <a:extLst>
                <a:ext uri="{63B3BB69-23CF-44E3-9099-C40C66FF867C}">
                  <a14:compatExt spid="_x0000_s34518"/>
                </a:ext>
                <a:ext uri="{FF2B5EF4-FFF2-40B4-BE49-F238E27FC236}">
                  <a16:creationId xmlns:a16="http://schemas.microsoft.com/office/drawing/2014/main" id="{00000000-0008-0000-0100-0000D6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34519" name="Button 6871" hidden="1">
              <a:extLst>
                <a:ext uri="{63B3BB69-23CF-44E3-9099-C40C66FF867C}">
                  <a14:compatExt spid="_x0000_s34519"/>
                </a:ext>
                <a:ext uri="{FF2B5EF4-FFF2-40B4-BE49-F238E27FC236}">
                  <a16:creationId xmlns:a16="http://schemas.microsoft.com/office/drawing/2014/main" id="{00000000-0008-0000-0100-0000D7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34520" name="Button 6872" hidden="1">
              <a:extLst>
                <a:ext uri="{63B3BB69-23CF-44E3-9099-C40C66FF867C}">
                  <a14:compatExt spid="_x0000_s34520"/>
                </a:ext>
                <a:ext uri="{FF2B5EF4-FFF2-40B4-BE49-F238E27FC236}">
                  <a16:creationId xmlns:a16="http://schemas.microsoft.com/office/drawing/2014/main" id="{00000000-0008-0000-0100-0000D8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34540" name="Button 6892" hidden="1">
              <a:extLst>
                <a:ext uri="{63B3BB69-23CF-44E3-9099-C40C66FF867C}">
                  <a14:compatExt spid="_x0000_s34540"/>
                </a:ext>
                <a:ext uri="{FF2B5EF4-FFF2-40B4-BE49-F238E27FC236}">
                  <a16:creationId xmlns:a16="http://schemas.microsoft.com/office/drawing/2014/main" id="{00000000-0008-0000-0100-0000EC8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34541" name="Button 6893" hidden="1">
              <a:extLst>
                <a:ext uri="{63B3BB69-23CF-44E3-9099-C40C66FF867C}">
                  <a14:compatExt spid="_x0000_s34541"/>
                </a:ext>
                <a:ext uri="{FF2B5EF4-FFF2-40B4-BE49-F238E27FC236}">
                  <a16:creationId xmlns:a16="http://schemas.microsoft.com/office/drawing/2014/main" id="{00000000-0008-0000-0100-0000ED8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34542" name="Button 6894" hidden="1">
              <a:extLst>
                <a:ext uri="{63B3BB69-23CF-44E3-9099-C40C66FF867C}">
                  <a14:compatExt spid="_x0000_s34542"/>
                </a:ext>
                <a:ext uri="{FF2B5EF4-FFF2-40B4-BE49-F238E27FC236}">
                  <a16:creationId xmlns:a16="http://schemas.microsoft.com/office/drawing/2014/main" id="{00000000-0008-0000-0100-0000EE8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34561" name="Button 6913" hidden="1">
              <a:extLst>
                <a:ext uri="{63B3BB69-23CF-44E3-9099-C40C66FF867C}">
                  <a14:compatExt spid="_x0000_s34561"/>
                </a:ext>
                <a:ext uri="{FF2B5EF4-FFF2-40B4-BE49-F238E27FC236}">
                  <a16:creationId xmlns:a16="http://schemas.microsoft.com/office/drawing/2014/main" id="{00000000-0008-0000-0100-000001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34562" name="Button 6914" hidden="1">
              <a:extLst>
                <a:ext uri="{63B3BB69-23CF-44E3-9099-C40C66FF867C}">
                  <a14:compatExt spid="_x0000_s34562"/>
                </a:ext>
                <a:ext uri="{FF2B5EF4-FFF2-40B4-BE49-F238E27FC236}">
                  <a16:creationId xmlns:a16="http://schemas.microsoft.com/office/drawing/2014/main" id="{00000000-0008-0000-0100-000002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34563" name="Button 6915" hidden="1">
              <a:extLst>
                <a:ext uri="{63B3BB69-23CF-44E3-9099-C40C66FF867C}">
                  <a14:compatExt spid="_x0000_s34563"/>
                </a:ext>
                <a:ext uri="{FF2B5EF4-FFF2-40B4-BE49-F238E27FC236}">
                  <a16:creationId xmlns:a16="http://schemas.microsoft.com/office/drawing/2014/main" id="{00000000-0008-0000-0100-000003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34582" name="Button 6934" hidden="1">
              <a:extLst>
                <a:ext uri="{63B3BB69-23CF-44E3-9099-C40C66FF867C}">
                  <a14:compatExt spid="_x0000_s34582"/>
                </a:ext>
                <a:ext uri="{FF2B5EF4-FFF2-40B4-BE49-F238E27FC236}">
                  <a16:creationId xmlns:a16="http://schemas.microsoft.com/office/drawing/2014/main" id="{00000000-0008-0000-0100-000016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34583" name="Button 6935" hidden="1">
              <a:extLst>
                <a:ext uri="{63B3BB69-23CF-44E3-9099-C40C66FF867C}">
                  <a14:compatExt spid="_x0000_s34583"/>
                </a:ext>
                <a:ext uri="{FF2B5EF4-FFF2-40B4-BE49-F238E27FC236}">
                  <a16:creationId xmlns:a16="http://schemas.microsoft.com/office/drawing/2014/main" id="{00000000-0008-0000-0100-000017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34584" name="Button 6936" hidden="1">
              <a:extLst>
                <a:ext uri="{63B3BB69-23CF-44E3-9099-C40C66FF867C}">
                  <a14:compatExt spid="_x0000_s34584"/>
                </a:ext>
                <a:ext uri="{FF2B5EF4-FFF2-40B4-BE49-F238E27FC236}">
                  <a16:creationId xmlns:a16="http://schemas.microsoft.com/office/drawing/2014/main" id="{00000000-0008-0000-0100-000018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34603" name="Button 6955" hidden="1">
              <a:extLst>
                <a:ext uri="{63B3BB69-23CF-44E3-9099-C40C66FF867C}">
                  <a14:compatExt spid="_x0000_s34603"/>
                </a:ext>
                <a:ext uri="{FF2B5EF4-FFF2-40B4-BE49-F238E27FC236}">
                  <a16:creationId xmlns:a16="http://schemas.microsoft.com/office/drawing/2014/main" id="{00000000-0008-0000-0100-00002B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34604" name="Button 6956" hidden="1">
              <a:extLst>
                <a:ext uri="{63B3BB69-23CF-44E3-9099-C40C66FF867C}">
                  <a14:compatExt spid="_x0000_s34604"/>
                </a:ext>
                <a:ext uri="{FF2B5EF4-FFF2-40B4-BE49-F238E27FC236}">
                  <a16:creationId xmlns:a16="http://schemas.microsoft.com/office/drawing/2014/main" id="{00000000-0008-0000-0100-00002C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34605" name="Button 6957" hidden="1">
              <a:extLst>
                <a:ext uri="{63B3BB69-23CF-44E3-9099-C40C66FF867C}">
                  <a14:compatExt spid="_x0000_s34605"/>
                </a:ext>
                <a:ext uri="{FF2B5EF4-FFF2-40B4-BE49-F238E27FC236}">
                  <a16:creationId xmlns:a16="http://schemas.microsoft.com/office/drawing/2014/main" id="{00000000-0008-0000-0100-00002D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34607" name="Button 6959" hidden="1">
              <a:extLst>
                <a:ext uri="{63B3BB69-23CF-44E3-9099-C40C66FF867C}">
                  <a14:compatExt spid="_x0000_s34607"/>
                </a:ext>
                <a:ext uri="{FF2B5EF4-FFF2-40B4-BE49-F238E27FC236}">
                  <a16:creationId xmlns:a16="http://schemas.microsoft.com/office/drawing/2014/main" id="{00000000-0008-0000-0100-00002F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34609" name="Button 6961" hidden="1">
              <a:extLst>
                <a:ext uri="{63B3BB69-23CF-44E3-9099-C40C66FF867C}">
                  <a14:compatExt spid="_x0000_s34609"/>
                </a:ext>
                <a:ext uri="{FF2B5EF4-FFF2-40B4-BE49-F238E27FC236}">
                  <a16:creationId xmlns:a16="http://schemas.microsoft.com/office/drawing/2014/main" id="{00000000-0008-0000-0100-000031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34611" name="Button 6963" hidden="1">
              <a:extLst>
                <a:ext uri="{63B3BB69-23CF-44E3-9099-C40C66FF867C}">
                  <a14:compatExt spid="_x0000_s34611"/>
                </a:ext>
                <a:ext uri="{FF2B5EF4-FFF2-40B4-BE49-F238E27FC236}">
                  <a16:creationId xmlns:a16="http://schemas.microsoft.com/office/drawing/2014/main" id="{00000000-0008-0000-0100-000033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34614" name="Button 6966" hidden="1">
              <a:extLst>
                <a:ext uri="{63B3BB69-23CF-44E3-9099-C40C66FF867C}">
                  <a14:compatExt spid="_x0000_s34614"/>
                </a:ext>
                <a:ext uri="{FF2B5EF4-FFF2-40B4-BE49-F238E27FC236}">
                  <a16:creationId xmlns:a16="http://schemas.microsoft.com/office/drawing/2014/main" id="{00000000-0008-0000-0100-000036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34633" name="Button 6985" hidden="1">
              <a:extLst>
                <a:ext uri="{63B3BB69-23CF-44E3-9099-C40C66FF867C}">
                  <a14:compatExt spid="_x0000_s34633"/>
                </a:ext>
                <a:ext uri="{FF2B5EF4-FFF2-40B4-BE49-F238E27FC236}">
                  <a16:creationId xmlns:a16="http://schemas.microsoft.com/office/drawing/2014/main" id="{00000000-0008-0000-0100-000049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34634" name="Button 6986" hidden="1">
              <a:extLst>
                <a:ext uri="{63B3BB69-23CF-44E3-9099-C40C66FF867C}">
                  <a14:compatExt spid="_x0000_s34634"/>
                </a:ext>
                <a:ext uri="{FF2B5EF4-FFF2-40B4-BE49-F238E27FC236}">
                  <a16:creationId xmlns:a16="http://schemas.microsoft.com/office/drawing/2014/main" id="{00000000-0008-0000-0100-00004A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34635" name="Button 6987" hidden="1">
              <a:extLst>
                <a:ext uri="{63B3BB69-23CF-44E3-9099-C40C66FF867C}">
                  <a14:compatExt spid="_x0000_s34635"/>
                </a:ext>
                <a:ext uri="{FF2B5EF4-FFF2-40B4-BE49-F238E27FC236}">
                  <a16:creationId xmlns:a16="http://schemas.microsoft.com/office/drawing/2014/main" id="{00000000-0008-0000-0100-00004B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34654" name="Button 7006" hidden="1">
              <a:extLst>
                <a:ext uri="{63B3BB69-23CF-44E3-9099-C40C66FF867C}">
                  <a14:compatExt spid="_x0000_s34654"/>
                </a:ext>
                <a:ext uri="{FF2B5EF4-FFF2-40B4-BE49-F238E27FC236}">
                  <a16:creationId xmlns:a16="http://schemas.microsoft.com/office/drawing/2014/main" id="{00000000-0008-0000-0100-00005E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34655" name="Button 7007" hidden="1">
              <a:extLst>
                <a:ext uri="{63B3BB69-23CF-44E3-9099-C40C66FF867C}">
                  <a14:compatExt spid="_x0000_s34655"/>
                </a:ext>
                <a:ext uri="{FF2B5EF4-FFF2-40B4-BE49-F238E27FC236}">
                  <a16:creationId xmlns:a16="http://schemas.microsoft.com/office/drawing/2014/main" id="{00000000-0008-0000-0100-00005F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34656" name="Button 7008" hidden="1">
              <a:extLst>
                <a:ext uri="{63B3BB69-23CF-44E3-9099-C40C66FF867C}">
                  <a14:compatExt spid="_x0000_s34656"/>
                </a:ext>
                <a:ext uri="{FF2B5EF4-FFF2-40B4-BE49-F238E27FC236}">
                  <a16:creationId xmlns:a16="http://schemas.microsoft.com/office/drawing/2014/main" id="{00000000-0008-0000-0100-000060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34676" name="Button 7028" hidden="1">
              <a:extLst>
                <a:ext uri="{63B3BB69-23CF-44E3-9099-C40C66FF867C}">
                  <a14:compatExt spid="_x0000_s34676"/>
                </a:ext>
                <a:ext uri="{FF2B5EF4-FFF2-40B4-BE49-F238E27FC236}">
                  <a16:creationId xmlns:a16="http://schemas.microsoft.com/office/drawing/2014/main" id="{00000000-0008-0000-0100-000074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34677" name="Button 7029" hidden="1">
              <a:extLst>
                <a:ext uri="{63B3BB69-23CF-44E3-9099-C40C66FF867C}">
                  <a14:compatExt spid="_x0000_s34677"/>
                </a:ext>
                <a:ext uri="{FF2B5EF4-FFF2-40B4-BE49-F238E27FC236}">
                  <a16:creationId xmlns:a16="http://schemas.microsoft.com/office/drawing/2014/main" id="{00000000-0008-0000-0100-000075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34678" name="Button 7030" hidden="1">
              <a:extLst>
                <a:ext uri="{63B3BB69-23CF-44E3-9099-C40C66FF867C}">
                  <a14:compatExt spid="_x0000_s34678"/>
                </a:ext>
                <a:ext uri="{FF2B5EF4-FFF2-40B4-BE49-F238E27FC236}">
                  <a16:creationId xmlns:a16="http://schemas.microsoft.com/office/drawing/2014/main" id="{00000000-0008-0000-0100-000076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34697" name="Button 7049" hidden="1">
              <a:extLst>
                <a:ext uri="{63B3BB69-23CF-44E3-9099-C40C66FF867C}">
                  <a14:compatExt spid="_x0000_s34697"/>
                </a:ext>
                <a:ext uri="{FF2B5EF4-FFF2-40B4-BE49-F238E27FC236}">
                  <a16:creationId xmlns:a16="http://schemas.microsoft.com/office/drawing/2014/main" id="{00000000-0008-0000-0100-000089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34698" name="Button 7050" hidden="1">
              <a:extLst>
                <a:ext uri="{63B3BB69-23CF-44E3-9099-C40C66FF867C}">
                  <a14:compatExt spid="_x0000_s34698"/>
                </a:ext>
                <a:ext uri="{FF2B5EF4-FFF2-40B4-BE49-F238E27FC236}">
                  <a16:creationId xmlns:a16="http://schemas.microsoft.com/office/drawing/2014/main" id="{00000000-0008-0000-0100-00008A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34699" name="Button 7051" hidden="1">
              <a:extLst>
                <a:ext uri="{63B3BB69-23CF-44E3-9099-C40C66FF867C}">
                  <a14:compatExt spid="_x0000_s34699"/>
                </a:ext>
                <a:ext uri="{FF2B5EF4-FFF2-40B4-BE49-F238E27FC236}">
                  <a16:creationId xmlns:a16="http://schemas.microsoft.com/office/drawing/2014/main" id="{00000000-0008-0000-0100-00008B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34718" name="Button 7070" hidden="1">
              <a:extLst>
                <a:ext uri="{63B3BB69-23CF-44E3-9099-C40C66FF867C}">
                  <a14:compatExt spid="_x0000_s34718"/>
                </a:ext>
                <a:ext uri="{FF2B5EF4-FFF2-40B4-BE49-F238E27FC236}">
                  <a16:creationId xmlns:a16="http://schemas.microsoft.com/office/drawing/2014/main" id="{00000000-0008-0000-0100-00009E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34719" name="Button 7071" hidden="1">
              <a:extLst>
                <a:ext uri="{63B3BB69-23CF-44E3-9099-C40C66FF867C}">
                  <a14:compatExt spid="_x0000_s34719"/>
                </a:ext>
                <a:ext uri="{FF2B5EF4-FFF2-40B4-BE49-F238E27FC236}">
                  <a16:creationId xmlns:a16="http://schemas.microsoft.com/office/drawing/2014/main" id="{00000000-0008-0000-0100-00009F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34720" name="Button 7072" hidden="1">
              <a:extLst>
                <a:ext uri="{63B3BB69-23CF-44E3-9099-C40C66FF867C}">
                  <a14:compatExt spid="_x0000_s34720"/>
                </a:ext>
                <a:ext uri="{FF2B5EF4-FFF2-40B4-BE49-F238E27FC236}">
                  <a16:creationId xmlns:a16="http://schemas.microsoft.com/office/drawing/2014/main" id="{00000000-0008-0000-0100-0000A0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34723" name="Button 7075" hidden="1">
              <a:extLst>
                <a:ext uri="{63B3BB69-23CF-44E3-9099-C40C66FF867C}">
                  <a14:compatExt spid="_x0000_s34723"/>
                </a:ext>
                <a:ext uri="{FF2B5EF4-FFF2-40B4-BE49-F238E27FC236}">
                  <a16:creationId xmlns:a16="http://schemas.microsoft.com/office/drawing/2014/main" id="{00000000-0008-0000-0100-0000A3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34724" name="Button 7076" hidden="1">
              <a:extLst>
                <a:ext uri="{63B3BB69-23CF-44E3-9099-C40C66FF867C}">
                  <a14:compatExt spid="_x0000_s34724"/>
                </a:ext>
                <a:ext uri="{FF2B5EF4-FFF2-40B4-BE49-F238E27FC236}">
                  <a16:creationId xmlns:a16="http://schemas.microsoft.com/office/drawing/2014/main" id="{00000000-0008-0000-0100-0000A4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34726" name="Button 7078" hidden="1">
              <a:extLst>
                <a:ext uri="{63B3BB69-23CF-44E3-9099-C40C66FF867C}">
                  <a14:compatExt spid="_x0000_s34726"/>
                </a:ext>
                <a:ext uri="{FF2B5EF4-FFF2-40B4-BE49-F238E27FC236}">
                  <a16:creationId xmlns:a16="http://schemas.microsoft.com/office/drawing/2014/main" id="{00000000-0008-0000-0100-0000A6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34727" name="Button 7079" hidden="1">
              <a:extLst>
                <a:ext uri="{63B3BB69-23CF-44E3-9099-C40C66FF867C}">
                  <a14:compatExt spid="_x0000_s34727"/>
                </a:ext>
                <a:ext uri="{FF2B5EF4-FFF2-40B4-BE49-F238E27FC236}">
                  <a16:creationId xmlns:a16="http://schemas.microsoft.com/office/drawing/2014/main" id="{00000000-0008-0000-0100-0000A7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34729" name="Button 7081" hidden="1">
              <a:extLst>
                <a:ext uri="{63B3BB69-23CF-44E3-9099-C40C66FF867C}">
                  <a14:compatExt spid="_x0000_s34729"/>
                </a:ext>
                <a:ext uri="{FF2B5EF4-FFF2-40B4-BE49-F238E27FC236}">
                  <a16:creationId xmlns:a16="http://schemas.microsoft.com/office/drawing/2014/main" id="{00000000-0008-0000-0100-0000A9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34730" name="Button 7082" hidden="1">
              <a:extLst>
                <a:ext uri="{63B3BB69-23CF-44E3-9099-C40C66FF867C}">
                  <a14:compatExt spid="_x0000_s34730"/>
                </a:ext>
                <a:ext uri="{FF2B5EF4-FFF2-40B4-BE49-F238E27FC236}">
                  <a16:creationId xmlns:a16="http://schemas.microsoft.com/office/drawing/2014/main" id="{00000000-0008-0000-0100-0000AA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34751" name="Button 7103" hidden="1">
              <a:extLst>
                <a:ext uri="{63B3BB69-23CF-44E3-9099-C40C66FF867C}">
                  <a14:compatExt spid="_x0000_s34751"/>
                </a:ext>
                <a:ext uri="{FF2B5EF4-FFF2-40B4-BE49-F238E27FC236}">
                  <a16:creationId xmlns:a16="http://schemas.microsoft.com/office/drawing/2014/main" id="{00000000-0008-0000-0100-0000BF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34752" name="Button 7104" hidden="1">
              <a:extLst>
                <a:ext uri="{63B3BB69-23CF-44E3-9099-C40C66FF867C}">
                  <a14:compatExt spid="_x0000_s34752"/>
                </a:ext>
                <a:ext uri="{FF2B5EF4-FFF2-40B4-BE49-F238E27FC236}">
                  <a16:creationId xmlns:a16="http://schemas.microsoft.com/office/drawing/2014/main" id="{00000000-0008-0000-0100-0000C0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34753" name="Button 7105" hidden="1">
              <a:extLst>
                <a:ext uri="{63B3BB69-23CF-44E3-9099-C40C66FF867C}">
                  <a14:compatExt spid="_x0000_s34753"/>
                </a:ext>
                <a:ext uri="{FF2B5EF4-FFF2-40B4-BE49-F238E27FC236}">
                  <a16:creationId xmlns:a16="http://schemas.microsoft.com/office/drawing/2014/main" id="{00000000-0008-0000-0100-0000C1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34754" name="Button 7106" hidden="1">
              <a:extLst>
                <a:ext uri="{63B3BB69-23CF-44E3-9099-C40C66FF867C}">
                  <a14:compatExt spid="_x0000_s34754"/>
                </a:ext>
                <a:ext uri="{FF2B5EF4-FFF2-40B4-BE49-F238E27FC236}">
                  <a16:creationId xmlns:a16="http://schemas.microsoft.com/office/drawing/2014/main" id="{00000000-0008-0000-0100-0000C2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34755" name="Button 7107" hidden="1">
              <a:extLst>
                <a:ext uri="{63B3BB69-23CF-44E3-9099-C40C66FF867C}">
                  <a14:compatExt spid="_x0000_s34755"/>
                </a:ext>
                <a:ext uri="{FF2B5EF4-FFF2-40B4-BE49-F238E27FC236}">
                  <a16:creationId xmlns:a16="http://schemas.microsoft.com/office/drawing/2014/main" id="{00000000-0008-0000-0100-0000C3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34774" name="Button 7126" hidden="1">
              <a:extLst>
                <a:ext uri="{63B3BB69-23CF-44E3-9099-C40C66FF867C}">
                  <a14:compatExt spid="_x0000_s34774"/>
                </a:ext>
                <a:ext uri="{FF2B5EF4-FFF2-40B4-BE49-F238E27FC236}">
                  <a16:creationId xmlns:a16="http://schemas.microsoft.com/office/drawing/2014/main" id="{00000000-0008-0000-0100-0000D6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34775" name="Button 7127" hidden="1">
              <a:extLst>
                <a:ext uri="{63B3BB69-23CF-44E3-9099-C40C66FF867C}">
                  <a14:compatExt spid="_x0000_s34775"/>
                </a:ext>
                <a:ext uri="{FF2B5EF4-FFF2-40B4-BE49-F238E27FC236}">
                  <a16:creationId xmlns:a16="http://schemas.microsoft.com/office/drawing/2014/main" id="{00000000-0008-0000-0100-0000D7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34776" name="Button 7128" hidden="1">
              <a:extLst>
                <a:ext uri="{63B3BB69-23CF-44E3-9099-C40C66FF867C}">
                  <a14:compatExt spid="_x0000_s34776"/>
                </a:ext>
                <a:ext uri="{FF2B5EF4-FFF2-40B4-BE49-F238E27FC236}">
                  <a16:creationId xmlns:a16="http://schemas.microsoft.com/office/drawing/2014/main" id="{00000000-0008-0000-0100-0000D8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34795" name="Button 7147" hidden="1">
              <a:extLst>
                <a:ext uri="{63B3BB69-23CF-44E3-9099-C40C66FF867C}">
                  <a14:compatExt spid="_x0000_s34795"/>
                </a:ext>
                <a:ext uri="{FF2B5EF4-FFF2-40B4-BE49-F238E27FC236}">
                  <a16:creationId xmlns:a16="http://schemas.microsoft.com/office/drawing/2014/main" id="{00000000-0008-0000-0100-0000EB8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34796" name="Button 7148" hidden="1">
              <a:extLst>
                <a:ext uri="{63B3BB69-23CF-44E3-9099-C40C66FF867C}">
                  <a14:compatExt spid="_x0000_s34796"/>
                </a:ext>
                <a:ext uri="{FF2B5EF4-FFF2-40B4-BE49-F238E27FC236}">
                  <a16:creationId xmlns:a16="http://schemas.microsoft.com/office/drawing/2014/main" id="{00000000-0008-0000-0100-0000EC8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34797" name="Button 7149" hidden="1">
              <a:extLst>
                <a:ext uri="{63B3BB69-23CF-44E3-9099-C40C66FF867C}">
                  <a14:compatExt spid="_x0000_s34797"/>
                </a:ext>
                <a:ext uri="{FF2B5EF4-FFF2-40B4-BE49-F238E27FC236}">
                  <a16:creationId xmlns:a16="http://schemas.microsoft.com/office/drawing/2014/main" id="{00000000-0008-0000-0100-0000ED8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36864" name="Button 7168" hidden="1">
              <a:extLst>
                <a:ext uri="{63B3BB69-23CF-44E3-9099-C40C66FF867C}">
                  <a14:compatExt spid="_x0000_s36864"/>
                </a:ext>
                <a:ext uri="{FF2B5EF4-FFF2-40B4-BE49-F238E27FC236}">
                  <a16:creationId xmlns:a16="http://schemas.microsoft.com/office/drawing/2014/main" id="{00000000-0008-0000-0100-000000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36865" name="Button 7169"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36866" name="Button 7170"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36885" name="Button 7189" hidden="1">
              <a:extLst>
                <a:ext uri="{63B3BB69-23CF-44E3-9099-C40C66FF867C}">
                  <a14:compatExt spid="_x0000_s36885"/>
                </a:ext>
                <a:ext uri="{FF2B5EF4-FFF2-40B4-BE49-F238E27FC236}">
                  <a16:creationId xmlns:a16="http://schemas.microsoft.com/office/drawing/2014/main" id="{00000000-0008-0000-0100-00001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36886" name="Button 7190" hidden="1">
              <a:extLst>
                <a:ext uri="{63B3BB69-23CF-44E3-9099-C40C66FF867C}">
                  <a14:compatExt spid="_x0000_s36886"/>
                </a:ext>
                <a:ext uri="{FF2B5EF4-FFF2-40B4-BE49-F238E27FC236}">
                  <a16:creationId xmlns:a16="http://schemas.microsoft.com/office/drawing/2014/main" id="{00000000-0008-0000-0100-000016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36887" name="Button 7191" hidden="1">
              <a:extLst>
                <a:ext uri="{63B3BB69-23CF-44E3-9099-C40C66FF867C}">
                  <a14:compatExt spid="_x0000_s36887"/>
                </a:ext>
                <a:ext uri="{FF2B5EF4-FFF2-40B4-BE49-F238E27FC236}">
                  <a16:creationId xmlns:a16="http://schemas.microsoft.com/office/drawing/2014/main" id="{00000000-0008-0000-0100-000017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36889" name="Button 7193"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36891" name="Button 7195" hidden="1">
              <a:extLst>
                <a:ext uri="{63B3BB69-23CF-44E3-9099-C40C66FF867C}">
                  <a14:compatExt spid="_x0000_s36891"/>
                </a:ext>
                <a:ext uri="{FF2B5EF4-FFF2-40B4-BE49-F238E27FC236}">
                  <a16:creationId xmlns:a16="http://schemas.microsoft.com/office/drawing/2014/main" id="{00000000-0008-0000-0100-00001B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36892" name="Button 7196" hidden="1">
              <a:extLst>
                <a:ext uri="{63B3BB69-23CF-44E3-9099-C40C66FF867C}">
                  <a14:compatExt spid="_x0000_s36892"/>
                </a:ext>
                <a:ext uri="{FF2B5EF4-FFF2-40B4-BE49-F238E27FC236}">
                  <a16:creationId xmlns:a16="http://schemas.microsoft.com/office/drawing/2014/main" id="{00000000-0008-0000-0100-00001C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36893" name="Button 7197" hidden="1">
              <a:extLst>
                <a:ext uri="{63B3BB69-23CF-44E3-9099-C40C66FF867C}">
                  <a14:compatExt spid="_x0000_s36893"/>
                </a:ext>
                <a:ext uri="{FF2B5EF4-FFF2-40B4-BE49-F238E27FC236}">
                  <a16:creationId xmlns:a16="http://schemas.microsoft.com/office/drawing/2014/main" id="{00000000-0008-0000-0100-00001D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36912" name="Button 7216" hidden="1">
              <a:extLst>
                <a:ext uri="{63B3BB69-23CF-44E3-9099-C40C66FF867C}">
                  <a14:compatExt spid="_x0000_s36912"/>
                </a:ext>
                <a:ext uri="{FF2B5EF4-FFF2-40B4-BE49-F238E27FC236}">
                  <a16:creationId xmlns:a16="http://schemas.microsoft.com/office/drawing/2014/main" id="{00000000-0008-0000-0100-000030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36913" name="Button 7217"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36914" name="Button 7218" hidden="1">
              <a:extLst>
                <a:ext uri="{63B3BB69-23CF-44E3-9099-C40C66FF867C}">
                  <a14:compatExt spid="_x0000_s36914"/>
                </a:ext>
                <a:ext uri="{FF2B5EF4-FFF2-40B4-BE49-F238E27FC236}">
                  <a16:creationId xmlns:a16="http://schemas.microsoft.com/office/drawing/2014/main" id="{00000000-0008-0000-0100-000032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36933" name="Button 7237" hidden="1">
              <a:extLst>
                <a:ext uri="{63B3BB69-23CF-44E3-9099-C40C66FF867C}">
                  <a14:compatExt spid="_x0000_s36933"/>
                </a:ext>
                <a:ext uri="{FF2B5EF4-FFF2-40B4-BE49-F238E27FC236}">
                  <a16:creationId xmlns:a16="http://schemas.microsoft.com/office/drawing/2014/main" id="{00000000-0008-0000-0100-00004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36934" name="Button 7238" hidden="1">
              <a:extLst>
                <a:ext uri="{63B3BB69-23CF-44E3-9099-C40C66FF867C}">
                  <a14:compatExt spid="_x0000_s36934"/>
                </a:ext>
                <a:ext uri="{FF2B5EF4-FFF2-40B4-BE49-F238E27FC236}">
                  <a16:creationId xmlns:a16="http://schemas.microsoft.com/office/drawing/2014/main" id="{00000000-0008-0000-0100-000046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36935" name="Button 7239" hidden="1">
              <a:extLst>
                <a:ext uri="{63B3BB69-23CF-44E3-9099-C40C66FF867C}">
                  <a14:compatExt spid="_x0000_s36935"/>
                </a:ext>
                <a:ext uri="{FF2B5EF4-FFF2-40B4-BE49-F238E27FC236}">
                  <a16:creationId xmlns:a16="http://schemas.microsoft.com/office/drawing/2014/main" id="{00000000-0008-0000-0100-000047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36936" name="Button 7240" hidden="1">
              <a:extLst>
                <a:ext uri="{63B3BB69-23CF-44E3-9099-C40C66FF867C}">
                  <a14:compatExt spid="_x0000_s36936"/>
                </a:ext>
                <a:ext uri="{FF2B5EF4-FFF2-40B4-BE49-F238E27FC236}">
                  <a16:creationId xmlns:a16="http://schemas.microsoft.com/office/drawing/2014/main" id="{00000000-0008-0000-0100-000048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36937" name="Button 7241" hidden="1">
              <a:extLst>
                <a:ext uri="{63B3BB69-23CF-44E3-9099-C40C66FF867C}">
                  <a14:compatExt spid="_x0000_s36937"/>
                </a:ext>
                <a:ext uri="{FF2B5EF4-FFF2-40B4-BE49-F238E27FC236}">
                  <a16:creationId xmlns:a16="http://schemas.microsoft.com/office/drawing/2014/main" id="{00000000-0008-0000-0100-000049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36938" name="Button 7242" hidden="1">
              <a:extLst>
                <a:ext uri="{63B3BB69-23CF-44E3-9099-C40C66FF867C}">
                  <a14:compatExt spid="_x0000_s36938"/>
                </a:ext>
                <a:ext uri="{FF2B5EF4-FFF2-40B4-BE49-F238E27FC236}">
                  <a16:creationId xmlns:a16="http://schemas.microsoft.com/office/drawing/2014/main" id="{00000000-0008-0000-0100-00004A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36941" name="Button 7245" hidden="1">
              <a:extLst>
                <a:ext uri="{63B3BB69-23CF-44E3-9099-C40C66FF867C}">
                  <a14:compatExt spid="_x0000_s36941"/>
                </a:ext>
                <a:ext uri="{FF2B5EF4-FFF2-40B4-BE49-F238E27FC236}">
                  <a16:creationId xmlns:a16="http://schemas.microsoft.com/office/drawing/2014/main" id="{00000000-0008-0000-0100-00004D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36942" name="Button 7246" hidden="1">
              <a:extLst>
                <a:ext uri="{63B3BB69-23CF-44E3-9099-C40C66FF867C}">
                  <a14:compatExt spid="_x0000_s36942"/>
                </a:ext>
                <a:ext uri="{FF2B5EF4-FFF2-40B4-BE49-F238E27FC236}">
                  <a16:creationId xmlns:a16="http://schemas.microsoft.com/office/drawing/2014/main" id="{00000000-0008-0000-0100-00004E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36943" name="Button 7247" hidden="1">
              <a:extLst>
                <a:ext uri="{63B3BB69-23CF-44E3-9099-C40C66FF867C}">
                  <a14:compatExt spid="_x0000_s36943"/>
                </a:ext>
                <a:ext uri="{FF2B5EF4-FFF2-40B4-BE49-F238E27FC236}">
                  <a16:creationId xmlns:a16="http://schemas.microsoft.com/office/drawing/2014/main" id="{00000000-0008-0000-0100-00004F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36963" name="Button 7267"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36964" name="Button 7268"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36965" name="Button 7269"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36984" name="Button 7288" hidden="1">
              <a:extLst>
                <a:ext uri="{63B3BB69-23CF-44E3-9099-C40C66FF867C}">
                  <a14:compatExt spid="_x0000_s36984"/>
                </a:ext>
                <a:ext uri="{FF2B5EF4-FFF2-40B4-BE49-F238E27FC236}">
                  <a16:creationId xmlns:a16="http://schemas.microsoft.com/office/drawing/2014/main" id="{00000000-0008-0000-0100-000078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36985" name="Button 7289" hidden="1">
              <a:extLst>
                <a:ext uri="{63B3BB69-23CF-44E3-9099-C40C66FF867C}">
                  <a14:compatExt spid="_x0000_s36985"/>
                </a:ext>
                <a:ext uri="{FF2B5EF4-FFF2-40B4-BE49-F238E27FC236}">
                  <a16:creationId xmlns:a16="http://schemas.microsoft.com/office/drawing/2014/main" id="{00000000-0008-0000-0100-000079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36986" name="Button 7290" hidden="1">
              <a:extLst>
                <a:ext uri="{63B3BB69-23CF-44E3-9099-C40C66FF867C}">
                  <a14:compatExt spid="_x0000_s36986"/>
                </a:ext>
                <a:ext uri="{FF2B5EF4-FFF2-40B4-BE49-F238E27FC236}">
                  <a16:creationId xmlns:a16="http://schemas.microsoft.com/office/drawing/2014/main" id="{00000000-0008-0000-0100-00007A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36987" name="Button 7291" hidden="1">
              <a:extLst>
                <a:ext uri="{63B3BB69-23CF-44E3-9099-C40C66FF867C}">
                  <a14:compatExt spid="_x0000_s36987"/>
                </a:ext>
                <a:ext uri="{FF2B5EF4-FFF2-40B4-BE49-F238E27FC236}">
                  <a16:creationId xmlns:a16="http://schemas.microsoft.com/office/drawing/2014/main" id="{00000000-0008-0000-0100-00007B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36988" name="Button 7292" hidden="1">
              <a:extLst>
                <a:ext uri="{63B3BB69-23CF-44E3-9099-C40C66FF867C}">
                  <a14:compatExt spid="_x0000_s36988"/>
                </a:ext>
                <a:ext uri="{FF2B5EF4-FFF2-40B4-BE49-F238E27FC236}">
                  <a16:creationId xmlns:a16="http://schemas.microsoft.com/office/drawing/2014/main" id="{00000000-0008-0000-0100-00007C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36989" name="Button 7293" hidden="1">
              <a:extLst>
                <a:ext uri="{63B3BB69-23CF-44E3-9099-C40C66FF867C}">
                  <a14:compatExt spid="_x0000_s36989"/>
                </a:ext>
                <a:ext uri="{FF2B5EF4-FFF2-40B4-BE49-F238E27FC236}">
                  <a16:creationId xmlns:a16="http://schemas.microsoft.com/office/drawing/2014/main" id="{00000000-0008-0000-0100-00007D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36990" name="Button 7294" hidden="1">
              <a:extLst>
                <a:ext uri="{63B3BB69-23CF-44E3-9099-C40C66FF867C}">
                  <a14:compatExt spid="_x0000_s36990"/>
                </a:ext>
                <a:ext uri="{FF2B5EF4-FFF2-40B4-BE49-F238E27FC236}">
                  <a16:creationId xmlns:a16="http://schemas.microsoft.com/office/drawing/2014/main" id="{00000000-0008-0000-0100-00007E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36991" name="Button 7295" hidden="1">
              <a:extLst>
                <a:ext uri="{63B3BB69-23CF-44E3-9099-C40C66FF867C}">
                  <a14:compatExt spid="_x0000_s36991"/>
                </a:ext>
                <a:ext uri="{FF2B5EF4-FFF2-40B4-BE49-F238E27FC236}">
                  <a16:creationId xmlns:a16="http://schemas.microsoft.com/office/drawing/2014/main" id="{00000000-0008-0000-0100-00007F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36992" name="Button 7296" hidden="1">
              <a:extLst>
                <a:ext uri="{63B3BB69-23CF-44E3-9099-C40C66FF867C}">
                  <a14:compatExt spid="_x0000_s36992"/>
                </a:ext>
                <a:ext uri="{FF2B5EF4-FFF2-40B4-BE49-F238E27FC236}">
                  <a16:creationId xmlns:a16="http://schemas.microsoft.com/office/drawing/2014/main" id="{00000000-0008-0000-0100-000080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37011" name="Button 7315"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37012" name="Button 7316"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37013" name="Button 7317"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37032" name="Button 7336"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37033" name="Button 7337"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37034" name="Button 7338"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37053" name="Button 7357" hidden="1">
              <a:extLst>
                <a:ext uri="{63B3BB69-23CF-44E3-9099-C40C66FF867C}">
                  <a14:compatExt spid="_x0000_s37053"/>
                </a:ext>
                <a:ext uri="{FF2B5EF4-FFF2-40B4-BE49-F238E27FC236}">
                  <a16:creationId xmlns:a16="http://schemas.microsoft.com/office/drawing/2014/main" id="{00000000-0008-0000-0100-0000BD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37054" name="Button 7358" hidden="1">
              <a:extLst>
                <a:ext uri="{63B3BB69-23CF-44E3-9099-C40C66FF867C}">
                  <a14:compatExt spid="_x0000_s37054"/>
                </a:ext>
                <a:ext uri="{FF2B5EF4-FFF2-40B4-BE49-F238E27FC236}">
                  <a16:creationId xmlns:a16="http://schemas.microsoft.com/office/drawing/2014/main" id="{00000000-0008-0000-0100-0000BE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37055" name="Button 7359" hidden="1">
              <a:extLst>
                <a:ext uri="{63B3BB69-23CF-44E3-9099-C40C66FF867C}">
                  <a14:compatExt spid="_x0000_s37055"/>
                </a:ext>
                <a:ext uri="{FF2B5EF4-FFF2-40B4-BE49-F238E27FC236}">
                  <a16:creationId xmlns:a16="http://schemas.microsoft.com/office/drawing/2014/main" id="{00000000-0008-0000-0100-0000BF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37074" name="Button 7378" hidden="1">
              <a:extLst>
                <a:ext uri="{63B3BB69-23CF-44E3-9099-C40C66FF867C}">
                  <a14:compatExt spid="_x0000_s37074"/>
                </a:ext>
                <a:ext uri="{FF2B5EF4-FFF2-40B4-BE49-F238E27FC236}">
                  <a16:creationId xmlns:a16="http://schemas.microsoft.com/office/drawing/2014/main" id="{00000000-0008-0000-0100-0000D2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37075" name="Button 7379" hidden="1">
              <a:extLst>
                <a:ext uri="{63B3BB69-23CF-44E3-9099-C40C66FF867C}">
                  <a14:compatExt spid="_x0000_s37075"/>
                </a:ext>
                <a:ext uri="{FF2B5EF4-FFF2-40B4-BE49-F238E27FC236}">
                  <a16:creationId xmlns:a16="http://schemas.microsoft.com/office/drawing/2014/main" id="{00000000-0008-0000-0100-0000D3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37076" name="Button 7380" hidden="1">
              <a:extLst>
                <a:ext uri="{63B3BB69-23CF-44E3-9099-C40C66FF867C}">
                  <a14:compatExt spid="_x0000_s37076"/>
                </a:ext>
                <a:ext uri="{FF2B5EF4-FFF2-40B4-BE49-F238E27FC236}">
                  <a16:creationId xmlns:a16="http://schemas.microsoft.com/office/drawing/2014/main" id="{00000000-0008-0000-0100-0000D4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37095" name="Button 7399" hidden="1">
              <a:extLst>
                <a:ext uri="{63B3BB69-23CF-44E3-9099-C40C66FF867C}">
                  <a14:compatExt spid="_x0000_s37095"/>
                </a:ext>
                <a:ext uri="{FF2B5EF4-FFF2-40B4-BE49-F238E27FC236}">
                  <a16:creationId xmlns:a16="http://schemas.microsoft.com/office/drawing/2014/main" id="{00000000-0008-0000-0100-0000E7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37096" name="Button 7400" hidden="1">
              <a:extLst>
                <a:ext uri="{63B3BB69-23CF-44E3-9099-C40C66FF867C}">
                  <a14:compatExt spid="_x0000_s37096"/>
                </a:ext>
                <a:ext uri="{FF2B5EF4-FFF2-40B4-BE49-F238E27FC236}">
                  <a16:creationId xmlns:a16="http://schemas.microsoft.com/office/drawing/2014/main" id="{00000000-0008-0000-0100-0000E8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10</xdr:col>
          <xdr:colOff>0</xdr:colOff>
          <xdr:row>1242</xdr:row>
          <xdr:rowOff>0</xdr:rowOff>
        </xdr:to>
        <xdr:sp macro="" textlink="">
          <xdr:nvSpPr>
            <xdr:cNvPr id="37097" name="Button 7401" hidden="1">
              <a:extLst>
                <a:ext uri="{63B3BB69-23CF-44E3-9099-C40C66FF867C}">
                  <a14:compatExt spid="_x0000_s37097"/>
                </a:ext>
                <a:ext uri="{FF2B5EF4-FFF2-40B4-BE49-F238E27FC236}">
                  <a16:creationId xmlns:a16="http://schemas.microsoft.com/office/drawing/2014/main" id="{00000000-0008-0000-0100-0000E9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37116" name="Button 7420" hidden="1">
              <a:extLst>
                <a:ext uri="{63B3BB69-23CF-44E3-9099-C40C66FF867C}">
                  <a14:compatExt spid="_x0000_s37116"/>
                </a:ext>
                <a:ext uri="{FF2B5EF4-FFF2-40B4-BE49-F238E27FC236}">
                  <a16:creationId xmlns:a16="http://schemas.microsoft.com/office/drawing/2014/main" id="{00000000-0008-0000-0100-0000FC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37117" name="Button 7421" hidden="1">
              <a:extLst>
                <a:ext uri="{63B3BB69-23CF-44E3-9099-C40C66FF867C}">
                  <a14:compatExt spid="_x0000_s37117"/>
                </a:ext>
                <a:ext uri="{FF2B5EF4-FFF2-40B4-BE49-F238E27FC236}">
                  <a16:creationId xmlns:a16="http://schemas.microsoft.com/office/drawing/2014/main" id="{00000000-0008-0000-0100-0000FD9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37118" name="Button 7422" hidden="1">
              <a:extLst>
                <a:ext uri="{63B3BB69-23CF-44E3-9099-C40C66FF867C}">
                  <a14:compatExt spid="_x0000_s37118"/>
                </a:ext>
                <a:ext uri="{FF2B5EF4-FFF2-40B4-BE49-F238E27FC236}">
                  <a16:creationId xmlns:a16="http://schemas.microsoft.com/office/drawing/2014/main" id="{00000000-0008-0000-0100-0000FE9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37137" name="Button 7441" hidden="1">
              <a:extLst>
                <a:ext uri="{63B3BB69-23CF-44E3-9099-C40C66FF867C}">
                  <a14:compatExt spid="_x0000_s37137"/>
                </a:ext>
                <a:ext uri="{FF2B5EF4-FFF2-40B4-BE49-F238E27FC236}">
                  <a16:creationId xmlns:a16="http://schemas.microsoft.com/office/drawing/2014/main" id="{00000000-0008-0000-0100-000011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37138" name="Button 7442" hidden="1">
              <a:extLst>
                <a:ext uri="{63B3BB69-23CF-44E3-9099-C40C66FF867C}">
                  <a14:compatExt spid="_x0000_s37138"/>
                </a:ext>
                <a:ext uri="{FF2B5EF4-FFF2-40B4-BE49-F238E27FC236}">
                  <a16:creationId xmlns:a16="http://schemas.microsoft.com/office/drawing/2014/main" id="{00000000-0008-0000-0100-000012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37139" name="Button 7443" hidden="1">
              <a:extLst>
                <a:ext uri="{63B3BB69-23CF-44E3-9099-C40C66FF867C}">
                  <a14:compatExt spid="_x0000_s37139"/>
                </a:ext>
                <a:ext uri="{FF2B5EF4-FFF2-40B4-BE49-F238E27FC236}">
                  <a16:creationId xmlns:a16="http://schemas.microsoft.com/office/drawing/2014/main" id="{00000000-0008-0000-0100-000013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37158" name="Button 7462" hidden="1">
              <a:extLst>
                <a:ext uri="{63B3BB69-23CF-44E3-9099-C40C66FF867C}">
                  <a14:compatExt spid="_x0000_s37158"/>
                </a:ext>
                <a:ext uri="{FF2B5EF4-FFF2-40B4-BE49-F238E27FC236}">
                  <a16:creationId xmlns:a16="http://schemas.microsoft.com/office/drawing/2014/main" id="{00000000-0008-0000-0100-000026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37159" name="Button 7463" hidden="1">
              <a:extLst>
                <a:ext uri="{63B3BB69-23CF-44E3-9099-C40C66FF867C}">
                  <a14:compatExt spid="_x0000_s37159"/>
                </a:ext>
                <a:ext uri="{FF2B5EF4-FFF2-40B4-BE49-F238E27FC236}">
                  <a16:creationId xmlns:a16="http://schemas.microsoft.com/office/drawing/2014/main" id="{00000000-0008-0000-0100-000027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37160" name="Button 7464" hidden="1">
              <a:extLst>
                <a:ext uri="{63B3BB69-23CF-44E3-9099-C40C66FF867C}">
                  <a14:compatExt spid="_x0000_s37160"/>
                </a:ext>
                <a:ext uri="{FF2B5EF4-FFF2-40B4-BE49-F238E27FC236}">
                  <a16:creationId xmlns:a16="http://schemas.microsoft.com/office/drawing/2014/main" id="{00000000-0008-0000-0100-000028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37179" name="Button 7483" hidden="1">
              <a:extLst>
                <a:ext uri="{63B3BB69-23CF-44E3-9099-C40C66FF867C}">
                  <a14:compatExt spid="_x0000_s37179"/>
                </a:ext>
                <a:ext uri="{FF2B5EF4-FFF2-40B4-BE49-F238E27FC236}">
                  <a16:creationId xmlns:a16="http://schemas.microsoft.com/office/drawing/2014/main" id="{00000000-0008-0000-0100-00003B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37180" name="Button 7484" hidden="1">
              <a:extLst>
                <a:ext uri="{63B3BB69-23CF-44E3-9099-C40C66FF867C}">
                  <a14:compatExt spid="_x0000_s37180"/>
                </a:ext>
                <a:ext uri="{FF2B5EF4-FFF2-40B4-BE49-F238E27FC236}">
                  <a16:creationId xmlns:a16="http://schemas.microsoft.com/office/drawing/2014/main" id="{00000000-0008-0000-0100-00003C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37181" name="Button 7485" hidden="1">
              <a:extLst>
                <a:ext uri="{63B3BB69-23CF-44E3-9099-C40C66FF867C}">
                  <a14:compatExt spid="_x0000_s37181"/>
                </a:ext>
                <a:ext uri="{FF2B5EF4-FFF2-40B4-BE49-F238E27FC236}">
                  <a16:creationId xmlns:a16="http://schemas.microsoft.com/office/drawing/2014/main" id="{00000000-0008-0000-0100-00003D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37200" name="Button 7504" hidden="1">
              <a:extLst>
                <a:ext uri="{63B3BB69-23CF-44E3-9099-C40C66FF867C}">
                  <a14:compatExt spid="_x0000_s37200"/>
                </a:ext>
                <a:ext uri="{FF2B5EF4-FFF2-40B4-BE49-F238E27FC236}">
                  <a16:creationId xmlns:a16="http://schemas.microsoft.com/office/drawing/2014/main" id="{00000000-0008-0000-0100-000050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37201" name="Button 7505" hidden="1">
              <a:extLst>
                <a:ext uri="{63B3BB69-23CF-44E3-9099-C40C66FF867C}">
                  <a14:compatExt spid="_x0000_s37201"/>
                </a:ext>
                <a:ext uri="{FF2B5EF4-FFF2-40B4-BE49-F238E27FC236}">
                  <a16:creationId xmlns:a16="http://schemas.microsoft.com/office/drawing/2014/main" id="{00000000-0008-0000-0100-000051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37202" name="Button 7506" hidden="1">
              <a:extLst>
                <a:ext uri="{63B3BB69-23CF-44E3-9099-C40C66FF867C}">
                  <a14:compatExt spid="_x0000_s37202"/>
                </a:ext>
                <a:ext uri="{FF2B5EF4-FFF2-40B4-BE49-F238E27FC236}">
                  <a16:creationId xmlns:a16="http://schemas.microsoft.com/office/drawing/2014/main" id="{00000000-0008-0000-0100-000052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37221" name="Button 7525" hidden="1">
              <a:extLst>
                <a:ext uri="{63B3BB69-23CF-44E3-9099-C40C66FF867C}">
                  <a14:compatExt spid="_x0000_s37221"/>
                </a:ext>
                <a:ext uri="{FF2B5EF4-FFF2-40B4-BE49-F238E27FC236}">
                  <a16:creationId xmlns:a16="http://schemas.microsoft.com/office/drawing/2014/main" id="{00000000-0008-0000-0100-000065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37222" name="Button 7526" hidden="1">
              <a:extLst>
                <a:ext uri="{63B3BB69-23CF-44E3-9099-C40C66FF867C}">
                  <a14:compatExt spid="_x0000_s37222"/>
                </a:ext>
                <a:ext uri="{FF2B5EF4-FFF2-40B4-BE49-F238E27FC236}">
                  <a16:creationId xmlns:a16="http://schemas.microsoft.com/office/drawing/2014/main" id="{00000000-0008-0000-0100-000066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37223" name="Button 7527" hidden="1">
              <a:extLst>
                <a:ext uri="{63B3BB69-23CF-44E3-9099-C40C66FF867C}">
                  <a14:compatExt spid="_x0000_s37223"/>
                </a:ext>
                <a:ext uri="{FF2B5EF4-FFF2-40B4-BE49-F238E27FC236}">
                  <a16:creationId xmlns:a16="http://schemas.microsoft.com/office/drawing/2014/main" id="{00000000-0008-0000-0100-000067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37246" name="Button 7550" hidden="1">
              <a:extLst>
                <a:ext uri="{63B3BB69-23CF-44E3-9099-C40C66FF867C}">
                  <a14:compatExt spid="_x0000_s37246"/>
                </a:ext>
                <a:ext uri="{FF2B5EF4-FFF2-40B4-BE49-F238E27FC236}">
                  <a16:creationId xmlns:a16="http://schemas.microsoft.com/office/drawing/2014/main" id="{00000000-0008-0000-0100-00007E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37247" name="Button 7551" hidden="1">
              <a:extLst>
                <a:ext uri="{63B3BB69-23CF-44E3-9099-C40C66FF867C}">
                  <a14:compatExt spid="_x0000_s37247"/>
                </a:ext>
                <a:ext uri="{FF2B5EF4-FFF2-40B4-BE49-F238E27FC236}">
                  <a16:creationId xmlns:a16="http://schemas.microsoft.com/office/drawing/2014/main" id="{00000000-0008-0000-0100-00007F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37248" name="Button 7552" hidden="1">
              <a:extLst>
                <a:ext uri="{63B3BB69-23CF-44E3-9099-C40C66FF867C}">
                  <a14:compatExt spid="_x0000_s37248"/>
                </a:ext>
                <a:ext uri="{FF2B5EF4-FFF2-40B4-BE49-F238E27FC236}">
                  <a16:creationId xmlns:a16="http://schemas.microsoft.com/office/drawing/2014/main" id="{00000000-0008-0000-0100-000080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37267" name="Button 7571" hidden="1">
              <a:extLst>
                <a:ext uri="{63B3BB69-23CF-44E3-9099-C40C66FF867C}">
                  <a14:compatExt spid="_x0000_s37267"/>
                </a:ext>
                <a:ext uri="{FF2B5EF4-FFF2-40B4-BE49-F238E27FC236}">
                  <a16:creationId xmlns:a16="http://schemas.microsoft.com/office/drawing/2014/main" id="{00000000-0008-0000-0100-000093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37268" name="Button 7572" hidden="1">
              <a:extLst>
                <a:ext uri="{63B3BB69-23CF-44E3-9099-C40C66FF867C}">
                  <a14:compatExt spid="_x0000_s37268"/>
                </a:ext>
                <a:ext uri="{FF2B5EF4-FFF2-40B4-BE49-F238E27FC236}">
                  <a16:creationId xmlns:a16="http://schemas.microsoft.com/office/drawing/2014/main" id="{00000000-0008-0000-0100-000094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37269" name="Button 7573" hidden="1">
              <a:extLst>
                <a:ext uri="{63B3BB69-23CF-44E3-9099-C40C66FF867C}">
                  <a14:compatExt spid="_x0000_s37269"/>
                </a:ext>
                <a:ext uri="{FF2B5EF4-FFF2-40B4-BE49-F238E27FC236}">
                  <a16:creationId xmlns:a16="http://schemas.microsoft.com/office/drawing/2014/main" id="{00000000-0008-0000-0100-000095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37271" name="Button 7575" hidden="1">
              <a:extLst>
                <a:ext uri="{63B3BB69-23CF-44E3-9099-C40C66FF867C}">
                  <a14:compatExt spid="_x0000_s37271"/>
                </a:ext>
                <a:ext uri="{FF2B5EF4-FFF2-40B4-BE49-F238E27FC236}">
                  <a16:creationId xmlns:a16="http://schemas.microsoft.com/office/drawing/2014/main" id="{00000000-0008-0000-0100-000097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37272" name="Button 7576" hidden="1">
              <a:extLst>
                <a:ext uri="{63B3BB69-23CF-44E3-9099-C40C66FF867C}">
                  <a14:compatExt spid="_x0000_s37272"/>
                </a:ext>
                <a:ext uri="{FF2B5EF4-FFF2-40B4-BE49-F238E27FC236}">
                  <a16:creationId xmlns:a16="http://schemas.microsoft.com/office/drawing/2014/main" id="{00000000-0008-0000-0100-000098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37273" name="Button 7577" hidden="1">
              <a:extLst>
                <a:ext uri="{63B3BB69-23CF-44E3-9099-C40C66FF867C}">
                  <a14:compatExt spid="_x0000_s37273"/>
                </a:ext>
                <a:ext uri="{FF2B5EF4-FFF2-40B4-BE49-F238E27FC236}">
                  <a16:creationId xmlns:a16="http://schemas.microsoft.com/office/drawing/2014/main" id="{00000000-0008-0000-0100-000099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37274" name="Button 7578" hidden="1">
              <a:extLst>
                <a:ext uri="{63B3BB69-23CF-44E3-9099-C40C66FF867C}">
                  <a14:compatExt spid="_x0000_s37274"/>
                </a:ext>
                <a:ext uri="{FF2B5EF4-FFF2-40B4-BE49-F238E27FC236}">
                  <a16:creationId xmlns:a16="http://schemas.microsoft.com/office/drawing/2014/main" id="{00000000-0008-0000-0100-00009A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37275" name="Button 7579" hidden="1">
              <a:extLst>
                <a:ext uri="{63B3BB69-23CF-44E3-9099-C40C66FF867C}">
                  <a14:compatExt spid="_x0000_s37275"/>
                </a:ext>
                <a:ext uri="{FF2B5EF4-FFF2-40B4-BE49-F238E27FC236}">
                  <a16:creationId xmlns:a16="http://schemas.microsoft.com/office/drawing/2014/main" id="{00000000-0008-0000-0100-00009B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37276" name="Button 7580" hidden="1">
              <a:extLst>
                <a:ext uri="{63B3BB69-23CF-44E3-9099-C40C66FF867C}">
                  <a14:compatExt spid="_x0000_s37276"/>
                </a:ext>
                <a:ext uri="{FF2B5EF4-FFF2-40B4-BE49-F238E27FC236}">
                  <a16:creationId xmlns:a16="http://schemas.microsoft.com/office/drawing/2014/main" id="{00000000-0008-0000-0100-00009C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37277" name="Button 7581" hidden="1">
              <a:extLst>
                <a:ext uri="{63B3BB69-23CF-44E3-9099-C40C66FF867C}">
                  <a14:compatExt spid="_x0000_s37277"/>
                </a:ext>
                <a:ext uri="{FF2B5EF4-FFF2-40B4-BE49-F238E27FC236}">
                  <a16:creationId xmlns:a16="http://schemas.microsoft.com/office/drawing/2014/main" id="{00000000-0008-0000-0100-00009D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37278" name="Button 7582" hidden="1">
              <a:extLst>
                <a:ext uri="{63B3BB69-23CF-44E3-9099-C40C66FF867C}">
                  <a14:compatExt spid="_x0000_s37278"/>
                </a:ext>
                <a:ext uri="{FF2B5EF4-FFF2-40B4-BE49-F238E27FC236}">
                  <a16:creationId xmlns:a16="http://schemas.microsoft.com/office/drawing/2014/main" id="{00000000-0008-0000-0100-00009E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37279" name="Button 7583" hidden="1">
              <a:extLst>
                <a:ext uri="{63B3BB69-23CF-44E3-9099-C40C66FF867C}">
                  <a14:compatExt spid="_x0000_s37279"/>
                </a:ext>
                <a:ext uri="{FF2B5EF4-FFF2-40B4-BE49-F238E27FC236}">
                  <a16:creationId xmlns:a16="http://schemas.microsoft.com/office/drawing/2014/main" id="{00000000-0008-0000-0100-00009F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37281" name="Button 7585" hidden="1">
              <a:extLst>
                <a:ext uri="{63B3BB69-23CF-44E3-9099-C40C66FF867C}">
                  <a14:compatExt spid="_x0000_s37281"/>
                </a:ext>
                <a:ext uri="{FF2B5EF4-FFF2-40B4-BE49-F238E27FC236}">
                  <a16:creationId xmlns:a16="http://schemas.microsoft.com/office/drawing/2014/main" id="{00000000-0008-0000-0100-0000A1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37282" name="Button 7586" hidden="1">
              <a:extLst>
                <a:ext uri="{63B3BB69-23CF-44E3-9099-C40C66FF867C}">
                  <a14:compatExt spid="_x0000_s37282"/>
                </a:ext>
                <a:ext uri="{FF2B5EF4-FFF2-40B4-BE49-F238E27FC236}">
                  <a16:creationId xmlns:a16="http://schemas.microsoft.com/office/drawing/2014/main" id="{00000000-0008-0000-0100-0000A2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37284" name="Button 7588" hidden="1">
              <a:extLst>
                <a:ext uri="{63B3BB69-23CF-44E3-9099-C40C66FF867C}">
                  <a14:compatExt spid="_x0000_s37284"/>
                </a:ext>
                <a:ext uri="{FF2B5EF4-FFF2-40B4-BE49-F238E27FC236}">
                  <a16:creationId xmlns:a16="http://schemas.microsoft.com/office/drawing/2014/main" id="{00000000-0008-0000-0100-0000A4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37286" name="Button 7590" hidden="1">
              <a:extLst>
                <a:ext uri="{63B3BB69-23CF-44E3-9099-C40C66FF867C}">
                  <a14:compatExt spid="_x0000_s37286"/>
                </a:ext>
                <a:ext uri="{FF2B5EF4-FFF2-40B4-BE49-F238E27FC236}">
                  <a16:creationId xmlns:a16="http://schemas.microsoft.com/office/drawing/2014/main" id="{00000000-0008-0000-0100-0000A6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37305" name="Button 7609" hidden="1">
              <a:extLst>
                <a:ext uri="{63B3BB69-23CF-44E3-9099-C40C66FF867C}">
                  <a14:compatExt spid="_x0000_s37305"/>
                </a:ext>
                <a:ext uri="{FF2B5EF4-FFF2-40B4-BE49-F238E27FC236}">
                  <a16:creationId xmlns:a16="http://schemas.microsoft.com/office/drawing/2014/main" id="{00000000-0008-0000-0100-0000B9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37306" name="Button 7610" hidden="1">
              <a:extLst>
                <a:ext uri="{63B3BB69-23CF-44E3-9099-C40C66FF867C}">
                  <a14:compatExt spid="_x0000_s37306"/>
                </a:ext>
                <a:ext uri="{FF2B5EF4-FFF2-40B4-BE49-F238E27FC236}">
                  <a16:creationId xmlns:a16="http://schemas.microsoft.com/office/drawing/2014/main" id="{00000000-0008-0000-0100-0000BA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37307" name="Button 7611" hidden="1">
              <a:extLst>
                <a:ext uri="{63B3BB69-23CF-44E3-9099-C40C66FF867C}">
                  <a14:compatExt spid="_x0000_s37307"/>
                </a:ext>
                <a:ext uri="{FF2B5EF4-FFF2-40B4-BE49-F238E27FC236}">
                  <a16:creationId xmlns:a16="http://schemas.microsoft.com/office/drawing/2014/main" id="{00000000-0008-0000-0100-0000BB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37327" name="Button 7631" hidden="1">
              <a:extLst>
                <a:ext uri="{63B3BB69-23CF-44E3-9099-C40C66FF867C}">
                  <a14:compatExt spid="_x0000_s37327"/>
                </a:ext>
                <a:ext uri="{FF2B5EF4-FFF2-40B4-BE49-F238E27FC236}">
                  <a16:creationId xmlns:a16="http://schemas.microsoft.com/office/drawing/2014/main" id="{00000000-0008-0000-0100-0000CF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37328" name="Button 7632" hidden="1">
              <a:extLst>
                <a:ext uri="{63B3BB69-23CF-44E3-9099-C40C66FF867C}">
                  <a14:compatExt spid="_x0000_s37328"/>
                </a:ext>
                <a:ext uri="{FF2B5EF4-FFF2-40B4-BE49-F238E27FC236}">
                  <a16:creationId xmlns:a16="http://schemas.microsoft.com/office/drawing/2014/main" id="{00000000-0008-0000-0100-0000D0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37329" name="Button 7633" hidden="1">
              <a:extLst>
                <a:ext uri="{63B3BB69-23CF-44E3-9099-C40C66FF867C}">
                  <a14:compatExt spid="_x0000_s37329"/>
                </a:ext>
                <a:ext uri="{FF2B5EF4-FFF2-40B4-BE49-F238E27FC236}">
                  <a16:creationId xmlns:a16="http://schemas.microsoft.com/office/drawing/2014/main" id="{00000000-0008-0000-0100-0000D1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37348" name="Button 7652" hidden="1">
              <a:extLst>
                <a:ext uri="{63B3BB69-23CF-44E3-9099-C40C66FF867C}">
                  <a14:compatExt spid="_x0000_s37348"/>
                </a:ext>
                <a:ext uri="{FF2B5EF4-FFF2-40B4-BE49-F238E27FC236}">
                  <a16:creationId xmlns:a16="http://schemas.microsoft.com/office/drawing/2014/main" id="{00000000-0008-0000-0100-0000E4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37349" name="Button 7653" hidden="1">
              <a:extLst>
                <a:ext uri="{63B3BB69-23CF-44E3-9099-C40C66FF867C}">
                  <a14:compatExt spid="_x0000_s37349"/>
                </a:ext>
                <a:ext uri="{FF2B5EF4-FFF2-40B4-BE49-F238E27FC236}">
                  <a16:creationId xmlns:a16="http://schemas.microsoft.com/office/drawing/2014/main" id="{00000000-0008-0000-0100-0000E5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37350" name="Button 7654" hidden="1">
              <a:extLst>
                <a:ext uri="{63B3BB69-23CF-44E3-9099-C40C66FF867C}">
                  <a14:compatExt spid="_x0000_s37350"/>
                </a:ext>
                <a:ext uri="{FF2B5EF4-FFF2-40B4-BE49-F238E27FC236}">
                  <a16:creationId xmlns:a16="http://schemas.microsoft.com/office/drawing/2014/main" id="{00000000-0008-0000-0100-0000E6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37369" name="Button 7673" hidden="1">
              <a:extLst>
                <a:ext uri="{63B3BB69-23CF-44E3-9099-C40C66FF867C}">
                  <a14:compatExt spid="_x0000_s37369"/>
                </a:ext>
                <a:ext uri="{FF2B5EF4-FFF2-40B4-BE49-F238E27FC236}">
                  <a16:creationId xmlns:a16="http://schemas.microsoft.com/office/drawing/2014/main" id="{00000000-0008-0000-0100-0000F99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37370" name="Button 7674" hidden="1">
              <a:extLst>
                <a:ext uri="{63B3BB69-23CF-44E3-9099-C40C66FF867C}">
                  <a14:compatExt spid="_x0000_s37370"/>
                </a:ext>
                <a:ext uri="{FF2B5EF4-FFF2-40B4-BE49-F238E27FC236}">
                  <a16:creationId xmlns:a16="http://schemas.microsoft.com/office/drawing/2014/main" id="{00000000-0008-0000-0100-0000FA9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37371" name="Button 7675" hidden="1">
              <a:extLst>
                <a:ext uri="{63B3BB69-23CF-44E3-9099-C40C66FF867C}">
                  <a14:compatExt spid="_x0000_s37371"/>
                </a:ext>
                <a:ext uri="{FF2B5EF4-FFF2-40B4-BE49-F238E27FC236}">
                  <a16:creationId xmlns:a16="http://schemas.microsoft.com/office/drawing/2014/main" id="{00000000-0008-0000-0100-0000FB9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37390" name="Button 7694" hidden="1">
              <a:extLst>
                <a:ext uri="{63B3BB69-23CF-44E3-9099-C40C66FF867C}">
                  <a14:compatExt spid="_x0000_s37390"/>
                </a:ext>
                <a:ext uri="{FF2B5EF4-FFF2-40B4-BE49-F238E27FC236}">
                  <a16:creationId xmlns:a16="http://schemas.microsoft.com/office/drawing/2014/main" id="{00000000-0008-0000-0100-00000E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37391" name="Button 7695" hidden="1">
              <a:extLst>
                <a:ext uri="{63B3BB69-23CF-44E3-9099-C40C66FF867C}">
                  <a14:compatExt spid="_x0000_s37391"/>
                </a:ext>
                <a:ext uri="{FF2B5EF4-FFF2-40B4-BE49-F238E27FC236}">
                  <a16:creationId xmlns:a16="http://schemas.microsoft.com/office/drawing/2014/main" id="{00000000-0008-0000-0100-00000F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37392" name="Button 7696" hidden="1">
              <a:extLst>
                <a:ext uri="{63B3BB69-23CF-44E3-9099-C40C66FF867C}">
                  <a14:compatExt spid="_x0000_s37392"/>
                </a:ext>
                <a:ext uri="{FF2B5EF4-FFF2-40B4-BE49-F238E27FC236}">
                  <a16:creationId xmlns:a16="http://schemas.microsoft.com/office/drawing/2014/main" id="{00000000-0008-0000-0100-000010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37411" name="Button 7715" hidden="1">
              <a:extLst>
                <a:ext uri="{63B3BB69-23CF-44E3-9099-C40C66FF867C}">
                  <a14:compatExt spid="_x0000_s37411"/>
                </a:ext>
                <a:ext uri="{FF2B5EF4-FFF2-40B4-BE49-F238E27FC236}">
                  <a16:creationId xmlns:a16="http://schemas.microsoft.com/office/drawing/2014/main" id="{00000000-0008-0000-0100-000023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37412" name="Button 7716" hidden="1">
              <a:extLst>
                <a:ext uri="{63B3BB69-23CF-44E3-9099-C40C66FF867C}">
                  <a14:compatExt spid="_x0000_s37412"/>
                </a:ext>
                <a:ext uri="{FF2B5EF4-FFF2-40B4-BE49-F238E27FC236}">
                  <a16:creationId xmlns:a16="http://schemas.microsoft.com/office/drawing/2014/main" id="{00000000-0008-0000-0100-000024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37413" name="Button 7717" hidden="1">
              <a:extLst>
                <a:ext uri="{63B3BB69-23CF-44E3-9099-C40C66FF867C}">
                  <a14:compatExt spid="_x0000_s37413"/>
                </a:ext>
                <a:ext uri="{FF2B5EF4-FFF2-40B4-BE49-F238E27FC236}">
                  <a16:creationId xmlns:a16="http://schemas.microsoft.com/office/drawing/2014/main" id="{00000000-0008-0000-0100-000025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37433" name="Button 7737" hidden="1">
              <a:extLst>
                <a:ext uri="{63B3BB69-23CF-44E3-9099-C40C66FF867C}">
                  <a14:compatExt spid="_x0000_s37433"/>
                </a:ext>
                <a:ext uri="{FF2B5EF4-FFF2-40B4-BE49-F238E27FC236}">
                  <a16:creationId xmlns:a16="http://schemas.microsoft.com/office/drawing/2014/main" id="{00000000-0008-0000-0100-000039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37434" name="Button 7738" hidden="1">
              <a:extLst>
                <a:ext uri="{63B3BB69-23CF-44E3-9099-C40C66FF867C}">
                  <a14:compatExt spid="_x0000_s37434"/>
                </a:ext>
                <a:ext uri="{FF2B5EF4-FFF2-40B4-BE49-F238E27FC236}">
                  <a16:creationId xmlns:a16="http://schemas.microsoft.com/office/drawing/2014/main" id="{00000000-0008-0000-0100-00003A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37435" name="Button 7739" hidden="1">
              <a:extLst>
                <a:ext uri="{63B3BB69-23CF-44E3-9099-C40C66FF867C}">
                  <a14:compatExt spid="_x0000_s37435"/>
                </a:ext>
                <a:ext uri="{FF2B5EF4-FFF2-40B4-BE49-F238E27FC236}">
                  <a16:creationId xmlns:a16="http://schemas.microsoft.com/office/drawing/2014/main" id="{00000000-0008-0000-0100-00003B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37454" name="Button 7758" hidden="1">
              <a:extLst>
                <a:ext uri="{63B3BB69-23CF-44E3-9099-C40C66FF867C}">
                  <a14:compatExt spid="_x0000_s37454"/>
                </a:ext>
                <a:ext uri="{FF2B5EF4-FFF2-40B4-BE49-F238E27FC236}">
                  <a16:creationId xmlns:a16="http://schemas.microsoft.com/office/drawing/2014/main" id="{00000000-0008-0000-0100-00004E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37455" name="Button 7759" hidden="1">
              <a:extLst>
                <a:ext uri="{63B3BB69-23CF-44E3-9099-C40C66FF867C}">
                  <a14:compatExt spid="_x0000_s37455"/>
                </a:ext>
                <a:ext uri="{FF2B5EF4-FFF2-40B4-BE49-F238E27FC236}">
                  <a16:creationId xmlns:a16="http://schemas.microsoft.com/office/drawing/2014/main" id="{00000000-0008-0000-0100-00004F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37456" name="Button 7760" hidden="1">
              <a:extLst>
                <a:ext uri="{63B3BB69-23CF-44E3-9099-C40C66FF867C}">
                  <a14:compatExt spid="_x0000_s37456"/>
                </a:ext>
                <a:ext uri="{FF2B5EF4-FFF2-40B4-BE49-F238E27FC236}">
                  <a16:creationId xmlns:a16="http://schemas.microsoft.com/office/drawing/2014/main" id="{00000000-0008-0000-0100-000050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37475" name="Button 7779" hidden="1">
              <a:extLst>
                <a:ext uri="{63B3BB69-23CF-44E3-9099-C40C66FF867C}">
                  <a14:compatExt spid="_x0000_s37475"/>
                </a:ext>
                <a:ext uri="{FF2B5EF4-FFF2-40B4-BE49-F238E27FC236}">
                  <a16:creationId xmlns:a16="http://schemas.microsoft.com/office/drawing/2014/main" id="{00000000-0008-0000-0100-000063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37476" name="Button 7780" hidden="1">
              <a:extLst>
                <a:ext uri="{63B3BB69-23CF-44E3-9099-C40C66FF867C}">
                  <a14:compatExt spid="_x0000_s37476"/>
                </a:ext>
                <a:ext uri="{FF2B5EF4-FFF2-40B4-BE49-F238E27FC236}">
                  <a16:creationId xmlns:a16="http://schemas.microsoft.com/office/drawing/2014/main" id="{00000000-0008-0000-0100-000064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37477" name="Button 7781" hidden="1">
              <a:extLst>
                <a:ext uri="{63B3BB69-23CF-44E3-9099-C40C66FF867C}">
                  <a14:compatExt spid="_x0000_s37477"/>
                </a:ext>
                <a:ext uri="{FF2B5EF4-FFF2-40B4-BE49-F238E27FC236}">
                  <a16:creationId xmlns:a16="http://schemas.microsoft.com/office/drawing/2014/main" id="{00000000-0008-0000-0100-000065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37479" name="Button 7783" hidden="1">
              <a:extLst>
                <a:ext uri="{63B3BB69-23CF-44E3-9099-C40C66FF867C}">
                  <a14:compatExt spid="_x0000_s37479"/>
                </a:ext>
                <a:ext uri="{FF2B5EF4-FFF2-40B4-BE49-F238E27FC236}">
                  <a16:creationId xmlns:a16="http://schemas.microsoft.com/office/drawing/2014/main" id="{00000000-0008-0000-0100-000067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37480" name="Button 7784" hidden="1">
              <a:extLst>
                <a:ext uri="{63B3BB69-23CF-44E3-9099-C40C66FF867C}">
                  <a14:compatExt spid="_x0000_s37480"/>
                </a:ext>
                <a:ext uri="{FF2B5EF4-FFF2-40B4-BE49-F238E27FC236}">
                  <a16:creationId xmlns:a16="http://schemas.microsoft.com/office/drawing/2014/main" id="{00000000-0008-0000-0100-000068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37499" name="Button 7803" hidden="1">
              <a:extLst>
                <a:ext uri="{63B3BB69-23CF-44E3-9099-C40C66FF867C}">
                  <a14:compatExt spid="_x0000_s37499"/>
                </a:ext>
                <a:ext uri="{FF2B5EF4-FFF2-40B4-BE49-F238E27FC236}">
                  <a16:creationId xmlns:a16="http://schemas.microsoft.com/office/drawing/2014/main" id="{00000000-0008-0000-0100-00007B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37500" name="Button 7804" hidden="1">
              <a:extLst>
                <a:ext uri="{63B3BB69-23CF-44E3-9099-C40C66FF867C}">
                  <a14:compatExt spid="_x0000_s37500"/>
                </a:ext>
                <a:ext uri="{FF2B5EF4-FFF2-40B4-BE49-F238E27FC236}">
                  <a16:creationId xmlns:a16="http://schemas.microsoft.com/office/drawing/2014/main" id="{00000000-0008-0000-0100-00007C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37501" name="Button 7805" hidden="1">
              <a:extLst>
                <a:ext uri="{63B3BB69-23CF-44E3-9099-C40C66FF867C}">
                  <a14:compatExt spid="_x0000_s37501"/>
                </a:ext>
                <a:ext uri="{FF2B5EF4-FFF2-40B4-BE49-F238E27FC236}">
                  <a16:creationId xmlns:a16="http://schemas.microsoft.com/office/drawing/2014/main" id="{00000000-0008-0000-0100-00007D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37504" name="Button 7808" hidden="1">
              <a:extLst>
                <a:ext uri="{63B3BB69-23CF-44E3-9099-C40C66FF867C}">
                  <a14:compatExt spid="_x0000_s37504"/>
                </a:ext>
                <a:ext uri="{FF2B5EF4-FFF2-40B4-BE49-F238E27FC236}">
                  <a16:creationId xmlns:a16="http://schemas.microsoft.com/office/drawing/2014/main" id="{00000000-0008-0000-0100-000080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37523" name="Button 7827" hidden="1">
              <a:extLst>
                <a:ext uri="{63B3BB69-23CF-44E3-9099-C40C66FF867C}">
                  <a14:compatExt spid="_x0000_s37523"/>
                </a:ext>
                <a:ext uri="{FF2B5EF4-FFF2-40B4-BE49-F238E27FC236}">
                  <a16:creationId xmlns:a16="http://schemas.microsoft.com/office/drawing/2014/main" id="{00000000-0008-0000-0100-000093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37524" name="Button 7828" hidden="1">
              <a:extLst>
                <a:ext uri="{63B3BB69-23CF-44E3-9099-C40C66FF867C}">
                  <a14:compatExt spid="_x0000_s37524"/>
                </a:ext>
                <a:ext uri="{FF2B5EF4-FFF2-40B4-BE49-F238E27FC236}">
                  <a16:creationId xmlns:a16="http://schemas.microsoft.com/office/drawing/2014/main" id="{00000000-0008-0000-0100-000094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37525" name="Button 7829" hidden="1">
              <a:extLst>
                <a:ext uri="{63B3BB69-23CF-44E3-9099-C40C66FF867C}">
                  <a14:compatExt spid="_x0000_s37525"/>
                </a:ext>
                <a:ext uri="{FF2B5EF4-FFF2-40B4-BE49-F238E27FC236}">
                  <a16:creationId xmlns:a16="http://schemas.microsoft.com/office/drawing/2014/main" id="{00000000-0008-0000-0100-000095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37544" name="Button 7848" hidden="1">
              <a:extLst>
                <a:ext uri="{63B3BB69-23CF-44E3-9099-C40C66FF867C}">
                  <a14:compatExt spid="_x0000_s37544"/>
                </a:ext>
                <a:ext uri="{FF2B5EF4-FFF2-40B4-BE49-F238E27FC236}">
                  <a16:creationId xmlns:a16="http://schemas.microsoft.com/office/drawing/2014/main" id="{00000000-0008-0000-0100-0000A8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37545" name="Button 7849" hidden="1">
              <a:extLst>
                <a:ext uri="{63B3BB69-23CF-44E3-9099-C40C66FF867C}">
                  <a14:compatExt spid="_x0000_s37545"/>
                </a:ext>
                <a:ext uri="{FF2B5EF4-FFF2-40B4-BE49-F238E27FC236}">
                  <a16:creationId xmlns:a16="http://schemas.microsoft.com/office/drawing/2014/main" id="{00000000-0008-0000-0100-0000A9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37546" name="Button 7850" hidden="1">
              <a:extLst>
                <a:ext uri="{63B3BB69-23CF-44E3-9099-C40C66FF867C}">
                  <a14:compatExt spid="_x0000_s37546"/>
                </a:ext>
                <a:ext uri="{FF2B5EF4-FFF2-40B4-BE49-F238E27FC236}">
                  <a16:creationId xmlns:a16="http://schemas.microsoft.com/office/drawing/2014/main" id="{00000000-0008-0000-0100-0000AA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37547" name="Button 7851" hidden="1">
              <a:extLst>
                <a:ext uri="{63B3BB69-23CF-44E3-9099-C40C66FF867C}">
                  <a14:compatExt spid="_x0000_s37547"/>
                </a:ext>
                <a:ext uri="{FF2B5EF4-FFF2-40B4-BE49-F238E27FC236}">
                  <a16:creationId xmlns:a16="http://schemas.microsoft.com/office/drawing/2014/main" id="{00000000-0008-0000-0100-0000AB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37548" name="Button 7852" hidden="1">
              <a:extLst>
                <a:ext uri="{63B3BB69-23CF-44E3-9099-C40C66FF867C}">
                  <a14:compatExt spid="_x0000_s37548"/>
                </a:ext>
                <a:ext uri="{FF2B5EF4-FFF2-40B4-BE49-F238E27FC236}">
                  <a16:creationId xmlns:a16="http://schemas.microsoft.com/office/drawing/2014/main" id="{00000000-0008-0000-0100-0000AC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37550" name="Button 7854" hidden="1">
              <a:extLst>
                <a:ext uri="{63B3BB69-23CF-44E3-9099-C40C66FF867C}">
                  <a14:compatExt spid="_x0000_s37550"/>
                </a:ext>
                <a:ext uri="{FF2B5EF4-FFF2-40B4-BE49-F238E27FC236}">
                  <a16:creationId xmlns:a16="http://schemas.microsoft.com/office/drawing/2014/main" id="{00000000-0008-0000-0100-0000AE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37551" name="Button 7855" hidden="1">
              <a:extLst>
                <a:ext uri="{63B3BB69-23CF-44E3-9099-C40C66FF867C}">
                  <a14:compatExt spid="_x0000_s37551"/>
                </a:ext>
                <a:ext uri="{FF2B5EF4-FFF2-40B4-BE49-F238E27FC236}">
                  <a16:creationId xmlns:a16="http://schemas.microsoft.com/office/drawing/2014/main" id="{00000000-0008-0000-0100-0000AF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37552" name="Button 7856" hidden="1">
              <a:extLst>
                <a:ext uri="{63B3BB69-23CF-44E3-9099-C40C66FF867C}">
                  <a14:compatExt spid="_x0000_s37552"/>
                </a:ext>
                <a:ext uri="{FF2B5EF4-FFF2-40B4-BE49-F238E27FC236}">
                  <a16:creationId xmlns:a16="http://schemas.microsoft.com/office/drawing/2014/main" id="{00000000-0008-0000-0100-0000B0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37554" name="Button 7858" hidden="1">
              <a:extLst>
                <a:ext uri="{63B3BB69-23CF-44E3-9099-C40C66FF867C}">
                  <a14:compatExt spid="_x0000_s37554"/>
                </a:ext>
                <a:ext uri="{FF2B5EF4-FFF2-40B4-BE49-F238E27FC236}">
                  <a16:creationId xmlns:a16="http://schemas.microsoft.com/office/drawing/2014/main" id="{00000000-0008-0000-0100-0000B2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37555" name="Button 7859" hidden="1">
              <a:extLst>
                <a:ext uri="{63B3BB69-23CF-44E3-9099-C40C66FF867C}">
                  <a14:compatExt spid="_x0000_s37555"/>
                </a:ext>
                <a:ext uri="{FF2B5EF4-FFF2-40B4-BE49-F238E27FC236}">
                  <a16:creationId xmlns:a16="http://schemas.microsoft.com/office/drawing/2014/main" id="{00000000-0008-0000-0100-0000B3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37556" name="Button 7860" hidden="1">
              <a:extLst>
                <a:ext uri="{63B3BB69-23CF-44E3-9099-C40C66FF867C}">
                  <a14:compatExt spid="_x0000_s37556"/>
                </a:ext>
                <a:ext uri="{FF2B5EF4-FFF2-40B4-BE49-F238E27FC236}">
                  <a16:creationId xmlns:a16="http://schemas.microsoft.com/office/drawing/2014/main" id="{00000000-0008-0000-0100-0000B4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37557" name="Button 7861" hidden="1">
              <a:extLst>
                <a:ext uri="{63B3BB69-23CF-44E3-9099-C40C66FF867C}">
                  <a14:compatExt spid="_x0000_s37557"/>
                </a:ext>
                <a:ext uri="{FF2B5EF4-FFF2-40B4-BE49-F238E27FC236}">
                  <a16:creationId xmlns:a16="http://schemas.microsoft.com/office/drawing/2014/main" id="{00000000-0008-0000-0100-0000B5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37558" name="Button 7862" hidden="1">
              <a:extLst>
                <a:ext uri="{63B3BB69-23CF-44E3-9099-C40C66FF867C}">
                  <a14:compatExt spid="_x0000_s37558"/>
                </a:ext>
                <a:ext uri="{FF2B5EF4-FFF2-40B4-BE49-F238E27FC236}">
                  <a16:creationId xmlns:a16="http://schemas.microsoft.com/office/drawing/2014/main" id="{00000000-0008-0000-0100-0000B6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37559" name="Button 7863" hidden="1">
              <a:extLst>
                <a:ext uri="{63B3BB69-23CF-44E3-9099-C40C66FF867C}">
                  <a14:compatExt spid="_x0000_s37559"/>
                </a:ext>
                <a:ext uri="{FF2B5EF4-FFF2-40B4-BE49-F238E27FC236}">
                  <a16:creationId xmlns:a16="http://schemas.microsoft.com/office/drawing/2014/main" id="{00000000-0008-0000-0100-0000B7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37560" name="Button 7864" hidden="1">
              <a:extLst>
                <a:ext uri="{63B3BB69-23CF-44E3-9099-C40C66FF867C}">
                  <a14:compatExt spid="_x0000_s37560"/>
                </a:ext>
                <a:ext uri="{FF2B5EF4-FFF2-40B4-BE49-F238E27FC236}">
                  <a16:creationId xmlns:a16="http://schemas.microsoft.com/office/drawing/2014/main" id="{00000000-0008-0000-0100-0000B8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37561" name="Button 7865" hidden="1">
              <a:extLst>
                <a:ext uri="{63B3BB69-23CF-44E3-9099-C40C66FF867C}">
                  <a14:compatExt spid="_x0000_s37561"/>
                </a:ext>
                <a:ext uri="{FF2B5EF4-FFF2-40B4-BE49-F238E27FC236}">
                  <a16:creationId xmlns:a16="http://schemas.microsoft.com/office/drawing/2014/main" id="{00000000-0008-0000-0100-0000B9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37562" name="Button 7866" hidden="1">
              <a:extLst>
                <a:ext uri="{63B3BB69-23CF-44E3-9099-C40C66FF867C}">
                  <a14:compatExt spid="_x0000_s37562"/>
                </a:ext>
                <a:ext uri="{FF2B5EF4-FFF2-40B4-BE49-F238E27FC236}">
                  <a16:creationId xmlns:a16="http://schemas.microsoft.com/office/drawing/2014/main" id="{00000000-0008-0000-0100-0000BA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37563" name="Button 7867" hidden="1">
              <a:extLst>
                <a:ext uri="{63B3BB69-23CF-44E3-9099-C40C66FF867C}">
                  <a14:compatExt spid="_x0000_s37563"/>
                </a:ext>
                <a:ext uri="{FF2B5EF4-FFF2-40B4-BE49-F238E27FC236}">
                  <a16:creationId xmlns:a16="http://schemas.microsoft.com/office/drawing/2014/main" id="{00000000-0008-0000-0100-0000BB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37564" name="Button 7868" hidden="1">
              <a:extLst>
                <a:ext uri="{63B3BB69-23CF-44E3-9099-C40C66FF867C}">
                  <a14:compatExt spid="_x0000_s37564"/>
                </a:ext>
                <a:ext uri="{FF2B5EF4-FFF2-40B4-BE49-F238E27FC236}">
                  <a16:creationId xmlns:a16="http://schemas.microsoft.com/office/drawing/2014/main" id="{00000000-0008-0000-0100-0000BC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37565" name="Button 7869" hidden="1">
              <a:extLst>
                <a:ext uri="{63B3BB69-23CF-44E3-9099-C40C66FF867C}">
                  <a14:compatExt spid="_x0000_s37565"/>
                </a:ext>
                <a:ext uri="{FF2B5EF4-FFF2-40B4-BE49-F238E27FC236}">
                  <a16:creationId xmlns:a16="http://schemas.microsoft.com/office/drawing/2014/main" id="{00000000-0008-0000-0100-0000BD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37566" name="Button 7870" hidden="1">
              <a:extLst>
                <a:ext uri="{63B3BB69-23CF-44E3-9099-C40C66FF867C}">
                  <a14:compatExt spid="_x0000_s37566"/>
                </a:ext>
                <a:ext uri="{FF2B5EF4-FFF2-40B4-BE49-F238E27FC236}">
                  <a16:creationId xmlns:a16="http://schemas.microsoft.com/office/drawing/2014/main" id="{00000000-0008-0000-0100-0000BE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37567" name="Button 7871" hidden="1">
              <a:extLst>
                <a:ext uri="{63B3BB69-23CF-44E3-9099-C40C66FF867C}">
                  <a14:compatExt spid="_x0000_s37567"/>
                </a:ext>
                <a:ext uri="{FF2B5EF4-FFF2-40B4-BE49-F238E27FC236}">
                  <a16:creationId xmlns:a16="http://schemas.microsoft.com/office/drawing/2014/main" id="{00000000-0008-0000-0100-0000BF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37571" name="Button 7875" hidden="1">
              <a:extLst>
                <a:ext uri="{63B3BB69-23CF-44E3-9099-C40C66FF867C}">
                  <a14:compatExt spid="_x0000_s37571"/>
                </a:ext>
                <a:ext uri="{FF2B5EF4-FFF2-40B4-BE49-F238E27FC236}">
                  <a16:creationId xmlns:a16="http://schemas.microsoft.com/office/drawing/2014/main" id="{00000000-0008-0000-0100-0000C3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37572" name="Button 7876" hidden="1">
              <a:extLst>
                <a:ext uri="{63B3BB69-23CF-44E3-9099-C40C66FF867C}">
                  <a14:compatExt spid="_x0000_s37572"/>
                </a:ext>
                <a:ext uri="{FF2B5EF4-FFF2-40B4-BE49-F238E27FC236}">
                  <a16:creationId xmlns:a16="http://schemas.microsoft.com/office/drawing/2014/main" id="{00000000-0008-0000-0100-0000C4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37573" name="Button 7877" hidden="1">
              <a:extLst>
                <a:ext uri="{63B3BB69-23CF-44E3-9099-C40C66FF867C}">
                  <a14:compatExt spid="_x0000_s37573"/>
                </a:ext>
                <a:ext uri="{FF2B5EF4-FFF2-40B4-BE49-F238E27FC236}">
                  <a16:creationId xmlns:a16="http://schemas.microsoft.com/office/drawing/2014/main" id="{00000000-0008-0000-0100-0000C5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37574" name="Button 7878" hidden="1">
              <a:extLst>
                <a:ext uri="{63B3BB69-23CF-44E3-9099-C40C66FF867C}">
                  <a14:compatExt spid="_x0000_s37574"/>
                </a:ext>
                <a:ext uri="{FF2B5EF4-FFF2-40B4-BE49-F238E27FC236}">
                  <a16:creationId xmlns:a16="http://schemas.microsoft.com/office/drawing/2014/main" id="{00000000-0008-0000-0100-0000C6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37575" name="Button 7879" hidden="1">
              <a:extLst>
                <a:ext uri="{63B3BB69-23CF-44E3-9099-C40C66FF867C}">
                  <a14:compatExt spid="_x0000_s37575"/>
                </a:ext>
                <a:ext uri="{FF2B5EF4-FFF2-40B4-BE49-F238E27FC236}">
                  <a16:creationId xmlns:a16="http://schemas.microsoft.com/office/drawing/2014/main" id="{00000000-0008-0000-0100-0000C7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37595" name="Button 7899" hidden="1">
              <a:extLst>
                <a:ext uri="{63B3BB69-23CF-44E3-9099-C40C66FF867C}">
                  <a14:compatExt spid="_x0000_s37595"/>
                </a:ext>
                <a:ext uri="{FF2B5EF4-FFF2-40B4-BE49-F238E27FC236}">
                  <a16:creationId xmlns:a16="http://schemas.microsoft.com/office/drawing/2014/main" id="{00000000-0008-0000-0100-0000DB9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37596" name="Button 7900" hidden="1">
              <a:extLst>
                <a:ext uri="{63B3BB69-23CF-44E3-9099-C40C66FF867C}">
                  <a14:compatExt spid="_x0000_s37596"/>
                </a:ext>
                <a:ext uri="{FF2B5EF4-FFF2-40B4-BE49-F238E27FC236}">
                  <a16:creationId xmlns:a16="http://schemas.microsoft.com/office/drawing/2014/main" id="{00000000-0008-0000-0100-0000DC9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37597" name="Button 7901" hidden="1">
              <a:extLst>
                <a:ext uri="{63B3BB69-23CF-44E3-9099-C40C66FF867C}">
                  <a14:compatExt spid="_x0000_s37597"/>
                </a:ext>
                <a:ext uri="{FF2B5EF4-FFF2-40B4-BE49-F238E27FC236}">
                  <a16:creationId xmlns:a16="http://schemas.microsoft.com/office/drawing/2014/main" id="{00000000-0008-0000-0100-0000DD9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02E338-53C4-4B04-A475-42CC119D2794}" name="Table32" displayName="Table32" ref="A22:F23" totalsRowShown="0">
  <autoFilter ref="A22:F23" xr:uid="{8102E338-53C4-4B04-A475-42CC119D2794}"/>
  <tableColumns count="6">
    <tableColumn id="1" xr3:uid="{A87C1EDE-DBFF-4365-ACE8-14CE8F4FF068}" name="CÓDIGO CATÁLOGO"/>
    <tableColumn id="2" xr3:uid="{9EFEE072-3754-489F-8A56-F82824F37186}" name="ARTÍCULO">
      <calculatedColumnFormula>IFERROR(INDEX(UNSPSCDes,MATCH(INDIRECT(ADDRESS(ROW(),COLUMN()-1,4)),UNSPSCCode,0)),"")</calculatedColumnFormula>
    </tableColumn>
    <tableColumn id="3" xr3:uid="{7ACCBA28-4E8A-4DF4-B2BF-5988BC59680E}" name="UNIDAD DE MEDIDA"/>
    <tableColumn id="4" xr3:uid="{2ED5A4D9-BD13-40EB-A0B4-C540B6E53EE6}" name="CANTIDAD TOTAL ESTIMADA"/>
    <tableColumn id="5" xr3:uid="{3853DFAF-99CB-445E-A41D-38C395EC3B2A}" name="PRECIO UNITARIO ESTIMADO"/>
    <tableColumn id="6" xr3:uid="{23F9CAD2-9356-440C-A15F-B746F2B7429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A3A47B6-7803-4746-9DBC-7D41631F362D}" name="Table312" displayName="Table312" ref="A136:F138" totalsRowShown="0">
  <autoFilter ref="A136:F138" xr:uid="{FA3A47B6-7803-4746-9DBC-7D41631F362D}"/>
  <tableColumns count="6">
    <tableColumn id="1" xr3:uid="{B62F6036-CAC4-4078-AC5E-1EAEC892DC36}" name="CÓDIGO CATÁLOGO" dataDxfId="35" dataCellStyle="ArticleBody"/>
    <tableColumn id="2" xr3:uid="{82B00858-2D3E-4AE2-85BD-F10161EB8235}" name="ARTÍCULO">
      <calculatedColumnFormula>IFERROR(INDEX(UNSPSCDes,MATCH(INDIRECT(ADDRESS(ROW(),COLUMN()-1,4)),UNSPSCCode,0)),"")</calculatedColumnFormula>
    </tableColumn>
    <tableColumn id="3" xr3:uid="{1C549E72-957B-43BC-ACA7-A53A4B7CBE6E}" name="UNIDAD DE MEDIDA"/>
    <tableColumn id="4" xr3:uid="{5348DF94-F27B-40A2-BE89-E22C2E765BEC}" name="CANTIDAD TOTAL ESTIMADA"/>
    <tableColumn id="5" xr3:uid="{CFC5C72E-CC51-4847-95CE-9C0B6ADFD44D}" name="PRECIO UNITARIO ESTIMADO"/>
    <tableColumn id="6" xr3:uid="{7D5C5BD6-2759-44F5-99FC-21D36A843B6C}" name="MONTO TOTAL ESTIMADO">
      <calculatedColumnFormula>INDIRECT(ADDRESS(ROW(),COLUMN()-2,4))*INDIRECT(ADDRESS(ROW(),COLUMN()-1,4))</calculatedColumnFormula>
    </tableColumn>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7135158-DD65-4CC2-92D9-17D5C698CED4}" name="Table3102" displayName="Table3102" ref="A1282:F1283" totalsRowShown="0">
  <autoFilter ref="A1282:F1283" xr:uid="{C7135158-DD65-4CC2-92D9-17D5C698CED4}"/>
  <tableColumns count="6">
    <tableColumn id="1" xr3:uid="{9C2C72AB-AA3D-4604-AD78-BD6D71CE36A4}" name="CÓDIGO CATÁLOGO" dataDxfId="0" dataCellStyle="ArticleBody"/>
    <tableColumn id="2" xr3:uid="{19126254-2790-494F-9DE2-7D15A94DC1F8}" name="ARTÍCULO">
      <calculatedColumnFormula>IFERROR(INDEX(UNSPSCDes,MATCH(INDIRECT(ADDRESS(ROW(),COLUMN()-1,4)),UNSPSCCode,0)),"")</calculatedColumnFormula>
    </tableColumn>
    <tableColumn id="3" xr3:uid="{323933E5-6281-4C12-94A7-A2E6441D9C09}" name="UNIDAD DE MEDIDA"/>
    <tableColumn id="4" xr3:uid="{B0DC05DE-E9F3-4F7B-81E6-0FC9D7124150}" name="CANTIDAD TOTAL ESTIMADA"/>
    <tableColumn id="5" xr3:uid="{ADEA543D-6A42-4BC2-8776-0C5214FA9117}" name="PRECIO UNITARIO ESTIMADO"/>
    <tableColumn id="6" xr3:uid="{564D4B66-02DC-4E4B-A18B-42DB1626FAE8}" name="MONTO TOTAL ESTIMADO">
      <calculatedColumnFormula>INDIRECT(ADDRESS(ROW(),COLUMN()-2,4))*INDIRECT(ADDRESS(ROW(),COLUMN()-1,4))</calculatedColumnFormula>
    </tableColumn>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4ED403AC-BA8C-4FAC-9A18-096AB4B9D814}" name="Table3103" displayName="Table3103" ref="A1293:F1294" totalsRowShown="0">
  <autoFilter ref="A1293:F1294" xr:uid="{4ED403AC-BA8C-4FAC-9A18-096AB4B9D814}"/>
  <tableColumns count="6">
    <tableColumn id="1" xr3:uid="{5B6CB453-D398-4AE3-8585-123A1C6BF44F}" name="CÓDIGO CATÁLOGO"/>
    <tableColumn id="2" xr3:uid="{C5702B22-184F-4ECC-A4FD-19E194879BC6}" name="ARTÍCULO">
      <calculatedColumnFormula>IFERROR(INDEX(UNSPSCDes,MATCH(INDIRECT(ADDRESS(ROW(),COLUMN()-1,4)),UNSPSCCode,0)),"")</calculatedColumnFormula>
    </tableColumn>
    <tableColumn id="3" xr3:uid="{7AB58AAA-B3EB-41B2-9668-C0578E0602C2}" name="UNIDAD DE MEDIDA"/>
    <tableColumn id="4" xr3:uid="{E1897E26-8C5B-493B-96CD-526A16C0586C}" name="CANTIDAD TOTAL ESTIMADA"/>
    <tableColumn id="5" xr3:uid="{C18ADEE4-347C-40BD-AF54-736DA3207207}" name="PRECIO UNITARIO ESTIMADO"/>
    <tableColumn id="6" xr3:uid="{028CFAA8-BD32-41F7-B648-89F524258A2F}" name="MONTO TOTAL ESTIMADO">
      <calculatedColumnFormula>INDIRECT(ADDRESS(ROW(),COLUMN()-2,4))*INDIRECT(ADDRESS(ROW(),COLUMN()-1,4))</calculatedColumnFormula>
    </tableColumn>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B80E13D4-F231-43D9-B4B5-BA3BC1C554E0}" name="Table3104" displayName="Table3104" ref="A1304:F1314" totalsRowShown="0">
  <autoFilter ref="A1304:F1314" xr:uid="{B80E13D4-F231-43D9-B4B5-BA3BC1C554E0}"/>
  <tableColumns count="6">
    <tableColumn id="1" xr3:uid="{8B457D04-A24A-4BA9-B841-586BFCA95A3A}" name="CÓDIGO CATÁLOGO"/>
    <tableColumn id="2" xr3:uid="{A3B53B9C-70EF-41DF-99ED-2B31A4B9943E}" name="ARTÍCULO">
      <calculatedColumnFormula>IFERROR(INDEX(UNSPSCDes,MATCH(INDIRECT(ADDRESS(ROW(),COLUMN()-1,4)),UNSPSCCode,0)),"")</calculatedColumnFormula>
    </tableColumn>
    <tableColumn id="3" xr3:uid="{7996CE52-70E0-4AD3-8FAF-CC439AFA11D8}" name="UNIDAD DE MEDIDA"/>
    <tableColumn id="4" xr3:uid="{B752440E-72EE-49EA-BD9E-247BB473FA92}" name="CANTIDAD TOTAL ESTIMADA"/>
    <tableColumn id="5" xr3:uid="{1CCC12D5-1806-4753-BD41-764A5F4683DF}" name="PRECIO UNITARIO ESTIMADO"/>
    <tableColumn id="6" xr3:uid="{55179033-CD3F-4C86-BE8D-64A6D881BEB5}" name="MONTO TOTAL ESTIMADO">
      <calculatedColumnFormula>INDIRECT(ADDRESS(ROW(),COLUMN()-2,4))*INDIRECT(ADDRESS(ROW(),COLUMN()-1,4))</calculatedColumnFormula>
    </tableColumn>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42E5F61-D0AE-465E-8037-E67C4E5C1D09}" name="Table3105" displayName="Table3105" ref="A1324:F1327" totalsRowShown="0">
  <autoFilter ref="A1324:F1327" xr:uid="{B42E5F61-D0AE-465E-8037-E67C4E5C1D09}"/>
  <tableColumns count="6">
    <tableColumn id="1" xr3:uid="{142E6320-C9FA-4D9E-95D0-E4304B0615DB}" name="CÓDIGO CATÁLOGO"/>
    <tableColumn id="2" xr3:uid="{A73B2464-E3D3-4113-951F-A8F27513FF8E}" name="ARTÍCULO">
      <calculatedColumnFormula>IFERROR(INDEX(UNSPSCDes,MATCH(INDIRECT(ADDRESS(ROW(),COLUMN()-1,4)),UNSPSCCode,0)),"")</calculatedColumnFormula>
    </tableColumn>
    <tableColumn id="3" xr3:uid="{AFE34749-B043-49D2-A775-F2FFDBDFAA2D}" name="UNIDAD DE MEDIDA"/>
    <tableColumn id="4" xr3:uid="{46899F09-2B5F-4EAF-AC71-63B538D82450}" name="CANTIDAD TOTAL ESTIMADA"/>
    <tableColumn id="5" xr3:uid="{7F0274E8-175D-45F5-A27B-21B4ED715F8C}" name="PRECIO UNITARIO ESTIMADO"/>
    <tableColumn id="6" xr3:uid="{05FA68EC-448A-4921-BD7D-DB6126BB0A14}" name="MONTO TOTAL ESTIMADO">
      <calculatedColumnFormula>INDIRECT(ADDRESS(ROW(),COLUMN()-2,4))*INDIRECT(ADDRESS(ROW(),COLUMN()-1,4))</calculatedColumnFormula>
    </tableColumn>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371B3BF0-4C3E-4E33-82A4-16517F029088}" name="Table3106" displayName="Table3106" ref="A1337:F1339" totalsRowShown="0">
  <autoFilter ref="A1337:F1339" xr:uid="{371B3BF0-4C3E-4E33-82A4-16517F029088}"/>
  <tableColumns count="6">
    <tableColumn id="1" xr3:uid="{6D3D5C96-2D62-43A5-9DA2-D1BCC629B806}" name="CÓDIGO CATÁLOGO"/>
    <tableColumn id="2" xr3:uid="{695D0C58-8E03-462C-B102-B5984088D885}" name="ARTÍCULO">
      <calculatedColumnFormula>IFERROR(INDEX(UNSPSCDes,MATCH(INDIRECT(ADDRESS(ROW(),COLUMN()-1,4)),UNSPSCCode,0)),"")</calculatedColumnFormula>
    </tableColumn>
    <tableColumn id="3" xr3:uid="{732AEBE8-4C1D-4DF9-B787-38EEFFADE537}" name="UNIDAD DE MEDIDA"/>
    <tableColumn id="4" xr3:uid="{44BC9236-F6E1-4A91-BFB4-0678A20FB21F}" name="CANTIDAD TOTAL ESTIMADA"/>
    <tableColumn id="5" xr3:uid="{3C0A2CA3-011E-41D8-918B-165CF8159C01}" name="PRECIO UNITARIO ESTIMADO"/>
    <tableColumn id="6" xr3:uid="{67C9004E-2CB4-4B66-AFDA-FB9C627ABD11}" name="MONTO TOTAL ESTIMADO">
      <calculatedColumnFormula>INDIRECT(ADDRESS(ROW(),COLUMN()-2,4))*INDIRECT(ADDRESS(ROW(),COLUMN()-1,4))</calculatedColumnFormula>
    </tableColumn>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351C839C-4DAC-4FAC-A397-A1BE251AA83D}" name="Table3107" displayName="Table3107" ref="A1349:F1351" totalsRowShown="0">
  <autoFilter ref="A1349:F1351" xr:uid="{351C839C-4DAC-4FAC-A397-A1BE251AA83D}"/>
  <tableColumns count="6">
    <tableColumn id="1" xr3:uid="{BD72F562-6759-47AF-808A-CB071813A079}" name="CÓDIGO CATÁLOGO"/>
    <tableColumn id="2" xr3:uid="{ABFA5B49-8AA1-4A51-94BF-04D3494749AC}" name="ARTÍCULO">
      <calculatedColumnFormula>IFERROR(INDEX(UNSPSCDes,MATCH(INDIRECT(ADDRESS(ROW(),COLUMN()-1,4)),UNSPSCCode,0)),"")</calculatedColumnFormula>
    </tableColumn>
    <tableColumn id="3" xr3:uid="{7834E47B-8F31-42BC-A3B8-E0AC561B25CD}" name="UNIDAD DE MEDIDA"/>
    <tableColumn id="4" xr3:uid="{A41189A6-E83C-4DD9-933F-C8FCD8ADAAA6}" name="CANTIDAD TOTAL ESTIMADA"/>
    <tableColumn id="5" xr3:uid="{C2F0BDE1-5E61-4CAE-B135-EA61F791F5D7}" name="PRECIO UNITARIO ESTIMADO"/>
    <tableColumn id="6" xr3:uid="{F6272392-FBCA-409F-BD87-0BC96B8875B4}" name="MONTO TOTAL ESTIMADO">
      <calculatedColumnFormula>INDIRECT(ADDRESS(ROW(),COLUMN()-2,4))*INDIRECT(ADDRESS(ROW(),COLUMN()-1,4))</calculatedColumnFormula>
    </tableColumn>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C1BC6F65-DB1F-4FE0-B9E6-305B40DFA342}" name="Table3108" displayName="Table3108" ref="A1361:F1362" totalsRowShown="0">
  <autoFilter ref="A1361:F1362" xr:uid="{C1BC6F65-DB1F-4FE0-B9E6-305B40DFA342}"/>
  <tableColumns count="6">
    <tableColumn id="1" xr3:uid="{3172D815-B8B7-446D-9FB8-206B442EBB3C}" name="CÓDIGO CATÁLOGO"/>
    <tableColumn id="2" xr3:uid="{18ED9567-5955-4D15-9283-4DB417ABA34D}" name="ARTÍCULO">
      <calculatedColumnFormula>IFERROR(INDEX(UNSPSCDes,MATCH(INDIRECT(ADDRESS(ROW(),COLUMN()-1,4)),UNSPSCCode,0)),"")</calculatedColumnFormula>
    </tableColumn>
    <tableColumn id="3" xr3:uid="{61B13D94-2705-495C-88BA-9DBA6F0CCC6C}" name="UNIDAD DE MEDIDA"/>
    <tableColumn id="4" xr3:uid="{4920B7A2-8214-4980-9BF3-7EE57725D210}" name="CANTIDAD TOTAL ESTIMADA"/>
    <tableColumn id="5" xr3:uid="{E38BC56D-409E-43FF-B870-BDE6C263F078}" name="PRECIO UNITARIO ESTIMADO"/>
    <tableColumn id="6" xr3:uid="{27EDB40D-A7F0-442A-978A-249DFC97533B}" name="MONTO TOTAL ESTIMADO">
      <calculatedColumnFormula>INDIRECT(ADDRESS(ROW(),COLUMN()-2,4))*INDIRECT(ADDRESS(ROW(),COLUMN()-1,4))</calculatedColumnFormula>
    </tableColumn>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312FC4D-78BE-4A43-AD1D-9082D8C7CCC2}" name="Table3109" displayName="Table3109" ref="A1372:F1373" totalsRowShown="0">
  <autoFilter ref="A1372:F1373" xr:uid="{1312FC4D-78BE-4A43-AD1D-9082D8C7CCC2}"/>
  <tableColumns count="6">
    <tableColumn id="1" xr3:uid="{87932AA4-AA25-473D-BD7F-361947E89C73}" name="CÓDIGO CATÁLOGO"/>
    <tableColumn id="2" xr3:uid="{80FBF8EF-7BD8-4CAE-904D-27ACB99F8497}" name="ARTÍCULO">
      <calculatedColumnFormula>IFERROR(INDEX(UNSPSCDes,MATCH(INDIRECT(ADDRESS(ROW(),COLUMN()-1,4)),UNSPSCCode,0)),"")</calculatedColumnFormula>
    </tableColumn>
    <tableColumn id="3" xr3:uid="{5D1EA088-F6C2-4656-9A6E-768134210510}" name="UNIDAD DE MEDIDA"/>
    <tableColumn id="4" xr3:uid="{A4209236-0126-4476-89BC-5F8D9BEAB010}" name="CANTIDAD TOTAL ESTIMADA"/>
    <tableColumn id="5" xr3:uid="{879ED72B-105D-4DA5-B281-FC65062AFD67}" name="PRECIO UNITARIO ESTIMADO"/>
    <tableColumn id="6" xr3:uid="{16E425A6-2A7E-402E-8E09-289B8845C4CE}" name="MONTO TOTAL ESTIMADO">
      <calculatedColumnFormula>INDIRECT(ADDRESS(ROW(),COLUMN()-2,4))*INDIRECT(ADDRESS(ROW(),COLUMN()-1,4))</calculatedColumnFormula>
    </tableColumn>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3F42DA95-B716-4F61-9C04-46037D225BDF}" name="Table3110" displayName="Table3110" ref="A1383:F1384" totalsRowShown="0">
  <autoFilter ref="A1383:F1384" xr:uid="{3F42DA95-B716-4F61-9C04-46037D225BDF}"/>
  <tableColumns count="6">
    <tableColumn id="1" xr3:uid="{28069091-F9AF-47E4-8126-DDDC89245900}" name="CÓDIGO CATÁLOGO"/>
    <tableColumn id="2" xr3:uid="{66A9CDBE-4709-4B8D-BDDE-DE21DE2238E7}" name="ARTÍCULO">
      <calculatedColumnFormula>IFERROR(INDEX(UNSPSCDes,MATCH(INDIRECT(ADDRESS(ROW(),COLUMN()-1,4)),UNSPSCCode,0)),"")</calculatedColumnFormula>
    </tableColumn>
    <tableColumn id="3" xr3:uid="{01D411BD-1689-419A-B95D-59364C9B8C11}" name="UNIDAD DE MEDIDA"/>
    <tableColumn id="4" xr3:uid="{77959809-652C-42A9-A3A7-967CA1ABA9E5}" name="CANTIDAD TOTAL ESTIMADA"/>
    <tableColumn id="5" xr3:uid="{27FC33D0-D3DA-4781-88FF-AD7D4F45F973}" name="PRECIO UNITARIO ESTIMADO"/>
    <tableColumn id="6" xr3:uid="{B7B707F3-4F52-4BC3-B04F-F275E150EFCE}" name="MONTO TOTAL ESTIMADO">
      <calculatedColumnFormula>INDIRECT(ADDRESS(ROW(),COLUMN()-2,4))*INDIRECT(ADDRESS(ROW(),COLUMN()-1,4))</calculatedColumnFormula>
    </tableColumn>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E5F08A8-C257-4EB3-9375-241E8D1A28BC}" name="Table3111" displayName="Table3111" ref="A1394:F1395" totalsRowShown="0">
  <autoFilter ref="A1394:F1395" xr:uid="{2E5F08A8-C257-4EB3-9375-241E8D1A28BC}"/>
  <tableColumns count="6">
    <tableColumn id="1" xr3:uid="{E5B793F0-2CB3-4C3D-A711-CFECBB6A3726}" name="CÓDIGO CATÁLOGO"/>
    <tableColumn id="2" xr3:uid="{736DF792-F40B-4DC2-AB9A-7BB3BEE0A123}" name="ARTÍCULO">
      <calculatedColumnFormula>IFERROR(INDEX(UNSPSCDes,MATCH(INDIRECT(ADDRESS(ROW(),COLUMN()-1,4)),UNSPSCCode,0)),"")</calculatedColumnFormula>
    </tableColumn>
    <tableColumn id="3" xr3:uid="{830D6CFF-DD60-4AE6-8834-BAF9D48CE00F}" name="UNIDAD DE MEDIDA"/>
    <tableColumn id="4" xr3:uid="{DBBE4496-4049-40B3-B5B2-5167F5DAEC9B}" name="CANTIDAD TOTAL ESTIMADA"/>
    <tableColumn id="5" xr3:uid="{557BA522-5BA7-45A0-9C9B-CDD698E89021}" name="PRECIO UNITARIO ESTIMADO"/>
    <tableColumn id="6" xr3:uid="{A993733C-EFF1-4F7C-A2CA-FB41F899508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A06FF8A-D760-4BB2-BD77-5F1213DBDAC8}" name="Table313" displayName="Table313" ref="A148:F151" totalsRowShown="0">
  <autoFilter ref="A148:F151" xr:uid="{9A06FF8A-D760-4BB2-BD77-5F1213DBDAC8}"/>
  <tableColumns count="6">
    <tableColumn id="1" xr3:uid="{FCAC77D5-B6D8-4DA9-9566-C20618228254}" name="CÓDIGO CATÁLOGO" dataDxfId="34" dataCellStyle="ArticleBody"/>
    <tableColumn id="2" xr3:uid="{7E61EE0E-A5F2-450F-9818-BF62491728B7}" name="ARTÍCULO">
      <calculatedColumnFormula>IFERROR(INDEX(UNSPSCDes,MATCH(INDIRECT(ADDRESS(ROW(),COLUMN()-1,4)),UNSPSCCode,0)),"")</calculatedColumnFormula>
    </tableColumn>
    <tableColumn id="3" xr3:uid="{DA619FF0-C890-437E-99B5-A3002784BB0C}" name="UNIDAD DE MEDIDA"/>
    <tableColumn id="4" xr3:uid="{462E093B-10E0-4A9C-9FF1-38CCA512EE95}" name="CANTIDAD TOTAL ESTIMADA"/>
    <tableColumn id="5" xr3:uid="{20C1BAA4-1746-4597-A290-7096CD734E70}" name="PRECIO UNITARIO ESTIMADO"/>
    <tableColumn id="6" xr3:uid="{98F40A4B-78E9-4F68-BC94-8361E4F7F08A}" name="MONTO TOTAL ESTIMADO">
      <calculatedColumnFormula>INDIRECT(ADDRESS(ROW(),COLUMN()-2,4))*INDIRECT(ADDRESS(ROW(),COLUMN()-1,4))</calculatedColumnFormula>
    </tableColumn>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E760A78D-42D8-4098-A516-83973CE79C4C}" name="Table3112" displayName="Table3112" ref="A1405:F1406" totalsRowShown="0">
  <autoFilter ref="A1405:F1406" xr:uid="{E760A78D-42D8-4098-A516-83973CE79C4C}"/>
  <tableColumns count="6">
    <tableColumn id="1" xr3:uid="{0C2D87B5-6D4E-4D75-B973-14A8278CAB1D}" name="CÓDIGO CATÁLOGO"/>
    <tableColumn id="2" xr3:uid="{3E331D51-C03D-4DEA-9D67-7B24E081BD88}" name="ARTÍCULO">
      <calculatedColumnFormula>IFERROR(INDEX(UNSPSCDes,MATCH(INDIRECT(ADDRESS(ROW(),COLUMN()-1,4)),UNSPSCCode,0)),"")</calculatedColumnFormula>
    </tableColumn>
    <tableColumn id="3" xr3:uid="{6A868D37-1626-4218-B657-F7E5B5B7FF4E}" name="UNIDAD DE MEDIDA"/>
    <tableColumn id="4" xr3:uid="{2D32C964-1A7A-4A51-8524-EED8129F8D6C}" name="CANTIDAD TOTAL ESTIMADA"/>
    <tableColumn id="5" xr3:uid="{D1129FF8-0AC9-4CC0-98F0-2C9C056070CD}" name="PRECIO UNITARIO ESTIMADO"/>
    <tableColumn id="6" xr3:uid="{86F5D58D-BCBE-4372-9494-13B4ECF5E52B}" name="MONTO TOTAL ESTIMADO">
      <calculatedColumnFormula>INDIRECT(ADDRESS(ROW(),COLUMN()-2,4))*INDIRECT(ADDRESS(ROW(),COLUMN()-1,4))</calculatedColumnFormula>
    </tableColumn>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34276BB-003B-48F8-9839-CA18374CEA61}" name="Table3113" displayName="Table3113" ref="A1416:F1417" totalsRowShown="0">
  <autoFilter ref="A1416:F1417" xr:uid="{034276BB-003B-48F8-9839-CA18374CEA61}"/>
  <tableColumns count="6">
    <tableColumn id="1" xr3:uid="{822A74D7-33AA-4CFF-8D1E-00A56F661406}" name="CÓDIGO CATÁLOGO"/>
    <tableColumn id="2" xr3:uid="{A1955C62-16C6-4AFB-B17E-12E600067BCF}" name="ARTÍCULO">
      <calculatedColumnFormula>IFERROR(INDEX(UNSPSCDes,MATCH(INDIRECT(ADDRESS(ROW(),COLUMN()-1,4)),UNSPSCCode,0)),"")</calculatedColumnFormula>
    </tableColumn>
    <tableColumn id="3" xr3:uid="{42AD309E-5AE7-46D1-8667-F68B2C8974CC}" name="UNIDAD DE MEDIDA"/>
    <tableColumn id="4" xr3:uid="{0B238D86-2A5B-4745-97EF-52F186614437}" name="CANTIDAD TOTAL ESTIMADA"/>
    <tableColumn id="5" xr3:uid="{31ED8E42-B9EB-4AB4-9AE2-BCFE3C3FFAF7}" name="PRECIO UNITARIO ESTIMADO"/>
    <tableColumn id="6" xr3:uid="{0A77B43A-254C-4CF1-AA71-A9C8991778ED}" name="MONTO TOTAL ESTIMADO">
      <calculatedColumnFormula>INDIRECT(ADDRESS(ROW(),COLUMN()-2,4))*INDIRECT(ADDRESS(ROW(),COLUMN()-1,4))</calculatedColumnFormula>
    </tableColumn>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2D26DF81-CB26-4B3A-B14C-F4343598ACD4}" name="Table3114" displayName="Table3114" ref="A1427:F1428" totalsRowShown="0">
  <autoFilter ref="A1427:F1428" xr:uid="{2D26DF81-CB26-4B3A-B14C-F4343598ACD4}"/>
  <tableColumns count="6">
    <tableColumn id="1" xr3:uid="{EB8C8147-F431-424B-B30D-961D9BA72CD5}" name="CÓDIGO CATÁLOGO"/>
    <tableColumn id="2" xr3:uid="{DD084D1D-D22E-4A98-87D7-662215626306}" name="ARTÍCULO">
      <calculatedColumnFormula>IFERROR(INDEX(UNSPSCDes,MATCH(INDIRECT(ADDRESS(ROW(),COLUMN()-1,4)),UNSPSCCode,0)),"")</calculatedColumnFormula>
    </tableColumn>
    <tableColumn id="3" xr3:uid="{89C5ABF9-0E4B-4E78-BAEC-352BD976B008}" name="UNIDAD DE MEDIDA"/>
    <tableColumn id="4" xr3:uid="{4BBF33F9-F42E-438F-B853-8E719810C6A6}" name="CANTIDAD TOTAL ESTIMADA"/>
    <tableColumn id="5" xr3:uid="{AF554390-2D0B-43C4-8978-8A2CD49910DA}" name="PRECIO UNITARIO ESTIMADO"/>
    <tableColumn id="6" xr3:uid="{80FE6F09-EB97-491B-B75C-4489E08AAE95}" name="MONTO TOTAL ESTIMADO">
      <calculatedColumnFormula>INDIRECT(ADDRESS(ROW(),COLUMN()-2,4))*INDIRECT(ADDRESS(ROW(),COLUMN()-1,4))</calculatedColumnFormula>
    </tableColumn>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6EBB9FFC-1B09-4161-AC64-891CC25B9571}" name="Table3115" displayName="Table3115" ref="A1438:F1439" totalsRowShown="0">
  <autoFilter ref="A1438:F1439" xr:uid="{6EBB9FFC-1B09-4161-AC64-891CC25B9571}"/>
  <tableColumns count="6">
    <tableColumn id="1" xr3:uid="{A0EB1406-B23B-4AEF-A057-ED6CA928942E}" name="CÓDIGO CATÁLOGO"/>
    <tableColumn id="2" xr3:uid="{E34AA940-FB8C-4D26-9408-FD77A07980AD}" name="ARTÍCULO">
      <calculatedColumnFormula>IFERROR(INDEX(UNSPSCDes,MATCH(INDIRECT(ADDRESS(ROW(),COLUMN()-1,4)),UNSPSCCode,0)),"")</calculatedColumnFormula>
    </tableColumn>
    <tableColumn id="3" xr3:uid="{98B9AAE4-DEB4-4035-9005-968694CBF521}" name="UNIDAD DE MEDIDA"/>
    <tableColumn id="4" xr3:uid="{2C6522A2-E54D-43FC-86EC-6182BFBB2033}" name="CANTIDAD TOTAL ESTIMADA"/>
    <tableColumn id="5" xr3:uid="{3F8AC244-E1D4-448A-8238-9837F2D407EA}" name="PRECIO UNITARIO ESTIMADO"/>
    <tableColumn id="6" xr3:uid="{AB0EB4A7-8EDF-47C0-AE16-5562A1B39190}" name="MONTO TOTAL ESTIMADO">
      <calculatedColumnFormula>INDIRECT(ADDRESS(ROW(),COLUMN()-2,4))*INDIRECT(ADDRESS(ROW(),COLUMN()-1,4))</calculatedColumnFormula>
    </tableColumn>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FFF3E41-5C8F-4A9C-BC52-0B253199460C}" name="Table3116" displayName="Table3116" ref="A1449:F1452" totalsRowShown="0">
  <autoFilter ref="A1449:F1452" xr:uid="{3FFF3E41-5C8F-4A9C-BC52-0B253199460C}"/>
  <tableColumns count="6">
    <tableColumn id="1" xr3:uid="{0B8AB042-79D9-4FF4-83A6-692E006D9D88}" name="CÓDIGO CATÁLOGO"/>
    <tableColumn id="2" xr3:uid="{D1865369-6B06-4849-BFA7-F4FB56970CF7}" name="ARTÍCULO">
      <calculatedColumnFormula>IFERROR(INDEX(UNSPSCDes,MATCH(INDIRECT(ADDRESS(ROW(),COLUMN()-1,4)),UNSPSCCode,0)),"")</calculatedColumnFormula>
    </tableColumn>
    <tableColumn id="3" xr3:uid="{E86597D0-D864-45A0-9202-C03B86224B10}" name="UNIDAD DE MEDIDA"/>
    <tableColumn id="4" xr3:uid="{B6C551E3-7B2D-4621-A337-A0C9A91C196A}" name="CANTIDAD TOTAL ESTIMADA"/>
    <tableColumn id="5" xr3:uid="{602AB1B3-2BE8-40A1-8617-02B67BD0F7E5}" name="PRECIO UNITARIO ESTIMADO"/>
    <tableColumn id="6" xr3:uid="{D7B67690-9803-403A-BC89-0D350B0FDD40}" name="MONTO TOTAL ESTIMADO">
      <calculatedColumnFormula>INDIRECT(ADDRESS(ROW(),COLUMN()-2,4))*INDIRECT(ADDRESS(ROW(),COLUMN()-1,4))</calculatedColumnFormula>
    </tableColumn>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64282631-8962-4EFB-B49A-044CC54967A5}" name="Table3117" displayName="Table3117" ref="A1462:F1464" totalsRowShown="0">
  <autoFilter ref="A1462:F1464" xr:uid="{64282631-8962-4EFB-B49A-044CC54967A5}"/>
  <tableColumns count="6">
    <tableColumn id="1" xr3:uid="{EB3227D3-C24D-4B8A-9774-0BFDCC633A1E}" name="CÓDIGO CATÁLOGO"/>
    <tableColumn id="2" xr3:uid="{81A7EEC6-344C-4D07-B29B-C033EFEE3B82}" name="ARTÍCULO">
      <calculatedColumnFormula>IFERROR(INDEX(UNSPSCDes,MATCH(INDIRECT(ADDRESS(ROW(),COLUMN()-1,4)),UNSPSCCode,0)),"")</calculatedColumnFormula>
    </tableColumn>
    <tableColumn id="3" xr3:uid="{148B2F52-7693-4A25-8A76-859C14BF01F3}" name="UNIDAD DE MEDIDA"/>
    <tableColumn id="4" xr3:uid="{9F45A050-51E9-4F63-BBC1-2F903740792F}" name="CANTIDAD TOTAL ESTIMADA"/>
    <tableColumn id="5" xr3:uid="{3BE5C978-CACE-4E89-AF93-158F7352A3F6}" name="PRECIO UNITARIO ESTIMADO"/>
    <tableColumn id="6" xr3:uid="{CC6B8ADC-F17E-4F94-813F-DC63F8AD3079}" name="MONTO TOTAL ESTIMADO">
      <calculatedColumnFormula>INDIRECT(ADDRESS(ROW(),COLUMN()-2,4))*INDIRECT(ADDRESS(ROW(),COLUMN()-1,4))</calculatedColumnFormula>
    </tableColumn>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7324201B-4690-45B6-8A5F-2FE6E8625B7C}" name="Table3118" displayName="Table3118" ref="A1474:F1493" totalsRowShown="0">
  <autoFilter ref="A1474:F1493" xr:uid="{7324201B-4690-45B6-8A5F-2FE6E8625B7C}"/>
  <tableColumns count="6">
    <tableColumn id="1" xr3:uid="{0E44D9DC-AD39-4F35-B14B-A0686C96D907}" name="CÓDIGO CATÁLOGO"/>
    <tableColumn id="2" xr3:uid="{91F33128-4147-4637-B626-57E09830CC79}" name="ARTÍCULO">
      <calculatedColumnFormula>IFERROR(INDEX(UNSPSCDes,MATCH(INDIRECT(ADDRESS(ROW(),COLUMN()-1,4)),UNSPSCCode,0)),"")</calculatedColumnFormula>
    </tableColumn>
    <tableColumn id="3" xr3:uid="{335944D8-D255-417B-9704-084EE4F7C0C5}" name="UNIDAD DE MEDIDA"/>
    <tableColumn id="4" xr3:uid="{8931945D-1CCF-4CA7-9A73-BC8ADE4FD5B2}" name="CANTIDAD TOTAL ESTIMADA"/>
    <tableColumn id="5" xr3:uid="{5A630911-AD86-4667-B936-029A3ED15913}" name="PRECIO UNITARIO ESTIMADO"/>
    <tableColumn id="6" xr3:uid="{4E9A5081-D0EC-47FF-BDBC-2C7F405C3C18}" name="MONTO TOTAL ESTIMADO">
      <calculatedColumnFormula>INDIRECT(ADDRESS(ROW(),COLUMN()-2,4))*INDIRECT(ADDRESS(ROW(),COLUMN()-1,4))</calculatedColumnFormula>
    </tableColumn>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516421F-C422-4B20-9B27-7472C3C02F1B}" name="Table3119" displayName="Table3119" ref="A1503:F1510" totalsRowShown="0">
  <autoFilter ref="A1503:F1510" xr:uid="{6516421F-C422-4B20-9B27-7472C3C02F1B}"/>
  <tableColumns count="6">
    <tableColumn id="1" xr3:uid="{D02B38EE-C9F2-4B2A-87CA-393DE04793C5}" name="CÓDIGO CATÁLOGO"/>
    <tableColumn id="2" xr3:uid="{579B85B9-17BC-4FBB-8477-13B20CAE171A}" name="ARTÍCULO">
      <calculatedColumnFormula>IFERROR(INDEX(UNSPSCDes,MATCH(INDIRECT(ADDRESS(ROW(),COLUMN()-1,4)),UNSPSCCode,0)),"")</calculatedColumnFormula>
    </tableColumn>
    <tableColumn id="3" xr3:uid="{86743D46-D00C-479C-A5B1-F719858732F6}" name="UNIDAD DE MEDIDA"/>
    <tableColumn id="4" xr3:uid="{E24358D9-55CF-4B20-BF92-21CE2B29908B}" name="CANTIDAD TOTAL ESTIMADA"/>
    <tableColumn id="5" xr3:uid="{A452D599-D992-4F13-AC78-711E0BE08562}" name="PRECIO UNITARIO ESTIMADO"/>
    <tableColumn id="6" xr3:uid="{A01EA349-59F3-43CC-8DAB-01D67CAC8A9F}" name="MONTO TOTAL ESTIMADO">
      <calculatedColumnFormula>INDIRECT(ADDRESS(ROW(),COLUMN()-2,4))*INDIRECT(ADDRESS(ROW(),COLUMN()-1,4))</calculatedColumnFormula>
    </tableColumn>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7F0FF74E-80BA-4BC3-9669-D720F00E757D}" name="Table3120" displayName="Table3120" ref="A1520:F1521" totalsRowShown="0">
  <autoFilter ref="A1520:F1521" xr:uid="{7F0FF74E-80BA-4BC3-9669-D720F00E757D}"/>
  <tableColumns count="6">
    <tableColumn id="1" xr3:uid="{204A2B96-92C4-4BD9-BB72-A3E792ACA832}" name="CÓDIGO CATÁLOGO"/>
    <tableColumn id="2" xr3:uid="{6C4D2D88-99F9-4727-BE4A-727E55F7F273}" name="ARTÍCULO">
      <calculatedColumnFormula>IFERROR(INDEX(UNSPSCDes,MATCH(INDIRECT(ADDRESS(ROW(),COLUMN()-1,4)),UNSPSCCode,0)),"")</calculatedColumnFormula>
    </tableColumn>
    <tableColumn id="3" xr3:uid="{877F57E1-0123-47B0-94D5-AFD4EE575391}" name="UNIDAD DE MEDIDA"/>
    <tableColumn id="4" xr3:uid="{9D1C2903-87CE-4F18-B02E-86964DFDA5A1}" name="CANTIDAD TOTAL ESTIMADA"/>
    <tableColumn id="5" xr3:uid="{923E744B-C0DE-4B4E-AEA6-30D172A05460}" name="PRECIO UNITARIO ESTIMADO"/>
    <tableColumn id="6" xr3:uid="{C1DCB9C5-35F0-48F3-A425-E768A55FD4EC}" name="MONTO TOTAL ESTIMADO">
      <calculatedColumnFormula>INDIRECT(ADDRESS(ROW(),COLUMN()-2,4))*INDIRECT(ADDRESS(ROW(),COLUMN()-1,4))</calculatedColumnFormula>
    </tableColumn>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7AE4E11-0089-49A1-9B06-DE771EAA7BA4}" name="Table314" displayName="Table314" ref="A161:F165" totalsRowShown="0">
  <autoFilter ref="A161:F165" xr:uid="{D7AE4E11-0089-49A1-9B06-DE771EAA7BA4}"/>
  <tableColumns count="6">
    <tableColumn id="1" xr3:uid="{0A48BF4A-68A3-42C6-AD95-F875A2F2BBD3}" name="CÓDIGO CATÁLOGO"/>
    <tableColumn id="2" xr3:uid="{C5E75313-654E-4193-AC60-7BCB8FA488E1}" name="ARTÍCULO">
      <calculatedColumnFormula>IFERROR(INDEX(UNSPSCDes,MATCH(INDIRECT(ADDRESS(ROW(),COLUMN()-1,4)),UNSPSCCode,0)),"")</calculatedColumnFormula>
    </tableColumn>
    <tableColumn id="3" xr3:uid="{21180D8D-98B5-4DD5-A837-EB5255B20F5C}" name="UNIDAD DE MEDIDA"/>
    <tableColumn id="4" xr3:uid="{2BEAA044-7410-4406-B12F-A5FEA25112DE}" name="CANTIDAD TOTAL ESTIMADA"/>
    <tableColumn id="5" xr3:uid="{0ABE1A19-9904-4B20-8109-25D0E052A334}" name="PRECIO UNITARIO ESTIMADO"/>
    <tableColumn id="6" xr3:uid="{3A7037AB-7825-469E-90BD-4606D81231AB}"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5433A8-8A76-4A80-9651-8C796964004A}" name="Table315" displayName="Table315" ref="A175:F178" totalsRowShown="0">
  <autoFilter ref="A175:F178" xr:uid="{115433A8-8A76-4A80-9651-8C796964004A}"/>
  <tableColumns count="6">
    <tableColumn id="1" xr3:uid="{A4E34FA2-48ED-4C5E-B46D-9E359EA0631C}" name="CÓDIGO CATÁLOGO"/>
    <tableColumn id="2" xr3:uid="{D5D8682B-1B4D-4AEF-8136-FFC0C005B580}" name="ARTÍCULO">
      <calculatedColumnFormula>IFERROR(INDEX(UNSPSCDes,MATCH(INDIRECT(ADDRESS(ROW(),COLUMN()-1,4)),UNSPSCCode,0)),"")</calculatedColumnFormula>
    </tableColumn>
    <tableColumn id="3" xr3:uid="{5703A79B-3DAA-4837-8F55-94D2465FC716}" name="UNIDAD DE MEDIDA"/>
    <tableColumn id="4" xr3:uid="{B752E7CC-3ACF-4101-9E54-26594A5BC511}" name="CANTIDAD TOTAL ESTIMADA"/>
    <tableColumn id="5" xr3:uid="{089B747C-8DE5-453D-9F30-3101A8DE5B08}" name="PRECIO UNITARIO ESTIMADO"/>
    <tableColumn id="6" xr3:uid="{55B2FD5C-8F1E-431E-B989-6FE16F1B9B57}"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3066AE8-EE99-4855-A047-F75CB0012C1D}" name="Table316" displayName="Table316" ref="A188:F189" totalsRowShown="0">
  <autoFilter ref="A188:F189" xr:uid="{23066AE8-EE99-4855-A047-F75CB0012C1D}"/>
  <tableColumns count="6">
    <tableColumn id="1" xr3:uid="{38583FAD-7439-4E2A-A50E-F2E94E4CCC11}" name="CÓDIGO CATÁLOGO" dataDxfId="33" dataCellStyle="ArticleBody"/>
    <tableColumn id="2" xr3:uid="{554374C2-9451-4A77-8519-7E5C3AC21454}" name="ARTÍCULO">
      <calculatedColumnFormula>IFERROR(INDEX(UNSPSCDes,MATCH(INDIRECT(ADDRESS(ROW(),COLUMN()-1,4)),UNSPSCCode,0)),"")</calculatedColumnFormula>
    </tableColumn>
    <tableColumn id="3" xr3:uid="{0C0D1BDF-70E4-4C7E-8A93-10D825A86AB9}" name="UNIDAD DE MEDIDA"/>
    <tableColumn id="4" xr3:uid="{B1F9F035-C54D-436A-AAF1-D0B22B009766}" name="CANTIDAD TOTAL ESTIMADA"/>
    <tableColumn id="5" xr3:uid="{6CDB3120-A098-4C77-9AE8-5ED6BAB85476}" name="PRECIO UNITARIO ESTIMADO"/>
    <tableColumn id="6" xr3:uid="{51AD03C9-1BAC-483E-B4BD-C5CF4B39296E}"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361CBA6-CFDF-44BC-81CE-49786A5452EA}" name="Table317" displayName="Table317" ref="A199:F200" totalsRowShown="0">
  <autoFilter ref="A199:F200" xr:uid="{1361CBA6-CFDF-44BC-81CE-49786A5452EA}"/>
  <tableColumns count="6">
    <tableColumn id="1" xr3:uid="{EF9B158C-84BC-4FDB-97D1-9B82C8F6ADD9}" name="CÓDIGO CATÁLOGO"/>
    <tableColumn id="2" xr3:uid="{295A3312-15E3-4C24-A7D7-3697F989DDAE}" name="ARTÍCULO">
      <calculatedColumnFormula>IFERROR(INDEX(UNSPSCDes,MATCH(INDIRECT(ADDRESS(ROW(),COLUMN()-1,4)),UNSPSCCode,0)),"")</calculatedColumnFormula>
    </tableColumn>
    <tableColumn id="3" xr3:uid="{A05DF2CC-67FD-4979-AD2D-02D2C313573A}" name="UNIDAD DE MEDIDA"/>
    <tableColumn id="4" xr3:uid="{A93C12F0-C918-409E-86C0-C6C01EB874B3}" name="CANTIDAD TOTAL ESTIMADA"/>
    <tableColumn id="5" xr3:uid="{D0C1A31A-4057-46EF-A4A8-C1EB2F013C4E}" name="PRECIO UNITARIO ESTIMADO"/>
    <tableColumn id="6" xr3:uid="{62C94D7A-284A-41B0-BF75-899F610A06B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81154B-4E5E-47BB-A68D-D9DA869DB6D6}" name="Table318" displayName="Table318" ref="A210:F224" totalsRowShown="0">
  <autoFilter ref="A210:F224" xr:uid="{C881154B-4E5E-47BB-A68D-D9DA869DB6D6}"/>
  <tableColumns count="6">
    <tableColumn id="1" xr3:uid="{7DFA1FA9-7BDB-48D7-AD14-7E5F97C430D7}" name="CÓDIGO CATÁLOGO"/>
    <tableColumn id="2" xr3:uid="{6BB69D9F-DA00-46FB-AA99-906ED3013C2D}" name="ARTÍCULO">
      <calculatedColumnFormula>IFERROR(INDEX(UNSPSCDes,MATCH(INDIRECT(ADDRESS(ROW(),COLUMN()-1,4)),UNSPSCCode,0)),"")</calculatedColumnFormula>
    </tableColumn>
    <tableColumn id="3" xr3:uid="{720E75AD-202C-4709-9F82-283BF29ED1F0}" name="UNIDAD DE MEDIDA"/>
    <tableColumn id="4" xr3:uid="{337074AD-EF09-4281-A750-C39AC733FC88}" name="CANTIDAD TOTAL ESTIMADA"/>
    <tableColumn id="5" xr3:uid="{D937FA30-8327-44B3-B014-F6009176F2E3}" name="PRECIO UNITARIO ESTIMADO"/>
    <tableColumn id="6" xr3:uid="{90FC26A6-A8A5-4F3A-A0BA-6BF1AE695CE1}"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8C7D10-3C18-4AF0-98BB-18373D184DFC}" name="Table319" displayName="Table319" ref="A234:F236" totalsRowShown="0">
  <autoFilter ref="A234:F236" xr:uid="{998C7D10-3C18-4AF0-98BB-18373D184DFC}"/>
  <tableColumns count="6">
    <tableColumn id="1" xr3:uid="{04D9BF8F-85EF-4594-B9C3-22C3661C025F}" name="CÓDIGO CATÁLOGO"/>
    <tableColumn id="2" xr3:uid="{5AB83FDB-5BAA-4ACB-8288-10A6FF4A292D}" name="ARTÍCULO">
      <calculatedColumnFormula>IFERROR(INDEX(UNSPSCDes,MATCH(INDIRECT(ADDRESS(ROW(),COLUMN()-1,4)),UNSPSCCode,0)),"")</calculatedColumnFormula>
    </tableColumn>
    <tableColumn id="3" xr3:uid="{61A48BCA-1833-4812-B945-1A91D1E23B41}" name="UNIDAD DE MEDIDA"/>
    <tableColumn id="4" xr3:uid="{CBF1E40C-B7E9-406B-BF3E-6BC463266B11}" name="CANTIDAD TOTAL ESTIMADA"/>
    <tableColumn id="5" xr3:uid="{36A51A2E-DD43-4EB5-AC97-2266B482DC70}" name="PRECIO UNITARIO ESTIMADO"/>
    <tableColumn id="6" xr3:uid="{9F06449B-8F04-4F09-9985-1F46D6622E0D}"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4F03CEE-DE9F-4436-B1F6-FB166CD0C268}" name="Table320" displayName="Table320" ref="A246:F247" totalsRowShown="0">
  <autoFilter ref="A246:F247" xr:uid="{14F03CEE-DE9F-4436-B1F6-FB166CD0C268}"/>
  <tableColumns count="6">
    <tableColumn id="1" xr3:uid="{F388C0B5-44CE-44C9-A280-642CD10B801E}" name="CÓDIGO CATÁLOGO"/>
    <tableColumn id="2" xr3:uid="{3938A66D-6A54-4BFB-9D8E-CD74BCE18BFE}" name="ARTÍCULO">
      <calculatedColumnFormula>IFERROR(INDEX(UNSPSCDes,MATCH(INDIRECT(ADDRESS(ROW(),COLUMN()-1,4)),UNSPSCCode,0)),"")</calculatedColumnFormula>
    </tableColumn>
    <tableColumn id="3" xr3:uid="{A2C5FD20-9F3D-47AA-8749-AA57118E8B81}" name="UNIDAD DE MEDIDA"/>
    <tableColumn id="4" xr3:uid="{F2885843-8644-4449-89D5-103EED0DB1A0}" name="CANTIDAD TOTAL ESTIMADA"/>
    <tableColumn id="5" xr3:uid="{64C3212C-FA5B-46D6-B3B2-E7E02C7E1E6E}" name="PRECIO UNITARIO ESTIMADO"/>
    <tableColumn id="6" xr3:uid="{13B03F14-06FF-436F-A642-C8B04F3C5212}"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CE26BD-DB92-4A4F-A956-1D39F82B8959}" name="Table321" displayName="Table321" ref="A257:F258" totalsRowShown="0">
  <autoFilter ref="A257:F258" xr:uid="{A0CE26BD-DB92-4A4F-A956-1D39F82B8959}"/>
  <tableColumns count="6">
    <tableColumn id="1" xr3:uid="{565D4C51-8A8F-47CF-AE0E-9569E326BB3D}" name="CÓDIGO CATÁLOGO" dataDxfId="32" dataCellStyle="ArticleBody"/>
    <tableColumn id="2" xr3:uid="{5E6C3E2A-DEE2-4485-818D-8D9685D8552E}" name="ARTÍCULO">
      <calculatedColumnFormula>IFERROR(INDEX(UNSPSCDes,MATCH(INDIRECT(ADDRESS(ROW(),COLUMN()-1,4)),UNSPSCCode,0)),"")</calculatedColumnFormula>
    </tableColumn>
    <tableColumn id="3" xr3:uid="{10D5F717-F660-4CE0-BE23-F30BD9E68391}" name="UNIDAD DE MEDIDA"/>
    <tableColumn id="4" xr3:uid="{A6C1766D-131C-4AB8-AEB8-510847A9260D}" name="CANTIDAD TOTAL ESTIMADA"/>
    <tableColumn id="5" xr3:uid="{8117BBC8-4E1F-4345-BB45-05418A861B2E}" name="PRECIO UNITARIO ESTIMADO"/>
    <tableColumn id="6" xr3:uid="{0F9415A4-C4AA-4461-854D-D95DF3898B3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A7FB46-BD57-47C7-A091-E32F42777102}" name="Table33" displayName="Table33" ref="A33:F34" totalsRowShown="0">
  <autoFilter ref="A33:F34" xr:uid="{20A7FB46-BD57-47C7-A091-E32F42777102}"/>
  <tableColumns count="6">
    <tableColumn id="1" xr3:uid="{F04CD2E5-7D4F-425C-9C6F-610A539024AD}" name="CÓDIGO CATÁLOGO"/>
    <tableColumn id="2" xr3:uid="{B79478D0-1E32-4FE1-B99C-4E74E8F56EE5}" name="ARTÍCULO">
      <calculatedColumnFormula>IFERROR(INDEX(UNSPSCDes,MATCH(INDIRECT(ADDRESS(ROW(),COLUMN()-1,4)),UNSPSCCode,0)),"")</calculatedColumnFormula>
    </tableColumn>
    <tableColumn id="3" xr3:uid="{DF56B281-CF1C-4D2F-9F2A-78FD35B9B7BA}" name="UNIDAD DE MEDIDA"/>
    <tableColumn id="4" xr3:uid="{1CA94A4F-08DB-4178-9770-602674E5A229}" name="CANTIDAD TOTAL ESTIMADA"/>
    <tableColumn id="5" xr3:uid="{71BC7F61-B31F-409C-A4CA-C73FC479451C}" name="PRECIO UNITARIO ESTIMADO"/>
    <tableColumn id="6" xr3:uid="{F8757F35-312D-4DBD-B933-6FB7FA133C1D}"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B354783-925A-4D3F-BDE4-17294BBDAB80}" name="Table322" displayName="Table322" ref="A268:F269" totalsRowShown="0">
  <autoFilter ref="A268:F269" xr:uid="{3B354783-925A-4D3F-BDE4-17294BBDAB80}"/>
  <tableColumns count="6">
    <tableColumn id="1" xr3:uid="{6A67B363-58C3-4E48-A35E-63CA3504A6D3}" name="CÓDIGO CATÁLOGO" dataDxfId="31" dataCellStyle="ArticleBody"/>
    <tableColumn id="2" xr3:uid="{DC1DD95A-5C3E-4981-91BF-F704D8176143}" name="ARTÍCULO">
      <calculatedColumnFormula>IFERROR(INDEX(UNSPSCDes,MATCH(INDIRECT(ADDRESS(ROW(),COLUMN()-1,4)),UNSPSCCode,0)),"")</calculatedColumnFormula>
    </tableColumn>
    <tableColumn id="3" xr3:uid="{C8E7795A-FF35-426E-96CA-79755B296653}" name="UNIDAD DE MEDIDA"/>
    <tableColumn id="4" xr3:uid="{E5F9A955-A4DF-484D-9D36-E06AC7DABEB7}" name="CANTIDAD TOTAL ESTIMADA"/>
    <tableColumn id="5" xr3:uid="{510FEE21-1325-40C5-8D28-0F2C6C83D40A}" name="PRECIO UNITARIO ESTIMADO"/>
    <tableColumn id="6" xr3:uid="{2FE680E8-6DA7-4977-9B8E-2B76417F2A9A}"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355A952-F319-41C2-92E4-363755FE7153}" name="Table323" displayName="Table323" ref="A279:F280" totalsRowShown="0">
  <autoFilter ref="A279:F280" xr:uid="{F355A952-F319-41C2-92E4-363755FE7153}"/>
  <tableColumns count="6">
    <tableColumn id="1" xr3:uid="{977EC996-B2C7-4847-B1CC-CCBFC34BB4A8}" name="CÓDIGO CATÁLOGO" dataDxfId="30" dataCellStyle="ArticleBody"/>
    <tableColumn id="2" xr3:uid="{21455841-66C8-4EEA-86EF-C1CBB1A2AAE6}" name="ARTÍCULO">
      <calculatedColumnFormula>IFERROR(INDEX(UNSPSCDes,MATCH(INDIRECT(ADDRESS(ROW(),COLUMN()-1,4)),UNSPSCCode,0)),"")</calculatedColumnFormula>
    </tableColumn>
    <tableColumn id="3" xr3:uid="{5EA05C05-3ADE-4EDC-9016-5BDCF6480CAB}" name="UNIDAD DE MEDIDA"/>
    <tableColumn id="4" xr3:uid="{7D19DEEB-14DC-4840-BAD0-98AA3ED1B280}" name="CANTIDAD TOTAL ESTIMADA"/>
    <tableColumn id="5" xr3:uid="{BB649171-E785-46A7-A21D-1F5C2F20719E}" name="PRECIO UNITARIO ESTIMADO"/>
    <tableColumn id="6" xr3:uid="{287C1068-C598-4892-914F-615AE80F133D}"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2C7EFEF-4217-4135-9644-507589A7701C}" name="Table324" displayName="Table324" ref="A290:F298" totalsRowShown="0">
  <autoFilter ref="A290:F298" xr:uid="{02C7EFEF-4217-4135-9644-507589A7701C}"/>
  <tableColumns count="6">
    <tableColumn id="1" xr3:uid="{ABA33A78-7EEE-4EE1-9E32-E783695A7C78}" name="CÓDIGO CATÁLOGO"/>
    <tableColumn id="2" xr3:uid="{59A78FF5-9BEA-407D-A770-39E311FF69E9}" name="ARTÍCULO">
      <calculatedColumnFormula>IFERROR(INDEX(UNSPSCDes,MATCH(INDIRECT(ADDRESS(ROW(),COLUMN()-1,4)),UNSPSCCode,0)),"")</calculatedColumnFormula>
    </tableColumn>
    <tableColumn id="3" xr3:uid="{4272C8A8-C6A0-4B58-85A0-F5138F5DA14A}" name="UNIDAD DE MEDIDA"/>
    <tableColumn id="4" xr3:uid="{915298A0-C7D0-42E0-8C62-34F733D9E925}" name="CANTIDAD TOTAL ESTIMADA"/>
    <tableColumn id="5" xr3:uid="{98EB13E5-5430-44FD-97B5-3AA8FC2A40D5}" name="PRECIO UNITARIO ESTIMADO"/>
    <tableColumn id="6" xr3:uid="{64E3A70A-6655-4A1D-AD86-D3061A88580E}"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F7B2596-92E8-4AB1-A3A5-CE7F704FE602}" name="Table325" displayName="Table325" ref="A308:F312" totalsRowShown="0">
  <autoFilter ref="A308:F312" xr:uid="{4F7B2596-92E8-4AB1-A3A5-CE7F704FE602}"/>
  <tableColumns count="6">
    <tableColumn id="1" xr3:uid="{56228BC4-CD6B-4481-9B41-3411DFBD3E1E}" name="CÓDIGO CATÁLOGO"/>
    <tableColumn id="2" xr3:uid="{FE3D7E62-1FE3-455D-821C-6B3881E182B4}" name="ARTÍCULO">
      <calculatedColumnFormula>IFERROR(INDEX(UNSPSCDes,MATCH(INDIRECT(ADDRESS(ROW(),COLUMN()-1,4)),UNSPSCCode,0)),"")</calculatedColumnFormula>
    </tableColumn>
    <tableColumn id="3" xr3:uid="{4E94950A-6D31-4E04-899D-7F01A1056F8D}" name="UNIDAD DE MEDIDA"/>
    <tableColumn id="4" xr3:uid="{090676F1-30EE-432E-A327-7AB93BD131FE}" name="CANTIDAD TOTAL ESTIMADA"/>
    <tableColumn id="5" xr3:uid="{B6AE8B75-9E4B-485D-952A-5DA28802AA3D}" name="PRECIO UNITARIO ESTIMADO"/>
    <tableColumn id="6" xr3:uid="{4B44B03B-3F41-4502-8021-901E1F893D21}"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0CFD4B8-2A06-4B89-B3B7-B27B88673820}" name="Table326" displayName="Table326" ref="A322:F325" totalsRowShown="0">
  <autoFilter ref="A322:F325" xr:uid="{80CFD4B8-2A06-4B89-B3B7-B27B88673820}"/>
  <tableColumns count="6">
    <tableColumn id="1" xr3:uid="{E3A15631-6DC7-4671-9FC4-53E8292D2EDF}" name="CÓDIGO CATÁLOGO"/>
    <tableColumn id="2" xr3:uid="{E19A9102-9EB4-4811-8800-7B13D14C74FE}" name="ARTÍCULO">
      <calculatedColumnFormula>IFERROR(INDEX(UNSPSCDes,MATCH(INDIRECT(ADDRESS(ROW(),COLUMN()-1,4)),UNSPSCCode,0)),"")</calculatedColumnFormula>
    </tableColumn>
    <tableColumn id="3" xr3:uid="{E5B344CB-B496-4988-A25A-7127E7A66AF6}" name="UNIDAD DE MEDIDA"/>
    <tableColumn id="4" xr3:uid="{C6114AF1-9F19-4846-AF79-759FA0117ABD}" name="CANTIDAD TOTAL ESTIMADA"/>
    <tableColumn id="5" xr3:uid="{8C313662-3601-46F7-AEED-6195FF5E48D8}" name="PRECIO UNITARIO ESTIMADO"/>
    <tableColumn id="6" xr3:uid="{977F5EFD-0E10-4DD6-9620-C8DA24705AB1}"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6CFD112-8E3E-460B-941B-4CCCE5BD529D}" name="Table327" displayName="Table327" ref="A335:F340" totalsRowShown="0">
  <autoFilter ref="A335:F340" xr:uid="{96CFD112-8E3E-460B-941B-4CCCE5BD529D}"/>
  <tableColumns count="6">
    <tableColumn id="1" xr3:uid="{5E95CF42-A5E5-4F5C-A9B6-5D108E25AF25}" name="CÓDIGO CATÁLOGO"/>
    <tableColumn id="2" xr3:uid="{67F58F23-37FA-41CF-B002-11EDB03A35AF}" name="ARTÍCULO">
      <calculatedColumnFormula>IFERROR(INDEX(UNSPSCDes,MATCH(INDIRECT(ADDRESS(ROW(),COLUMN()-1,4)),UNSPSCCode,0)),"")</calculatedColumnFormula>
    </tableColumn>
    <tableColumn id="3" xr3:uid="{7D31588C-1871-474B-8DC3-E8FB5470A80D}" name="UNIDAD DE MEDIDA"/>
    <tableColumn id="4" xr3:uid="{3BD7C4D8-FF8F-4248-B90E-2E43F0094E40}" name="CANTIDAD TOTAL ESTIMADA"/>
    <tableColumn id="5" xr3:uid="{F8281DAE-1472-4839-AF7A-07F3666F79BE}" name="PRECIO UNITARIO ESTIMADO"/>
    <tableColumn id="6" xr3:uid="{396F2B10-6165-4241-B1FE-7F0528DFF1B1}"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1BE09C6-CBC5-4924-96AB-DB402F039BDF}" name="Table328" displayName="Table328" ref="A350:F354" totalsRowShown="0">
  <autoFilter ref="A350:F354" xr:uid="{31BE09C6-CBC5-4924-96AB-DB402F039BDF}"/>
  <tableColumns count="6">
    <tableColumn id="1" xr3:uid="{D2648520-2E7F-48DB-A7DB-F331F36D2792}" name="CÓDIGO CATÁLOGO"/>
    <tableColumn id="2" xr3:uid="{C0EF344A-D0C4-4526-9C19-C59A150F6373}" name="ARTÍCULO">
      <calculatedColumnFormula>IFERROR(INDEX(UNSPSCDes,MATCH(INDIRECT(ADDRESS(ROW(),COLUMN()-1,4)),UNSPSCCode,0)),"")</calculatedColumnFormula>
    </tableColumn>
    <tableColumn id="3" xr3:uid="{F04001DA-6084-443B-A71B-EC7B20ABB726}" name="UNIDAD DE MEDIDA"/>
    <tableColumn id="4" xr3:uid="{428CAD9E-A955-401B-8F28-7928236BF7BD}" name="CANTIDAD TOTAL ESTIMADA"/>
    <tableColumn id="5" xr3:uid="{9C603EE3-CAC4-41B5-B691-2BB39AB0481A}" name="PRECIO UNITARIO ESTIMADO"/>
    <tableColumn id="6" xr3:uid="{21D73F04-5062-4A8F-877C-6E07823166EB}"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F34A4B8-D4C5-414E-84A3-C8B2C66394F6}" name="Table329" displayName="Table329" ref="A364:F368" totalsRowShown="0">
  <autoFilter ref="A364:F368" xr:uid="{6F34A4B8-D4C5-414E-84A3-C8B2C66394F6}"/>
  <tableColumns count="6">
    <tableColumn id="1" xr3:uid="{EFBA26F3-F8DE-4821-B521-45CAF1837BE7}" name="CÓDIGO CATÁLOGO"/>
    <tableColumn id="2" xr3:uid="{A1727025-5AA6-4758-A9F3-FCE471D52D78}" name="ARTÍCULO">
      <calculatedColumnFormula>IFERROR(INDEX(UNSPSCDes,MATCH(INDIRECT(ADDRESS(ROW(),COLUMN()-1,4)),UNSPSCCode,0)),"")</calculatedColumnFormula>
    </tableColumn>
    <tableColumn id="3" xr3:uid="{8168D040-4B6C-4961-987E-700B7157680A}" name="UNIDAD DE MEDIDA" dataDxfId="29" dataCellStyle="ArticleBody"/>
    <tableColumn id="4" xr3:uid="{40EBC614-5B7A-40AE-9D6C-9A4F089200AB}" name="CANTIDAD TOTAL ESTIMADA" dataDxfId="28" dataCellStyle="ArticleBody"/>
    <tableColumn id="5" xr3:uid="{23A335EF-A87C-4826-9737-1D996AC05B34}" name="PRECIO UNITARIO ESTIMADO"/>
    <tableColumn id="6" xr3:uid="{A2CBCDCF-4435-4ADA-A779-FFCE0F9FBC99}"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1956A18-B3D5-4127-878E-775D35C38776}" name="Table330" displayName="Table330" ref="A378:F382" totalsRowShown="0">
  <autoFilter ref="A378:F382" xr:uid="{11956A18-B3D5-4127-878E-775D35C38776}"/>
  <tableColumns count="6">
    <tableColumn id="1" xr3:uid="{B6F434B2-760F-43D4-9E80-3BD2629A2C9C}" name="CÓDIGO CATÁLOGO" dataDxfId="27" dataCellStyle="ArticleBody"/>
    <tableColumn id="2" xr3:uid="{0648D2DB-2317-46DB-83B5-01C07D7DCCBB}" name="ARTÍCULO">
      <calculatedColumnFormula>IFERROR(INDEX(UNSPSCDes,MATCH(INDIRECT(ADDRESS(ROW(),COLUMN()-1,4)),UNSPSCCode,0)),"")</calculatedColumnFormula>
    </tableColumn>
    <tableColumn id="3" xr3:uid="{3969F762-1F73-4B73-8E39-CB9601F8B8C1}" name="UNIDAD DE MEDIDA"/>
    <tableColumn id="4" xr3:uid="{D8B0A709-E0D5-4E51-BA4B-8F24090FAE90}" name="CANTIDAD TOTAL ESTIMADA"/>
    <tableColumn id="5" xr3:uid="{7105F328-EFEE-4189-8C11-E57CECD0ECAC}" name="PRECIO UNITARIO ESTIMADO"/>
    <tableColumn id="6" xr3:uid="{5A6008F9-735C-49FC-829E-9B58B7369BB1}"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587030D-EBFD-4AC8-B19C-A81046F29341}" name="Table331" displayName="Table331" ref="A392:F396" totalsRowShown="0">
  <autoFilter ref="A392:F396" xr:uid="{2587030D-EBFD-4AC8-B19C-A81046F29341}"/>
  <tableColumns count="6">
    <tableColumn id="1" xr3:uid="{8D0EF4D1-E4D1-4063-9ACF-AFFD07A3B4D5}" name="CÓDIGO CATÁLOGO" dataDxfId="26" dataCellStyle="ArticleBody"/>
    <tableColumn id="2" xr3:uid="{75B22EDA-8224-4C3E-B6F7-83BDEF0DCE9A}" name="ARTÍCULO">
      <calculatedColumnFormula>IFERROR(INDEX(UNSPSCDes,MATCH(INDIRECT(ADDRESS(ROW(),COLUMN()-1,4)),UNSPSCCode,0)),"")</calculatedColumnFormula>
    </tableColumn>
    <tableColumn id="3" xr3:uid="{13995D00-844B-488E-9F51-35D94325DFCB}" name="UNIDAD DE MEDIDA"/>
    <tableColumn id="4" xr3:uid="{9B551014-C1D1-46B9-BFC2-462E13122580}" name="CANTIDAD TOTAL ESTIMADA"/>
    <tableColumn id="5" xr3:uid="{B07FAFDA-6547-4B6F-8565-D5E7A26D7113}" name="PRECIO UNITARIO ESTIMADO"/>
    <tableColumn id="6" xr3:uid="{908F03B1-DCFF-4718-8A94-80F3ACFEB410}"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760743E-57A4-4F8C-9618-8E470C7E0426}" name="Table35" displayName="Table35" ref="A44:F45" totalsRowShown="0">
  <autoFilter ref="A44:F45" xr:uid="{E760743E-57A4-4F8C-9618-8E470C7E0426}"/>
  <tableColumns count="6">
    <tableColumn id="1" xr3:uid="{4B74AE00-8C81-44BF-9B49-47146DB09447}" name="CÓDIGO CATÁLOGO"/>
    <tableColumn id="2" xr3:uid="{3E1F4DD4-C26B-4D6B-BE2E-B3BB58DAB8BB}" name="ARTÍCULO">
      <calculatedColumnFormula>IFERROR(INDEX(UNSPSCDes,MATCH(INDIRECT(ADDRESS(ROW(),COLUMN()-1,4)),UNSPSCCode,0)),"")</calculatedColumnFormula>
    </tableColumn>
    <tableColumn id="3" xr3:uid="{C6AA4148-2155-465E-91D7-6B8E12E5F1C0}" name="UNIDAD DE MEDIDA"/>
    <tableColumn id="4" xr3:uid="{349D05AE-F3B5-43BA-8B73-9F6C0058698F}" name="CANTIDAD TOTAL ESTIMADA"/>
    <tableColumn id="5" xr3:uid="{F78376A6-4391-47AE-B7F2-22A110657101}" name="PRECIO UNITARIO ESTIMADO"/>
    <tableColumn id="6" xr3:uid="{839FB89D-A89A-4679-9F7C-1F228C117834}"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8610720-EB32-41AF-890F-6EB60786396A}" name="Table332" displayName="Table332" ref="A406:F407" totalsRowShown="0">
  <autoFilter ref="A406:F407" xr:uid="{88610720-EB32-41AF-890F-6EB60786396A}"/>
  <tableColumns count="6">
    <tableColumn id="1" xr3:uid="{F66E3506-C836-47FE-BFD4-1EE5577D76E1}" name="CÓDIGO CATÁLOGO" dataDxfId="25" dataCellStyle="ArticleBody"/>
    <tableColumn id="2" xr3:uid="{4A30336C-02D8-45FA-A465-A4D85155A02F}" name="ARTÍCULO">
      <calculatedColumnFormula>IFERROR(INDEX(UNSPSCDes,MATCH(INDIRECT(ADDRESS(ROW(),COLUMN()-1,4)),UNSPSCCode,0)),"")</calculatedColumnFormula>
    </tableColumn>
    <tableColumn id="3" xr3:uid="{D29D3853-07A4-4003-A42E-C0D16AD55822}" name="UNIDAD DE MEDIDA"/>
    <tableColumn id="4" xr3:uid="{E4A177FC-2CE6-4CCC-9F48-AE1EBB609D88}" name="CANTIDAD TOTAL ESTIMADA"/>
    <tableColumn id="5" xr3:uid="{4E27AB7B-5947-4BCC-95BA-FFF579E1DC90}" name="PRECIO UNITARIO ESTIMADO"/>
    <tableColumn id="6" xr3:uid="{1BBE7070-D892-40B8-806E-035CC2E76481}"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1FEEB8-9694-4D78-B3EE-5720246F4D6C}" name="Table333" displayName="Table333" ref="A417:F418" totalsRowShown="0">
  <autoFilter ref="A417:F418" xr:uid="{6E1FEEB8-9694-4D78-B3EE-5720246F4D6C}"/>
  <tableColumns count="6">
    <tableColumn id="1" xr3:uid="{EE465C0A-64AA-4BB8-9DD3-A6FA1554BB7A}" name="CÓDIGO CATÁLOGO" dataDxfId="24" dataCellStyle="ArticleBody"/>
    <tableColumn id="2" xr3:uid="{F088C83D-7C79-43E3-81E6-7AC018EABFE1}" name="ARTÍCULO">
      <calculatedColumnFormula>IFERROR(INDEX(UNSPSCDes,MATCH(INDIRECT(ADDRESS(ROW(),COLUMN()-1,4)),UNSPSCCode,0)),"")</calculatedColumnFormula>
    </tableColumn>
    <tableColumn id="3" xr3:uid="{CA0156D0-D62A-4F1E-BF3C-6DC1482237A3}" name="UNIDAD DE MEDIDA"/>
    <tableColumn id="4" xr3:uid="{C31EFD39-930D-4457-B69D-66C33B5D0CFA}" name="CANTIDAD TOTAL ESTIMADA"/>
    <tableColumn id="5" xr3:uid="{6997A27E-D5CD-42CC-A81E-E117746CA3C4}" name="PRECIO UNITARIO ESTIMADO"/>
    <tableColumn id="6" xr3:uid="{27E32166-F35D-4914-B50E-0813FCDFC91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A5FBC8F-569C-4009-9139-C42FBD3DBB33}" name="Table334" displayName="Table334" ref="A428:F429" totalsRowShown="0">
  <autoFilter ref="A428:F429" xr:uid="{BA5FBC8F-569C-4009-9139-C42FBD3DBB33}"/>
  <tableColumns count="6">
    <tableColumn id="1" xr3:uid="{55EA908F-F195-4B93-8B3B-A07B7DE93DC3}" name="CÓDIGO CATÁLOGO" dataDxfId="23" dataCellStyle="ArticleBody"/>
    <tableColumn id="2" xr3:uid="{EC51DBF8-37EB-46BE-8A4C-9FBBC2E8F309}" name="ARTÍCULO">
      <calculatedColumnFormula>IFERROR(INDEX(UNSPSCDes,MATCH(INDIRECT(ADDRESS(ROW(),COLUMN()-1,4)),UNSPSCCode,0)),"")</calculatedColumnFormula>
    </tableColumn>
    <tableColumn id="3" xr3:uid="{AEB8BD31-5891-41D3-A0CC-C8702E29573E}" name="UNIDAD DE MEDIDA"/>
    <tableColumn id="4" xr3:uid="{0BE749EC-7A18-43C9-A734-DFBEE6341F75}" name="CANTIDAD TOTAL ESTIMADA"/>
    <tableColumn id="5" xr3:uid="{0372AB41-6106-413B-BE34-3F3EBEF15B49}" name="PRECIO UNITARIO ESTIMADO"/>
    <tableColumn id="6" xr3:uid="{BCE09ADC-B0AE-45E0-8418-4379221CC9BE}"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6158DA5-21A5-4839-8F50-41CD0D0693F4}" name="Table335" displayName="Table335" ref="A439:F440" totalsRowShown="0">
  <autoFilter ref="A439:F440" xr:uid="{36158DA5-21A5-4839-8F50-41CD0D0693F4}"/>
  <tableColumns count="6">
    <tableColumn id="1" xr3:uid="{6BCB18C7-8637-460A-914A-D469FF3A8588}" name="CÓDIGO CATÁLOGO" dataDxfId="22" dataCellStyle="ArticleBody"/>
    <tableColumn id="2" xr3:uid="{38F07700-77DE-44E1-9373-C9AA0A32A9E2}" name="ARTÍCULO">
      <calculatedColumnFormula>IFERROR(INDEX(UNSPSCDes,MATCH(INDIRECT(ADDRESS(ROW(),COLUMN()-1,4)),UNSPSCCode,0)),"")</calculatedColumnFormula>
    </tableColumn>
    <tableColumn id="3" xr3:uid="{729C2411-420C-413B-9B3C-67D33A599BF4}" name="UNIDAD DE MEDIDA"/>
    <tableColumn id="4" xr3:uid="{C99E3C2B-7936-4DF8-BB28-30EED45B0630}" name="CANTIDAD TOTAL ESTIMADA"/>
    <tableColumn id="5" xr3:uid="{40806138-4E9E-402E-A2D7-C7CF13A79744}" name="PRECIO UNITARIO ESTIMADO"/>
    <tableColumn id="6" xr3:uid="{829D8300-8FC8-4C01-A65B-8991A0AC5CC9}"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D911371-0970-4609-A9A1-A9E845E63C0F}" name="Table336" displayName="Table336" ref="A450:F453" totalsRowShown="0">
  <autoFilter ref="A450:F453" xr:uid="{3D911371-0970-4609-A9A1-A9E845E63C0F}"/>
  <tableColumns count="6">
    <tableColumn id="1" xr3:uid="{816E3C8A-D3E9-48DF-A237-C46B2E7DB3E3}" name="CÓDIGO CATÁLOGO"/>
    <tableColumn id="2" xr3:uid="{586F48D8-C7DD-4F92-8B45-8E112BC76B9C}" name="ARTÍCULO">
      <calculatedColumnFormula>IFERROR(INDEX(UNSPSCDes,MATCH(INDIRECT(ADDRESS(ROW(),COLUMN()-1,4)),UNSPSCCode,0)),"")</calculatedColumnFormula>
    </tableColumn>
    <tableColumn id="3" xr3:uid="{D5DD27CA-63EA-4737-944D-2DA40E782ACF}" name="UNIDAD DE MEDIDA"/>
    <tableColumn id="4" xr3:uid="{2F8E9CC5-5CE7-49A3-A1A0-E0F3120C9844}" name="CANTIDAD TOTAL ESTIMADA"/>
    <tableColumn id="5" xr3:uid="{FC0F5B32-16BA-44BE-8F58-B242D560E639}" name="PRECIO UNITARIO ESTIMADO"/>
    <tableColumn id="6" xr3:uid="{70E7199D-984F-47F5-87EA-161B7F45DCF9}"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FF6472A-AA01-45C7-97B5-98A98FC2E0B1}" name="Table337" displayName="Table337" ref="A463:F466" totalsRowShown="0">
  <autoFilter ref="A463:F466" xr:uid="{AFF6472A-AA01-45C7-97B5-98A98FC2E0B1}"/>
  <tableColumns count="6">
    <tableColumn id="1" xr3:uid="{30CF03B2-AB3B-4382-8C62-0A7916FB8720}" name="CÓDIGO CATÁLOGO"/>
    <tableColumn id="2" xr3:uid="{062A271B-D57A-44FB-BF5D-FE507A345B80}" name="ARTÍCULO">
      <calculatedColumnFormula>IFERROR(INDEX(UNSPSCDes,MATCH(INDIRECT(ADDRESS(ROW(),COLUMN()-1,4)),UNSPSCCode,0)),"")</calculatedColumnFormula>
    </tableColumn>
    <tableColumn id="3" xr3:uid="{FA9EF4CF-1977-4064-9EA2-B68411D687A2}" name="UNIDAD DE MEDIDA"/>
    <tableColumn id="4" xr3:uid="{A21B340E-8C93-48A9-B9DA-FCA8BFACBE94}" name="CANTIDAD TOTAL ESTIMADA"/>
    <tableColumn id="5" xr3:uid="{FAA6CA51-8A0B-40F7-BD39-08A2495C5E64}" name="PRECIO UNITARIO ESTIMADO"/>
    <tableColumn id="6" xr3:uid="{B84A1054-7E0C-445E-951E-995A5E106AC2}"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683535-023A-4F05-8086-9BCD654F8408}" name="Table338" displayName="Table338" ref="A476:F479" totalsRowShown="0">
  <autoFilter ref="A476:F479" xr:uid="{73683535-023A-4F05-8086-9BCD654F8408}"/>
  <tableColumns count="6">
    <tableColumn id="1" xr3:uid="{375DCD10-0354-4A94-A234-2E835E1D0A6C}" name="CÓDIGO CATÁLOGO"/>
    <tableColumn id="2" xr3:uid="{95AFD2F8-7A01-455B-B7A6-7E2AF94CA51E}" name="ARTÍCULO">
      <calculatedColumnFormula>IFERROR(INDEX(UNSPSCDes,MATCH(INDIRECT(ADDRESS(ROW(),COLUMN()-1,4)),UNSPSCCode,0)),"")</calculatedColumnFormula>
    </tableColumn>
    <tableColumn id="3" xr3:uid="{733908C8-7843-4E2E-A921-205E4224AE55}" name="UNIDAD DE MEDIDA"/>
    <tableColumn id="4" xr3:uid="{97DC16B0-D506-4785-BE62-885921ABCC30}" name="CANTIDAD TOTAL ESTIMADA"/>
    <tableColumn id="5" xr3:uid="{A7077737-2E27-4ADA-AD9A-C6F5D331DE7E}" name="PRECIO UNITARIO ESTIMADO"/>
    <tableColumn id="6" xr3:uid="{FACF5403-C94A-4F58-9E0E-312BD8A94B6B}"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3767B9C-FAA7-4407-8B0E-65E7519BAAE8}" name="Table339" displayName="Table339" ref="A489:F492" totalsRowShown="0">
  <autoFilter ref="A489:F492" xr:uid="{53767B9C-FAA7-4407-8B0E-65E7519BAAE8}"/>
  <tableColumns count="6">
    <tableColumn id="1" xr3:uid="{B010FFE3-469A-4A78-85C2-C69DAF91AF7E}" name="CÓDIGO CATÁLOGO" dataDxfId="21" dataCellStyle="ArticleBody"/>
    <tableColumn id="2" xr3:uid="{9733C018-4E48-4F2D-BEF9-605BAA77A95E}" name="ARTÍCULO">
      <calculatedColumnFormula>IFERROR(INDEX(UNSPSCDes,MATCH(INDIRECT(ADDRESS(ROW(),COLUMN()-1,4)),UNSPSCCode,0)),"")</calculatedColumnFormula>
    </tableColumn>
    <tableColumn id="3" xr3:uid="{4A7E4F68-576C-4990-96F0-32974319CC61}" name="UNIDAD DE MEDIDA"/>
    <tableColumn id="4" xr3:uid="{4B5048BC-99AB-46D8-AA80-BF40F6B08CD9}" name="CANTIDAD TOTAL ESTIMADA"/>
    <tableColumn id="5" xr3:uid="{3143B957-08BD-4950-B64A-8D1999FB1D70}" name="PRECIO UNITARIO ESTIMADO"/>
    <tableColumn id="6" xr3:uid="{6325A595-34FB-4963-BAF5-7E2F07978F1C}"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A37DE7E-A095-435F-8B6A-BED7B61F00A0}" name="Table340" displayName="Table340" ref="A502:F531" totalsRowShown="0">
  <autoFilter ref="A502:F531" xr:uid="{0A37DE7E-A095-435F-8B6A-BED7B61F00A0}"/>
  <tableColumns count="6">
    <tableColumn id="1" xr3:uid="{AAB9B3F1-572E-4B16-A83E-1ADC97D6A599}" name="CÓDIGO CATÁLOGO"/>
    <tableColumn id="2" xr3:uid="{E6D03BA2-54E3-457D-981D-EA933DE9F338}" name="ARTÍCULO">
      <calculatedColumnFormula>IFERROR(INDEX(UNSPSCDes,MATCH(INDIRECT(ADDRESS(ROW(),COLUMN()-1,4)),UNSPSCCode,0)),"")</calculatedColumnFormula>
    </tableColumn>
    <tableColumn id="3" xr3:uid="{FEC170B6-028D-492E-9383-E938F3A255C5}" name="UNIDAD DE MEDIDA"/>
    <tableColumn id="4" xr3:uid="{EE9303B9-E7CF-45F8-8F0A-0A532174F75E}" name="CANTIDAD TOTAL ESTIMADA"/>
    <tableColumn id="5" xr3:uid="{00A77213-CC11-43CF-924E-509DEC3C5512}" name="PRECIO UNITARIO ESTIMADO"/>
    <tableColumn id="6" xr3:uid="{64084F63-3BDA-442A-9750-86116092F21A}"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20F1D3C-ECFF-4E6D-B285-DAB6BB01D74C}" name="Table341" displayName="Table341" ref="A541:F550" totalsRowShown="0">
  <autoFilter ref="A541:F550" xr:uid="{520F1D3C-ECFF-4E6D-B285-DAB6BB01D74C}"/>
  <tableColumns count="6">
    <tableColumn id="1" xr3:uid="{F8D11B75-6B10-483B-A34E-84E7FEEBD245}" name="CÓDIGO CATÁLOGO"/>
    <tableColumn id="2" xr3:uid="{8AC29421-69C4-4533-8572-4D51EE1215CC}" name="ARTÍCULO">
      <calculatedColumnFormula>IFERROR(INDEX(UNSPSCDes,MATCH(INDIRECT(ADDRESS(ROW(),COLUMN()-1,4)),UNSPSCCode,0)),"")</calculatedColumnFormula>
    </tableColumn>
    <tableColumn id="3" xr3:uid="{4F0E1DCE-86E4-49FB-A36C-5AF4982F8DBD}" name="UNIDAD DE MEDIDA"/>
    <tableColumn id="4" xr3:uid="{1875772B-5CCC-4DA8-A5B2-9B0B9FB283A8}" name="CANTIDAD TOTAL ESTIMADA"/>
    <tableColumn id="5" xr3:uid="{2D2EE0B2-44CF-4DE6-82D5-D550C72A28D9}" name="PRECIO UNITARIO ESTIMADO"/>
    <tableColumn id="6" xr3:uid="{F388BA62-42C9-40CB-8CEB-77F6E617A87B}"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B32D620-8103-4ED5-887C-DABC5EFCB6BC}" name="Table36" displayName="Table36" ref="A55:F56" totalsRowShown="0">
  <autoFilter ref="A55:F56" xr:uid="{5B32D620-8103-4ED5-887C-DABC5EFCB6BC}"/>
  <tableColumns count="6">
    <tableColumn id="1" xr3:uid="{6643AA56-03B2-4371-B42D-623242B2C351}" name="CÓDIGO CATÁLOGO"/>
    <tableColumn id="2" xr3:uid="{4D539D53-C481-41FD-B723-900C86A540BD}" name="ARTÍCULO">
      <calculatedColumnFormula>IFERROR(INDEX(UNSPSCDes,MATCH(INDIRECT(ADDRESS(ROW(),COLUMN()-1,4)),UNSPSCCode,0)),"")</calculatedColumnFormula>
    </tableColumn>
    <tableColumn id="3" xr3:uid="{F66DCB00-AA4D-4385-964C-1966AFBE0EA9}" name="UNIDAD DE MEDIDA"/>
    <tableColumn id="4" xr3:uid="{550169DE-A33C-4E54-963A-81C390CEA523}" name="CANTIDAD TOTAL ESTIMADA"/>
    <tableColumn id="5" xr3:uid="{A1DB6B45-8316-4ACE-B55B-311BD7B847FD}" name="PRECIO UNITARIO ESTIMADO"/>
    <tableColumn id="6" xr3:uid="{AA95D522-72F3-4DA8-8598-B319B28BA4B3}"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9439EC0-4DB8-4897-AD0A-E0BD9677DDD4}" name="Table342" displayName="Table342" ref="A560:F562" totalsRowShown="0">
  <autoFilter ref="A560:F562" xr:uid="{29439EC0-4DB8-4897-AD0A-E0BD9677DDD4}"/>
  <tableColumns count="6">
    <tableColumn id="1" xr3:uid="{E9697C10-296E-49B2-B0FE-720037D87138}" name="CÓDIGO CATÁLOGO"/>
    <tableColumn id="2" xr3:uid="{21CF37E7-5AAF-46E4-A03B-9570454C8686}" name="ARTÍCULO">
      <calculatedColumnFormula>IFERROR(INDEX(UNSPSCDes,MATCH(INDIRECT(ADDRESS(ROW(),COLUMN()-1,4)),UNSPSCCode,0)),"")</calculatedColumnFormula>
    </tableColumn>
    <tableColumn id="3" xr3:uid="{3F9EF160-9765-4368-88B7-4B56B7ABA740}" name="UNIDAD DE MEDIDA"/>
    <tableColumn id="4" xr3:uid="{015F6EF5-F058-48BB-8ACC-D594AE40791F}" name="CANTIDAD TOTAL ESTIMADA"/>
    <tableColumn id="5" xr3:uid="{853181DB-559D-46A6-BB45-871B8B90357B}" name="PRECIO UNITARIO ESTIMADO"/>
    <tableColumn id="6" xr3:uid="{33F438B5-ECC1-4CDF-A4E0-0276B8C5F808}"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CFB43B2-771E-4331-AF59-BAF9E57A63A7}" name="Table343" displayName="Table343" ref="A572:F573" totalsRowShown="0">
  <autoFilter ref="A572:F573" xr:uid="{6CFB43B2-771E-4331-AF59-BAF9E57A63A7}"/>
  <tableColumns count="6">
    <tableColumn id="1" xr3:uid="{F1BC6FCE-6A84-4545-85AC-A571D6432BD5}" name="CÓDIGO CATÁLOGO"/>
    <tableColumn id="2" xr3:uid="{214681D4-FF93-4746-82B9-4C9F716E80F9}" name="ARTÍCULO">
      <calculatedColumnFormula>IFERROR(INDEX(UNSPSCDes,MATCH(INDIRECT(ADDRESS(ROW(),COLUMN()-1,4)),UNSPSCCode,0)),"")</calculatedColumnFormula>
    </tableColumn>
    <tableColumn id="3" xr3:uid="{5BAD0C73-4E5C-4011-A061-58A139FA4948}" name="UNIDAD DE MEDIDA"/>
    <tableColumn id="4" xr3:uid="{00AD4537-8ED9-46EE-8595-EC1E97AD8239}" name="CANTIDAD TOTAL ESTIMADA"/>
    <tableColumn id="5" xr3:uid="{77C2769B-96CB-4E6A-9306-BF45777A746B}" name="PRECIO UNITARIO ESTIMADO"/>
    <tableColumn id="6" xr3:uid="{6FEBB665-8C8D-4F81-9BC6-470B0C1BF603}"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88658D3-1541-41C0-BD50-87FB7EC1532B}" name="Table344" displayName="Table344" ref="A583:F585" totalsRowShown="0">
  <autoFilter ref="A583:F585" xr:uid="{288658D3-1541-41C0-BD50-87FB7EC1532B}"/>
  <tableColumns count="6">
    <tableColumn id="1" xr3:uid="{685C9C8C-DAC7-4938-91D7-974B2D5EECFD}" name="CÓDIGO CATÁLOGO"/>
    <tableColumn id="2" xr3:uid="{E92C2EDE-AB21-4BDF-A274-4D1F1E890805}" name="ARTÍCULO">
      <calculatedColumnFormula>IFERROR(INDEX(UNSPSCDes,MATCH(INDIRECT(ADDRESS(ROW(),COLUMN()-1,4)),UNSPSCCode,0)),"")</calculatedColumnFormula>
    </tableColumn>
    <tableColumn id="3" xr3:uid="{B8DFB765-0D7B-4C43-9254-D25A51E32C87}" name="UNIDAD DE MEDIDA"/>
    <tableColumn id="4" xr3:uid="{FEEA7B6F-1468-4F04-A3FD-5E2227647ABD}" name="CANTIDAD TOTAL ESTIMADA"/>
    <tableColumn id="5" xr3:uid="{F4492F5A-447D-4975-A9B5-CF24667EC7D5}" name="PRECIO UNITARIO ESTIMADO"/>
    <tableColumn id="6" xr3:uid="{05C21D6D-232D-4C39-A5F5-D0CDD18977FD}"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A262EEB-1A39-4862-AF47-C647C5558748}" name="Table345" displayName="Table345" ref="A595:F597" totalsRowShown="0">
  <autoFilter ref="A595:F597" xr:uid="{6A262EEB-1A39-4862-AF47-C647C5558748}"/>
  <tableColumns count="6">
    <tableColumn id="1" xr3:uid="{75E1DBDC-B7A9-434B-98CB-D468B9D7793C}" name="CÓDIGO CATÁLOGO"/>
    <tableColumn id="2" xr3:uid="{6A33851B-AB6D-43E3-BF77-85206AFEC384}" name="ARTÍCULO">
      <calculatedColumnFormula>IFERROR(INDEX(UNSPSCDes,MATCH(INDIRECT(ADDRESS(ROW(),COLUMN()-1,4)),UNSPSCCode,0)),"")</calculatedColumnFormula>
    </tableColumn>
    <tableColumn id="3" xr3:uid="{107B8DE9-E313-4078-96EA-DB9D14F82CC9}" name="UNIDAD DE MEDIDA"/>
    <tableColumn id="4" xr3:uid="{2F901B15-4849-4764-B18E-E8D93CD451C0}" name="CANTIDAD TOTAL ESTIMADA"/>
    <tableColumn id="5" xr3:uid="{50D7F913-8AF1-4C96-8A22-0CD725F13F99}" name="PRECIO UNITARIO ESTIMADO"/>
    <tableColumn id="6" xr3:uid="{D3E0F288-8494-42B9-B09B-4E01E8546B20}"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3AE9DDB-EA5A-4286-A5E6-4264FFEAC0F3}" name="Table346" displayName="Table346" ref="A607:F609" totalsRowShown="0">
  <autoFilter ref="A607:F609" xr:uid="{43AE9DDB-EA5A-4286-A5E6-4264FFEAC0F3}"/>
  <tableColumns count="6">
    <tableColumn id="1" xr3:uid="{8DA547F2-EDEF-43BC-9CA3-6B40C8E50A05}" name="CÓDIGO CATÁLOGO" dataDxfId="20" dataCellStyle="ArticleBody"/>
    <tableColumn id="2" xr3:uid="{9AB475E7-1B56-47F5-9EAE-8166EC533B38}" name="ARTÍCULO">
      <calculatedColumnFormula>IFERROR(INDEX(UNSPSCDes,MATCH(INDIRECT(ADDRESS(ROW(),COLUMN()-1,4)),UNSPSCCode,0)),"")</calculatedColumnFormula>
    </tableColumn>
    <tableColumn id="3" xr3:uid="{B010798A-1D4F-4315-8CAD-AC288D006D1F}" name="UNIDAD DE MEDIDA"/>
    <tableColumn id="4" xr3:uid="{CAA96B71-1203-4939-875A-DDF9A2499EFA}" name="CANTIDAD TOTAL ESTIMADA"/>
    <tableColumn id="5" xr3:uid="{E195B2CF-6455-4FD5-8EC7-C4AD6C6CD0A2}" name="PRECIO UNITARIO ESTIMADO"/>
    <tableColumn id="6" xr3:uid="{7789C1F9-2733-4D30-A3D7-C9752F36BC3F}"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0ADFBA5-241C-414D-BCA1-107867E22467}" name="Table347" displayName="Table347" ref="A619:F621" totalsRowShown="0">
  <autoFilter ref="A619:F621" xr:uid="{C0ADFBA5-241C-414D-BCA1-107867E22467}"/>
  <tableColumns count="6">
    <tableColumn id="1" xr3:uid="{C0F6071A-7D48-4B20-9F14-AE4D3EFA2196}" name="CÓDIGO CATÁLOGO"/>
    <tableColumn id="2" xr3:uid="{0FCECCF6-5F49-4D84-A444-A8F309130B55}" name="ARTÍCULO">
      <calculatedColumnFormula>IFERROR(INDEX(UNSPSCDes,MATCH(INDIRECT(ADDRESS(ROW(),COLUMN()-1,4)),UNSPSCCode,0)),"")</calculatedColumnFormula>
    </tableColumn>
    <tableColumn id="3" xr3:uid="{E4FA2945-C5A1-467C-BB44-7CF10BF2F3CF}" name="UNIDAD DE MEDIDA"/>
    <tableColumn id="4" xr3:uid="{CAD28A72-E496-499F-817D-7765DBA3A91C}" name="CANTIDAD TOTAL ESTIMADA"/>
    <tableColumn id="5" xr3:uid="{57EA52FB-9EAB-409E-9B0F-CF25A251273D}" name="PRECIO UNITARIO ESTIMADO"/>
    <tableColumn id="6" xr3:uid="{34460923-0C99-4F90-A955-2CE4F9E59D67}"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433B9DA-2E71-4D94-93EA-85A325206B30}" name="Table348" displayName="Table348" ref="A631:F632" totalsRowShown="0">
  <autoFilter ref="A631:F632" xr:uid="{9433B9DA-2E71-4D94-93EA-85A325206B30}"/>
  <tableColumns count="6">
    <tableColumn id="1" xr3:uid="{B00A8013-78AD-4097-9931-F05E04E4E4D4}" name="CÓDIGO CATÁLOGO"/>
    <tableColumn id="2" xr3:uid="{C85C3201-E423-4777-8892-DF62F4204939}" name="ARTÍCULO">
      <calculatedColumnFormula>IFERROR(INDEX(UNSPSCDes,MATCH(INDIRECT(ADDRESS(ROW(),COLUMN()-1,4)),UNSPSCCode,0)),"")</calculatedColumnFormula>
    </tableColumn>
    <tableColumn id="3" xr3:uid="{5BC7C0D8-2C2F-4604-B801-F82E046F1A5A}" name="UNIDAD DE MEDIDA"/>
    <tableColumn id="4" xr3:uid="{846DEF7F-1C3B-4BFE-9634-91FDAEC4FDB2}" name="CANTIDAD TOTAL ESTIMADA"/>
    <tableColumn id="5" xr3:uid="{6164F538-198E-4F83-BD3E-51C34493D356}" name="PRECIO UNITARIO ESTIMADO"/>
    <tableColumn id="6" xr3:uid="{4447F94C-3F29-44DE-A787-78AE1573A7F9}"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D6B04B8-790A-4D09-8460-C013BDF51035}" name="Table349" displayName="Table349" ref="A642:F643" totalsRowShown="0">
  <autoFilter ref="A642:F643" xr:uid="{0D6B04B8-790A-4D09-8460-C013BDF51035}"/>
  <tableColumns count="6">
    <tableColumn id="1" xr3:uid="{B1F0DA84-6C98-475C-A965-90C90F217D1D}" name="CÓDIGO CATÁLOGO"/>
    <tableColumn id="2" xr3:uid="{47782D41-D884-4532-9C55-E471C4A20465}" name="ARTÍCULO">
      <calculatedColumnFormula>IFERROR(INDEX(UNSPSCDes,MATCH(INDIRECT(ADDRESS(ROW(),COLUMN()-1,4)),UNSPSCCode,0)),"")</calculatedColumnFormula>
    </tableColumn>
    <tableColumn id="3" xr3:uid="{BA094939-F976-47B8-870D-4D686784F35A}" name="UNIDAD DE MEDIDA"/>
    <tableColumn id="4" xr3:uid="{E40BF21A-C7F0-4A69-B02A-575C9A126888}" name="CANTIDAD TOTAL ESTIMADA"/>
    <tableColumn id="5" xr3:uid="{B6BB9976-927C-4B5C-AACF-1D746B1AA972}" name="PRECIO UNITARIO ESTIMADO"/>
    <tableColumn id="6" xr3:uid="{232553E4-A0CB-45F2-B0A1-ABB72940A75A}"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7C960E3-5CCC-4349-9D02-4397BBCED352}" name="Table350" displayName="Table350" ref="A653:F654" totalsRowShown="0">
  <autoFilter ref="A653:F654" xr:uid="{47C960E3-5CCC-4349-9D02-4397BBCED352}"/>
  <tableColumns count="6">
    <tableColumn id="1" xr3:uid="{C1403BFD-1191-45F5-A9B1-2E22771F0666}" name="CÓDIGO CATÁLOGO"/>
    <tableColumn id="2" xr3:uid="{B6158291-E528-40CE-9464-59F7D0BFB84A}" name="ARTÍCULO">
      <calculatedColumnFormula>IFERROR(INDEX(UNSPSCDes,MATCH(INDIRECT(ADDRESS(ROW(),COLUMN()-1,4)),UNSPSCCode,0)),"")</calculatedColumnFormula>
    </tableColumn>
    <tableColumn id="3" xr3:uid="{1AE5ACF1-ECCC-4B73-AA7B-752450759609}" name="UNIDAD DE MEDIDA"/>
    <tableColumn id="4" xr3:uid="{2A56CD0F-14CA-4958-A16D-78FC77731ED2}" name="CANTIDAD TOTAL ESTIMADA"/>
    <tableColumn id="5" xr3:uid="{44A99898-0785-4F9B-B127-360B1F8926F2}" name="PRECIO UNITARIO ESTIMADO"/>
    <tableColumn id="6" xr3:uid="{4394FA1C-809A-481B-9BBC-21355298569F}"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1201477-BB45-4FE9-9A5F-6FBEE325E916}" name="Table351" displayName="Table351" ref="A664:F665" totalsRowShown="0">
  <autoFilter ref="A664:F665" xr:uid="{51201477-BB45-4FE9-9A5F-6FBEE325E916}"/>
  <tableColumns count="6">
    <tableColumn id="1" xr3:uid="{C7B6A1C9-B198-44A3-8218-8421633EFC70}" name="CÓDIGO CATÁLOGO"/>
    <tableColumn id="2" xr3:uid="{CBEDC6DD-3266-4A90-BDA2-581D6FD505F0}" name="ARTÍCULO">
      <calculatedColumnFormula>IFERROR(INDEX(UNSPSCDes,MATCH(INDIRECT(ADDRESS(ROW(),COLUMN()-1,4)),UNSPSCCode,0)),"")</calculatedColumnFormula>
    </tableColumn>
    <tableColumn id="3" xr3:uid="{C3A21CBC-F97A-4E1F-AB42-3C1727E92EBF}" name="UNIDAD DE MEDIDA"/>
    <tableColumn id="4" xr3:uid="{B32D65B4-CB30-40B5-BEFE-E7BA5665FCC5}" name="CANTIDAD TOTAL ESTIMADA"/>
    <tableColumn id="5" xr3:uid="{F39CF358-E8EE-4FE8-8E51-B3BAF080F98B}" name="PRECIO UNITARIO ESTIMADO"/>
    <tableColumn id="6" xr3:uid="{61F50580-889B-49CD-89FB-1038A55E3238}"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BA1160-66A7-42EF-A7F8-AB5945A634BC}" name="Table37" displayName="Table37" ref="A66:F67" totalsRowShown="0">
  <autoFilter ref="A66:F67" xr:uid="{B8BA1160-66A7-42EF-A7F8-AB5945A634BC}"/>
  <tableColumns count="6">
    <tableColumn id="1" xr3:uid="{6742B897-C71A-4984-8F05-0791317900F6}" name="CÓDIGO CATÁLOGO"/>
    <tableColumn id="2" xr3:uid="{76F703B7-C552-460C-9589-2551C710AC3B}" name="ARTÍCULO">
      <calculatedColumnFormula>IFERROR(INDEX(UNSPSCDes,MATCH(INDIRECT(ADDRESS(ROW(),COLUMN()-1,4)),UNSPSCCode,0)),"")</calculatedColumnFormula>
    </tableColumn>
    <tableColumn id="3" xr3:uid="{A28A971C-72FF-4F78-80E4-39214AB60226}" name="UNIDAD DE MEDIDA"/>
    <tableColumn id="4" xr3:uid="{427E964F-051C-4F52-8376-3EF95D2570C1}" name="CANTIDAD TOTAL ESTIMADA"/>
    <tableColumn id="5" xr3:uid="{A9130CAD-1E4D-420A-93CC-FEB52B272EAC}" name="PRECIO UNITARIO ESTIMADO"/>
    <tableColumn id="6" xr3:uid="{D1082D58-AE9F-4EDA-A4A0-3E21673F997E}"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6116130-34CA-4FA8-AA18-2B693A6A5C02}" name="Table352" displayName="Table352" ref="A675:F677" totalsRowShown="0">
  <autoFilter ref="A675:F677" xr:uid="{D6116130-34CA-4FA8-AA18-2B693A6A5C02}"/>
  <tableColumns count="6">
    <tableColumn id="1" xr3:uid="{6D652DBE-95E4-4A48-91FA-CA07EBB4B762}" name="CÓDIGO CATÁLOGO"/>
    <tableColumn id="2" xr3:uid="{4E307D58-373C-4185-8706-B6B8EB365FB5}" name="ARTÍCULO">
      <calculatedColumnFormula>IFERROR(INDEX(UNSPSCDes,MATCH(INDIRECT(ADDRESS(ROW(),COLUMN()-1,4)),UNSPSCCode,0)),"")</calculatedColumnFormula>
    </tableColumn>
    <tableColumn id="3" xr3:uid="{BAA16CE6-9F69-402F-A1FD-1D20D2B42307}" name="UNIDAD DE MEDIDA"/>
    <tableColumn id="4" xr3:uid="{C5E25CF2-4335-4ADD-9FAA-CEF12372B00C}" name="CANTIDAD TOTAL ESTIMADA"/>
    <tableColumn id="5" xr3:uid="{6DBFC6E2-68F1-466E-91A3-C71ECCC27710}" name="PRECIO UNITARIO ESTIMADO"/>
    <tableColumn id="6" xr3:uid="{7B5CD2C6-C450-4709-9126-CF5283189EB0}"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19E5089-4CAA-4D9E-9C2D-90E9D129D0A2}" name="Table353" displayName="Table353" ref="A687:F690" totalsRowShown="0">
  <autoFilter ref="A687:F690" xr:uid="{519E5089-4CAA-4D9E-9C2D-90E9D129D0A2}"/>
  <tableColumns count="6">
    <tableColumn id="1" xr3:uid="{DDBDF756-7A3A-423A-90E3-60BB12C85BE8}" name="CÓDIGO CATÁLOGO"/>
    <tableColumn id="2" xr3:uid="{E3C3D899-F3CD-49AD-83F9-83B302FC4847}" name="ARTÍCULO">
      <calculatedColumnFormula>IFERROR(INDEX(UNSPSCDes,MATCH(INDIRECT(ADDRESS(ROW(),COLUMN()-1,4)),UNSPSCCode,0)),"")</calculatedColumnFormula>
    </tableColumn>
    <tableColumn id="3" xr3:uid="{D5AB9C8A-1459-41E8-9428-B2355F075413}" name="UNIDAD DE MEDIDA"/>
    <tableColumn id="4" xr3:uid="{50F2FC31-566E-4D2A-9EDA-084BC6855E4C}" name="CANTIDAD TOTAL ESTIMADA"/>
    <tableColumn id="5" xr3:uid="{1B5F084E-ACA4-4C6F-B93C-2835C5473825}" name="PRECIO UNITARIO ESTIMADO"/>
    <tableColumn id="6" xr3:uid="{0A0793AE-5629-41D7-AE3B-74FC71C7E592}"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8EC54BF-960C-4C1C-B9F0-4254EBA6DF96}" name="Table354" displayName="Table354" ref="A700:F702" totalsRowShown="0">
  <autoFilter ref="A700:F702" xr:uid="{C8EC54BF-960C-4C1C-B9F0-4254EBA6DF96}"/>
  <tableColumns count="6">
    <tableColumn id="1" xr3:uid="{24156F56-9FF4-4298-8AD4-C4C8E533A687}" name="CÓDIGO CATÁLOGO"/>
    <tableColumn id="2" xr3:uid="{E073683F-5099-4A3E-AF2D-95011D07DE1F}" name="ARTÍCULO">
      <calculatedColumnFormula>IFERROR(INDEX(UNSPSCDes,MATCH(INDIRECT(ADDRESS(ROW(),COLUMN()-1,4)),UNSPSCCode,0)),"")</calculatedColumnFormula>
    </tableColumn>
    <tableColumn id="3" xr3:uid="{82D8BD06-30C8-49A2-8075-EDDCBDCC9802}" name="UNIDAD DE MEDIDA"/>
    <tableColumn id="4" xr3:uid="{3CB533C6-117B-4790-8C93-DCF747FDD443}" name="CANTIDAD TOTAL ESTIMADA"/>
    <tableColumn id="5" xr3:uid="{87D4221A-7CFD-4E32-AC4B-2251622C57A5}" name="PRECIO UNITARIO ESTIMADO"/>
    <tableColumn id="6" xr3:uid="{3FF23E54-112D-46F4-82CF-9DD078DBAB0C}"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9AF6765-CD34-4DC6-99D2-A3A4F1642984}" name="Table355" displayName="Table355" ref="A712:F714" totalsRowShown="0">
  <autoFilter ref="A712:F714" xr:uid="{89AF6765-CD34-4DC6-99D2-A3A4F1642984}"/>
  <tableColumns count="6">
    <tableColumn id="1" xr3:uid="{95E60E3C-130F-4A95-B2C0-5E189F6CA91C}" name="CÓDIGO CATÁLOGO"/>
    <tableColumn id="2" xr3:uid="{0315BE20-6383-4E3C-87CA-D247BD7E5912}" name="ARTÍCULO">
      <calculatedColumnFormula>IFERROR(INDEX(UNSPSCDes,MATCH(INDIRECT(ADDRESS(ROW(),COLUMN()-1,4)),UNSPSCCode,0)),"")</calculatedColumnFormula>
    </tableColumn>
    <tableColumn id="3" xr3:uid="{71EEBAF6-F4D6-4189-8501-ABACE0E5A60E}" name="UNIDAD DE MEDIDA"/>
    <tableColumn id="4" xr3:uid="{9D6B6C03-DF0B-45EC-B60C-FCB114FD94C5}" name="CANTIDAD TOTAL ESTIMADA"/>
    <tableColumn id="5" xr3:uid="{E017C5BA-AD0D-47F2-8C88-2A205317CC8A}" name="PRECIO UNITARIO ESTIMADO"/>
    <tableColumn id="6" xr3:uid="{3F57DBB5-E62E-4936-A45A-557D4AAD8F4D}"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1D6BFA3-62EE-4663-9185-7F0B0CC78BE7}" name="Table356" displayName="Table356" ref="A724:F725" totalsRowShown="0">
  <autoFilter ref="A724:F725" xr:uid="{91D6BFA3-62EE-4663-9185-7F0B0CC78BE7}"/>
  <tableColumns count="6">
    <tableColumn id="1" xr3:uid="{5573BE11-2905-4CBB-A015-FD798F58CCB2}" name="CÓDIGO CATÁLOGO"/>
    <tableColumn id="2" xr3:uid="{4DF3162C-00CC-4D30-AA4F-B9D2D1278501}" name="ARTÍCULO">
      <calculatedColumnFormula>IFERROR(INDEX(UNSPSCDes,MATCH(INDIRECT(ADDRESS(ROW(),COLUMN()-1,4)),UNSPSCCode,0)),"")</calculatedColumnFormula>
    </tableColumn>
    <tableColumn id="3" xr3:uid="{F9B7B9D0-EB8B-451F-8D9A-F9C859A8FC46}" name="UNIDAD DE MEDIDA"/>
    <tableColumn id="4" xr3:uid="{EFD639A5-AF35-4D89-88CA-910BB483FBE5}" name="CANTIDAD TOTAL ESTIMADA"/>
    <tableColumn id="5" xr3:uid="{C194DA07-B784-457E-8D53-A1288F2DA59B}" name="PRECIO UNITARIO ESTIMADO"/>
    <tableColumn id="6" xr3:uid="{B8191773-44A9-46F6-8D64-0662A2FFE232}"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419D972-71CB-4F1D-AB4A-843EEA1CA2DD}" name="Table357" displayName="Table357" ref="A735:F736" totalsRowShown="0">
  <autoFilter ref="A735:F736" xr:uid="{E419D972-71CB-4F1D-AB4A-843EEA1CA2DD}"/>
  <tableColumns count="6">
    <tableColumn id="1" xr3:uid="{838E1432-1D34-478A-B222-F27561CA4AE8}" name="CÓDIGO CATÁLOGO"/>
    <tableColumn id="2" xr3:uid="{BDA9AD09-496F-418A-B73B-93BED1B42882}" name="ARTÍCULO">
      <calculatedColumnFormula>IFERROR(INDEX(UNSPSCDes,MATCH(INDIRECT(ADDRESS(ROW(),COLUMN()-1,4)),UNSPSCCode,0)),"")</calculatedColumnFormula>
    </tableColumn>
    <tableColumn id="3" xr3:uid="{FCD93241-F4E6-4F50-9547-1160A3492D30}" name="UNIDAD DE MEDIDA"/>
    <tableColumn id="4" xr3:uid="{F09532C9-9D20-4F4D-9842-BFF9904419E7}" name="CANTIDAD TOTAL ESTIMADA"/>
    <tableColumn id="5" xr3:uid="{00143832-3128-43E4-9890-58A4C69E7807}" name="PRECIO UNITARIO ESTIMADO"/>
    <tableColumn id="6" xr3:uid="{1F07AFC6-ADF5-4335-85F0-E1BE26AFAD55}"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61E02E1F-D41B-4CE7-853E-FA749E90E1F9}" name="Table358" displayName="Table358" ref="A746:F747" totalsRowShown="0">
  <autoFilter ref="A746:F747" xr:uid="{61E02E1F-D41B-4CE7-853E-FA749E90E1F9}"/>
  <tableColumns count="6">
    <tableColumn id="1" xr3:uid="{1799E091-A20E-4B1D-9AA5-2792781BDD55}" name="CÓDIGO CATÁLOGO"/>
    <tableColumn id="2" xr3:uid="{75353AC1-B2BE-4BB8-8D84-3F269EA377E2}" name="ARTÍCULO">
      <calculatedColumnFormula>IFERROR(INDEX(UNSPSCDes,MATCH(INDIRECT(ADDRESS(ROW(),COLUMN()-1,4)),UNSPSCCode,0)),"")</calculatedColumnFormula>
    </tableColumn>
    <tableColumn id="3" xr3:uid="{66F4AE28-F5E7-428B-B03C-5E25087F17B4}" name="UNIDAD DE MEDIDA"/>
    <tableColumn id="4" xr3:uid="{31ACEF3D-401C-41A0-ACAC-10BBF10FDE96}" name="CANTIDAD TOTAL ESTIMADA"/>
    <tableColumn id="5" xr3:uid="{442D7179-13E1-42A8-837B-9D3C8FF4761E}" name="PRECIO UNITARIO ESTIMADO"/>
    <tableColumn id="6" xr3:uid="{3C470A06-C3FB-4CB4-BF39-552A794539E1}"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438C6D70-E360-47C7-8DF2-806783814B23}" name="Table359" displayName="Table359" ref="A757:F758" totalsRowShown="0">
  <autoFilter ref="A757:F758" xr:uid="{438C6D70-E360-47C7-8DF2-806783814B23}"/>
  <tableColumns count="6">
    <tableColumn id="1" xr3:uid="{6C7D7065-C389-410A-A173-77E4AB858910}" name="CÓDIGO CATÁLOGO"/>
    <tableColumn id="2" xr3:uid="{5F3D4887-5B73-4C05-8DF7-3196262C866F}" name="ARTÍCULO">
      <calculatedColumnFormula>IFERROR(INDEX(UNSPSCDes,MATCH(INDIRECT(ADDRESS(ROW(),COLUMN()-1,4)),UNSPSCCode,0)),"")</calculatedColumnFormula>
    </tableColumn>
    <tableColumn id="3" xr3:uid="{BD4C8695-5EC5-46A8-965F-719636B48078}" name="UNIDAD DE MEDIDA"/>
    <tableColumn id="4" xr3:uid="{4BD35751-E055-4A95-B112-AE18EA10D7CD}" name="CANTIDAD TOTAL ESTIMADA"/>
    <tableColumn id="5" xr3:uid="{39A3125B-2CEB-4DF9-837E-D75B4BC82371}" name="PRECIO UNITARIO ESTIMADO"/>
    <tableColumn id="6" xr3:uid="{79959D09-A456-49A6-AFEC-52AD83801CAF}"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183DC32-184E-4C7E-A53E-B7880F6E14D4}" name="Table360" displayName="Table360" ref="A768:F769" totalsRowShown="0">
  <autoFilter ref="A768:F769" xr:uid="{1183DC32-184E-4C7E-A53E-B7880F6E14D4}"/>
  <tableColumns count="6">
    <tableColumn id="1" xr3:uid="{719FD125-12A6-4336-8509-3FF421E4D7C7}" name="CÓDIGO CATÁLOGO"/>
    <tableColumn id="2" xr3:uid="{A049E3CC-632C-42AF-A303-C4A42B729494}" name="ARTÍCULO">
      <calculatedColumnFormula>IFERROR(INDEX(UNSPSCDes,MATCH(INDIRECT(ADDRESS(ROW(),COLUMN()-1,4)),UNSPSCCode,0)),"")</calculatedColumnFormula>
    </tableColumn>
    <tableColumn id="3" xr3:uid="{80E294C0-23B9-43DF-B6F4-474B67F465FA}" name="UNIDAD DE MEDIDA"/>
    <tableColumn id="4" xr3:uid="{230D3A4F-47CF-4463-9E81-4CD34B40F435}" name="CANTIDAD TOTAL ESTIMADA"/>
    <tableColumn id="5" xr3:uid="{F6F106CE-147F-4D7D-A432-2543B62AC27B}" name="PRECIO UNITARIO ESTIMADO"/>
    <tableColumn id="6" xr3:uid="{715BC649-22FC-4887-AD0E-DD04D7137824}"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72025BD2-3AB2-4D8E-81AD-0945E86EBC89}" name="Table361" displayName="Table361" ref="A779:F782" totalsRowShown="0">
  <autoFilter ref="A779:F782" xr:uid="{72025BD2-3AB2-4D8E-81AD-0945E86EBC89}"/>
  <tableColumns count="6">
    <tableColumn id="1" xr3:uid="{FE88E80A-8E2B-409B-BBBC-21BF9AE51E7A}" name="CÓDIGO CATÁLOGO"/>
    <tableColumn id="2" xr3:uid="{97543835-E625-4C0D-81C3-ED33F6B7EB9E}" name="ARTÍCULO">
      <calculatedColumnFormula>IFERROR(INDEX(UNSPSCDes,MATCH(INDIRECT(ADDRESS(ROW(),COLUMN()-1,4)),UNSPSCCode,0)),"")</calculatedColumnFormula>
    </tableColumn>
    <tableColumn id="3" xr3:uid="{BEAA0478-C0A0-46E9-9C6C-F9E3FE513C79}" name="UNIDAD DE MEDIDA"/>
    <tableColumn id="4" xr3:uid="{B308F39F-E7F0-4BBE-AE71-83ED96F5E268}" name="CANTIDAD TOTAL ESTIMADA"/>
    <tableColumn id="5" xr3:uid="{DC45E391-63E6-4FAE-B66D-7D135C5735C2}" name="PRECIO UNITARIO ESTIMADO"/>
    <tableColumn id="6" xr3:uid="{E27D00F6-BEF7-480E-A5AE-A38F8810FCC7}"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6DE7D0-BA7E-4446-B268-93DC56FAA77F}" name="Table38" displayName="Table38" ref="A77:F83" totalsRowShown="0">
  <autoFilter ref="A77:F83" xr:uid="{0C6DE7D0-BA7E-4446-B268-93DC56FAA77F}"/>
  <tableColumns count="6">
    <tableColumn id="1" xr3:uid="{418907DF-6CB2-48AA-88B7-1A31D27DA0E7}" name="CÓDIGO CATÁLOGO"/>
    <tableColumn id="2" xr3:uid="{375B3C32-C6AB-4A33-B4CE-9D7CB9596653}" name="ARTÍCULO">
      <calculatedColumnFormula>IFERROR(INDEX(UNSPSCDes,MATCH(INDIRECT(ADDRESS(ROW(),COLUMN()-1,4)),UNSPSCCode,0)),"")</calculatedColumnFormula>
    </tableColumn>
    <tableColumn id="3" xr3:uid="{27B859E3-B3C5-41CC-A2F1-C2041F99D67A}" name="UNIDAD DE MEDIDA"/>
    <tableColumn id="4" xr3:uid="{2DB4728F-623B-40F6-AE1A-66D6F3DA17CE}" name="CANTIDAD TOTAL ESTIMADA"/>
    <tableColumn id="5" xr3:uid="{5C1A8BF7-CFBE-45F1-8192-4DEAC1BAB755}" name="PRECIO UNITARIO ESTIMADO"/>
    <tableColumn id="6" xr3:uid="{5EEA1A74-B080-4C6D-BF72-6D0B5AB46787}"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27FE3109-EB52-4FE3-B6C0-2901D0ED3DE6}" name="Table362" displayName="Table362" ref="A792:F798" totalsRowShown="0">
  <autoFilter ref="A792:F798" xr:uid="{27FE3109-EB52-4FE3-B6C0-2901D0ED3DE6}"/>
  <tableColumns count="6">
    <tableColumn id="1" xr3:uid="{8740DADD-5E9F-4281-A993-3C48504EEBC2}" name="CÓDIGO CATÁLOGO"/>
    <tableColumn id="2" xr3:uid="{10BBEFE8-94A6-4684-8424-D9A2B819637F}" name="ARTÍCULO">
      <calculatedColumnFormula>IFERROR(INDEX(UNSPSCDes,MATCH(INDIRECT(ADDRESS(ROW(),COLUMN()-1,4)),UNSPSCCode,0)),"")</calculatedColumnFormula>
    </tableColumn>
    <tableColumn id="3" xr3:uid="{5D822586-9C5D-4013-BDE9-207EB4889FCE}" name="UNIDAD DE MEDIDA"/>
    <tableColumn id="4" xr3:uid="{A93FFF00-93CA-441B-8127-47DDC8421B66}" name="CANTIDAD TOTAL ESTIMADA"/>
    <tableColumn id="5" xr3:uid="{2CA5E065-D46E-4ED3-BEC1-E926504258B9}" name="PRECIO UNITARIO ESTIMADO"/>
    <tableColumn id="6" xr3:uid="{DFA2AD1B-5AEA-4C72-A8AE-B5955CF1161E}"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B78E301-FA2B-44E1-B9F5-AA665D10AC7A}" name="Table363" displayName="Table363" ref="A808:F815" totalsRowShown="0">
  <autoFilter ref="A808:F815" xr:uid="{AB78E301-FA2B-44E1-B9F5-AA665D10AC7A}"/>
  <tableColumns count="6">
    <tableColumn id="1" xr3:uid="{B2482A3F-02D7-410A-BEAF-196BF5D69198}" name="CÓDIGO CATÁLOGO"/>
    <tableColumn id="2" xr3:uid="{F775DE43-B589-4312-99D6-62E6F9E021D8}" name="ARTÍCULO">
      <calculatedColumnFormula>IFERROR(INDEX(UNSPSCDes,MATCH(INDIRECT(ADDRESS(ROW(),COLUMN()-1,4)),UNSPSCCode,0)),"")</calculatedColumnFormula>
    </tableColumn>
    <tableColumn id="3" xr3:uid="{BCBB7EB0-02D0-4AC7-827D-D7B1EB50364C}" name="UNIDAD DE MEDIDA"/>
    <tableColumn id="4" xr3:uid="{23E6B2DD-B03D-4EAA-9FDD-A19A2F628212}" name="CANTIDAD TOTAL ESTIMADA"/>
    <tableColumn id="5" xr3:uid="{950728FD-7F26-4F9E-A37E-0B516EB70190}" name="PRECIO UNITARIO ESTIMADO"/>
    <tableColumn id="6" xr3:uid="{D8C30078-0BF2-45B9-B949-F27C9132E420}"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F7FE785-E38F-4891-8B7B-F7E2A48C241B}" name="Table364" displayName="Table364" ref="A825:F832" totalsRowShown="0">
  <autoFilter ref="A825:F832" xr:uid="{AF7FE785-E38F-4891-8B7B-F7E2A48C241B}"/>
  <tableColumns count="6">
    <tableColumn id="1" xr3:uid="{838EB7E4-4CA0-4A3B-9E23-629D5F64CA46}" name="CÓDIGO CATÁLOGO"/>
    <tableColumn id="2" xr3:uid="{B9246B00-4029-4711-BD54-B8808B383FC7}" name="ARTÍCULO">
      <calculatedColumnFormula>IFERROR(INDEX(UNSPSCDes,MATCH(INDIRECT(ADDRESS(ROW(),COLUMN()-1,4)),UNSPSCCode,0)),"")</calculatedColumnFormula>
    </tableColumn>
    <tableColumn id="3" xr3:uid="{3CFC4C7E-066D-46CA-BC53-01A802CF491D}" name="UNIDAD DE MEDIDA"/>
    <tableColumn id="4" xr3:uid="{A200488A-AD23-401D-803C-ACC9A85DBFE4}" name="CANTIDAD TOTAL ESTIMADA"/>
    <tableColumn id="5" xr3:uid="{0F84164A-8B08-42C0-ABC4-590E5B06300E}" name="PRECIO UNITARIO ESTIMADO"/>
    <tableColumn id="6" xr3:uid="{D04FF448-737C-4554-93E9-354029C32F4B}"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4C11781-72DD-4B41-BD58-FD21696CA24F}" name="Table365" displayName="Table365" ref="A842:F844" totalsRowShown="0">
  <autoFilter ref="A842:F844" xr:uid="{44C11781-72DD-4B41-BD58-FD21696CA24F}"/>
  <tableColumns count="6">
    <tableColumn id="1" xr3:uid="{50C613E0-BCB5-43CC-AEFF-AD8F867825AD}" name="CÓDIGO CATÁLOGO"/>
    <tableColumn id="2" xr3:uid="{042E2D42-6A9B-441B-A047-59F2B6DBADA8}" name="ARTÍCULO">
      <calculatedColumnFormula>IFERROR(INDEX(UNSPSCDes,MATCH(INDIRECT(ADDRESS(ROW(),COLUMN()-1,4)),UNSPSCCode,0)),"")</calculatedColumnFormula>
    </tableColumn>
    <tableColumn id="3" xr3:uid="{5ED53F94-7E6B-44DD-B416-6DBD6A63344B}" name="UNIDAD DE MEDIDA"/>
    <tableColumn id="4" xr3:uid="{3B63E68E-539D-42DD-BBA1-8CE13D5E0397}" name="CANTIDAD TOTAL ESTIMADA"/>
    <tableColumn id="5" xr3:uid="{CAE8C6E9-639C-4BF5-B2D8-D263810A0278}" name="PRECIO UNITARIO ESTIMADO"/>
    <tableColumn id="6" xr3:uid="{C5B91B3C-B6A7-48A8-927F-13F7805F85BF}"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F5FD543-90E7-493D-B97C-59626AEBBFF0}" name="Table366" displayName="Table366" ref="A854:F856" totalsRowShown="0">
  <autoFilter ref="A854:F856" xr:uid="{FF5FD543-90E7-493D-B97C-59626AEBBFF0}"/>
  <tableColumns count="6">
    <tableColumn id="1" xr3:uid="{69B6C35C-A2F4-4E68-A9BE-1976429C6381}" name="CÓDIGO CATÁLOGO"/>
    <tableColumn id="2" xr3:uid="{10F1D2DF-285D-4586-9497-9E57FFFF4A17}" name="ARTÍCULO">
      <calculatedColumnFormula>IFERROR(INDEX(UNSPSCDes,MATCH(INDIRECT(ADDRESS(ROW(),COLUMN()-1,4)),UNSPSCCode,0)),"")</calculatedColumnFormula>
    </tableColumn>
    <tableColumn id="3" xr3:uid="{663F4056-CAA2-4603-A247-00C9864F79DE}" name="UNIDAD DE MEDIDA"/>
    <tableColumn id="4" xr3:uid="{6CB918BE-5EAF-4038-8339-0201177C913A}" name="CANTIDAD TOTAL ESTIMADA"/>
    <tableColumn id="5" xr3:uid="{33AED990-303B-4892-9003-30994B62FFB7}" name="PRECIO UNITARIO ESTIMADO"/>
    <tableColumn id="6" xr3:uid="{BC87F1EB-EE54-4375-9216-509551A17565}"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1D2C0EA-8A15-4D1E-9787-829A9BB939B4}" name="Table367" displayName="Table367" ref="A866:F868" totalsRowShown="0">
  <autoFilter ref="A866:F868" xr:uid="{81D2C0EA-8A15-4D1E-9787-829A9BB939B4}"/>
  <tableColumns count="6">
    <tableColumn id="1" xr3:uid="{31006589-D0C9-4E12-9071-4815544AA55F}" name="CÓDIGO CATÁLOGO"/>
    <tableColumn id="2" xr3:uid="{69DABF0F-E883-4CFF-845F-AA48CD83E82A}" name="ARTÍCULO">
      <calculatedColumnFormula>IFERROR(INDEX(UNSPSCDes,MATCH(INDIRECT(ADDRESS(ROW(),COLUMN()-1,4)),UNSPSCCode,0)),"")</calculatedColumnFormula>
    </tableColumn>
    <tableColumn id="3" xr3:uid="{96FEAE02-DAA6-4496-8BCD-AC7426C6DE92}" name="UNIDAD DE MEDIDA"/>
    <tableColumn id="4" xr3:uid="{178E0C4A-FC6B-464C-B56A-E3F0292FAEB9}" name="CANTIDAD TOTAL ESTIMADA"/>
    <tableColumn id="5" xr3:uid="{9726E6B2-3CA9-433A-B53F-E6262819097A}" name="PRECIO UNITARIO ESTIMADO"/>
    <tableColumn id="6" xr3:uid="{77790CA3-3FC5-4340-A699-D130FAB5532E}"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8A46DE7-4940-4B5C-AD57-65E402F2BD28}" name="Table368" displayName="Table368" ref="A878:F880" totalsRowShown="0">
  <autoFilter ref="A878:F880" xr:uid="{38A46DE7-4940-4B5C-AD57-65E402F2BD28}"/>
  <tableColumns count="6">
    <tableColumn id="1" xr3:uid="{D23E73A5-9A7E-4B6E-BB90-93B291A19449}" name="CÓDIGO CATÁLOGO"/>
    <tableColumn id="2" xr3:uid="{9F698E96-DAF1-41B3-8822-D8A026901FDD}" name="ARTÍCULO">
      <calculatedColumnFormula>IFERROR(INDEX(UNSPSCDes,MATCH(INDIRECT(ADDRESS(ROW(),COLUMN()-1,4)),UNSPSCCode,0)),"")</calculatedColumnFormula>
    </tableColumn>
    <tableColumn id="3" xr3:uid="{741FB5EF-27FD-4739-A076-2B28BC929D02}" name="UNIDAD DE MEDIDA"/>
    <tableColumn id="4" xr3:uid="{1ABD0D6B-6E62-4DCA-B78F-98D64E05F80F}" name="CANTIDAD TOTAL ESTIMADA"/>
    <tableColumn id="5" xr3:uid="{88E2743E-48CD-46DB-9337-A9E41DABA451}" name="PRECIO UNITARIO ESTIMADO"/>
    <tableColumn id="6" xr3:uid="{D1B315A9-657B-4D2A-BAF9-EE62B302A413}"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E276A51D-A4CC-4183-B787-4ACBE24599E5}" name="Table369" displayName="Table369" ref="A890:F891" totalsRowShown="0">
  <autoFilter ref="A890:F891" xr:uid="{E276A51D-A4CC-4183-B787-4ACBE24599E5}"/>
  <tableColumns count="6">
    <tableColumn id="1" xr3:uid="{CB51B554-CB39-4D2E-967A-84D3E8D9F8C3}" name="CÓDIGO CATÁLOGO"/>
    <tableColumn id="2" xr3:uid="{CC4784A6-AE1D-4C35-B1F0-75CD6B291595}" name="ARTÍCULO">
      <calculatedColumnFormula>IFERROR(INDEX(UNSPSCDes,MATCH(INDIRECT(ADDRESS(ROW(),COLUMN()-1,4)),UNSPSCCode,0)),"")</calculatedColumnFormula>
    </tableColumn>
    <tableColumn id="3" xr3:uid="{4C97A9DF-A6A4-468C-94AC-E3EC5C98613A}" name="UNIDAD DE MEDIDA"/>
    <tableColumn id="4" xr3:uid="{62C4B0AD-7687-4050-B7D5-3093FFD4F019}" name="CANTIDAD TOTAL ESTIMADA"/>
    <tableColumn id="5" xr3:uid="{9664DE37-2864-4B66-A8A1-FEF71C16B051}" name="PRECIO UNITARIO ESTIMADO"/>
    <tableColumn id="6" xr3:uid="{56CC5A4B-45DF-42BE-ABFC-3D575887DAB7}"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B36F295-7045-445D-ACD1-8299F23F9232}" name="Table370" displayName="Table370" ref="A901:F902" totalsRowShown="0">
  <autoFilter ref="A901:F902" xr:uid="{7B36F295-7045-445D-ACD1-8299F23F9232}"/>
  <tableColumns count="6">
    <tableColumn id="1" xr3:uid="{AC67B71E-6337-400A-BB39-CEB97B6B1692}" name="CÓDIGO CATÁLOGO" dataDxfId="19" dataCellStyle="ArticleBody"/>
    <tableColumn id="2" xr3:uid="{C64CE4BB-4E98-42A9-8248-3C73E97843BA}" name="ARTÍCULO">
      <calculatedColumnFormula>IFERROR(INDEX(UNSPSCDes,MATCH(INDIRECT(ADDRESS(ROW(),COLUMN()-1,4)),UNSPSCCode,0)),"")</calculatedColumnFormula>
    </tableColumn>
    <tableColumn id="3" xr3:uid="{C95861F1-897A-4397-89F6-2DF989AC4DD6}" name="UNIDAD DE MEDIDA"/>
    <tableColumn id="4" xr3:uid="{F4349AB9-4E7B-4E43-98E6-79005C5AE00A}" name="CANTIDAD TOTAL ESTIMADA"/>
    <tableColumn id="5" xr3:uid="{1A032D1B-05D8-434D-92F7-E844ED5E1DE0}" name="PRECIO UNITARIO ESTIMADO"/>
    <tableColumn id="6" xr3:uid="{C6EDB36C-193E-4BF7-A85C-46A37B5D4EE2}"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AF4ED29-6F21-4084-B6DD-B781CDFB3F65}" name="Table371" displayName="Table371" ref="A912:F913" totalsRowShown="0">
  <autoFilter ref="A912:F913" xr:uid="{8AF4ED29-6F21-4084-B6DD-B781CDFB3F65}"/>
  <tableColumns count="6">
    <tableColumn id="1" xr3:uid="{66BAE342-660E-41CE-8EC4-31E182C8E576}" name="CÓDIGO CATÁLOGO" dataDxfId="18" dataCellStyle="ArticleBody"/>
    <tableColumn id="2" xr3:uid="{9EB429E1-B29A-40E8-9A80-C1F2E3AF1D73}" name="ARTÍCULO">
      <calculatedColumnFormula>IFERROR(INDEX(UNSPSCDes,MATCH(INDIRECT(ADDRESS(ROW(),COLUMN()-1,4)),UNSPSCCode,0)),"")</calculatedColumnFormula>
    </tableColumn>
    <tableColumn id="3" xr3:uid="{40111D97-B2D9-466F-A0E3-6976AB9FD2E8}" name="UNIDAD DE MEDIDA"/>
    <tableColumn id="4" xr3:uid="{ABDC73CE-DE20-468C-91F1-14F30BE703CB}" name="CANTIDAD TOTAL ESTIMADA"/>
    <tableColumn id="5" xr3:uid="{31A491DA-287A-448A-8971-B3C905DA6DD6}" name="PRECIO UNITARIO ESTIMADO"/>
    <tableColumn id="6" xr3:uid="{115D2C43-775E-4407-92DF-54E12C091BBE}"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B87EAC-C901-4131-A301-380398B66C6C}" name="Table39" displayName="Table39" ref="A93:F97" totalsRowShown="0">
  <autoFilter ref="A93:F97" xr:uid="{EDB87EAC-C901-4131-A301-380398B66C6C}"/>
  <tableColumns count="6">
    <tableColumn id="1" xr3:uid="{C8B4A6DC-F43F-4AE6-8574-CFF25295AB47}" name="CÓDIGO CATÁLOGO"/>
    <tableColumn id="2" xr3:uid="{BDBD3AFA-688B-4665-915C-10B909BF962B}" name="ARTÍCULO">
      <calculatedColumnFormula>IFERROR(INDEX(UNSPSCDes,MATCH(INDIRECT(ADDRESS(ROW(),COLUMN()-1,4)),UNSPSCCode,0)),"")</calculatedColumnFormula>
    </tableColumn>
    <tableColumn id="3" xr3:uid="{DD7A89FF-A9AE-41F3-9C98-D07D2DC89934}" name="UNIDAD DE MEDIDA"/>
    <tableColumn id="4" xr3:uid="{85684962-BBE8-42DC-950B-B9B7140B4174}" name="CANTIDAD TOTAL ESTIMADA"/>
    <tableColumn id="5" xr3:uid="{62A766C2-54DC-42A6-AFAF-EBDF76FA417B}" name="PRECIO UNITARIO ESTIMADO"/>
    <tableColumn id="6" xr3:uid="{4167FE28-43BF-4587-94D4-338D18F4AD40}"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3D29873-AA1C-4FFE-A636-32186C35A1FE}" name="Table372" displayName="Table372" ref="A923:F924" totalsRowShown="0">
  <autoFilter ref="A923:F924" xr:uid="{93D29873-AA1C-4FFE-A636-32186C35A1FE}"/>
  <tableColumns count="6">
    <tableColumn id="1" xr3:uid="{560F8BD5-AD27-4954-A3CC-907A7C949390}" name="CÓDIGO CATÁLOGO" dataDxfId="17" dataCellStyle="ArticleBody"/>
    <tableColumn id="2" xr3:uid="{0C57A4F9-746A-45C4-815B-19F0DFA634D2}" name="ARTÍCULO">
      <calculatedColumnFormula>IFERROR(INDEX(UNSPSCDes,MATCH(INDIRECT(ADDRESS(ROW(),COLUMN()-1,4)),UNSPSCCode,0)),"")</calculatedColumnFormula>
    </tableColumn>
    <tableColumn id="3" xr3:uid="{AF9ED035-FA76-4C50-BFBB-F2283C1FD9EB}" name="UNIDAD DE MEDIDA"/>
    <tableColumn id="4" xr3:uid="{8E018A59-2533-4D4E-9630-1D98BCBB8187}" name="CANTIDAD TOTAL ESTIMADA"/>
    <tableColumn id="5" xr3:uid="{A0AD4C58-1007-4BBC-AF47-1413B5E28208}" name="PRECIO UNITARIO ESTIMADO"/>
    <tableColumn id="6" xr3:uid="{D321801A-AFE2-44BB-8226-7C2A6CEA3FCD}"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60C5C88-FC2D-4251-8F7E-9ED70F1E148F}" name="Table373" displayName="Table373" ref="A934:F935" totalsRowShown="0">
  <autoFilter ref="A934:F935" xr:uid="{860C5C88-FC2D-4251-8F7E-9ED70F1E148F}"/>
  <tableColumns count="6">
    <tableColumn id="1" xr3:uid="{BB721F4E-C50B-4174-B58B-10DA597AA10B}" name="CÓDIGO CATÁLOGO"/>
    <tableColumn id="2" xr3:uid="{54F29DE5-7389-453F-BC4E-928C65ED5034}" name="ARTÍCULO">
      <calculatedColumnFormula>IFERROR(INDEX(UNSPSCDes,MATCH(INDIRECT(ADDRESS(ROW(),COLUMN()-1,4)),UNSPSCCode,0)),"")</calculatedColumnFormula>
    </tableColumn>
    <tableColumn id="3" xr3:uid="{47A642F8-B06B-4DFB-BC49-66D6482C9178}" name="UNIDAD DE MEDIDA"/>
    <tableColumn id="4" xr3:uid="{2F7EE625-8977-4EB9-A2A5-8A1A58199C3D}" name="CANTIDAD TOTAL ESTIMADA"/>
    <tableColumn id="5" xr3:uid="{630B04B3-9B30-4405-AB25-4B71E491747F}" name="PRECIO UNITARIO ESTIMADO"/>
    <tableColumn id="6" xr3:uid="{39FBB5F8-F813-4698-A06F-7537B72828D6}" name="MONTO TOTAL ESTIMADO">
      <calculatedColumnFormula>INDIRECT(ADDRESS(ROW(),COLUMN()-2,4))*INDIRECT(ADDRESS(ROW(),COLUMN()-1,4))</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47684C7-6B18-42FD-9B85-C78B6F809402}" name="Table374" displayName="Table374" ref="A945:F946" totalsRowShown="0">
  <autoFilter ref="A945:F946" xr:uid="{947684C7-6B18-42FD-9B85-C78B6F809402}"/>
  <tableColumns count="6">
    <tableColumn id="1" xr3:uid="{F4013C98-7F7A-4CC0-A46C-F0D77A1898C2}" name="CÓDIGO CATÁLOGO" dataDxfId="16" dataCellStyle="ArticleBody"/>
    <tableColumn id="2" xr3:uid="{C42EC896-49DD-43C6-9801-4120B8DDECB2}" name="ARTÍCULO">
      <calculatedColumnFormula>IFERROR(INDEX(UNSPSCDes,MATCH(INDIRECT(ADDRESS(ROW(),COLUMN()-1,4)),UNSPSCCode,0)),"")</calculatedColumnFormula>
    </tableColumn>
    <tableColumn id="3" xr3:uid="{7B2E134B-D00D-44ED-8342-3D5562F73896}" name="UNIDAD DE MEDIDA"/>
    <tableColumn id="4" xr3:uid="{B127B474-265E-4350-BF17-80732B123B2A}" name="CANTIDAD TOTAL ESTIMADA"/>
    <tableColumn id="5" xr3:uid="{94018B56-1996-4E96-940A-847A3110739E}" name="PRECIO UNITARIO ESTIMADO"/>
    <tableColumn id="6" xr3:uid="{2D6B414F-7FD2-4897-9001-45A94D4D1F16}" name="MONTO TOTAL ESTIMADO">
      <calculatedColumnFormula>INDIRECT(ADDRESS(ROW(),COLUMN()-2,4))*INDIRECT(ADDRESS(ROW(),COLUMN()-1,4))</calculatedColumnFormula>
    </tableColumn>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1E78BA8-8642-4675-8FF0-9B44A2846B27}" name="Table375" displayName="Table375" ref="A956:F958" totalsRowShown="0">
  <autoFilter ref="A956:F958" xr:uid="{B1E78BA8-8642-4675-8FF0-9B44A2846B27}"/>
  <tableColumns count="6">
    <tableColumn id="1" xr3:uid="{5AA101B1-99F6-46DD-892E-19AFB24FD965}" name="CÓDIGO CATÁLOGO" dataDxfId="15" dataCellStyle="ArticleBody"/>
    <tableColumn id="2" xr3:uid="{EC9923BC-7368-422D-BC69-D00EA8B31989}" name="ARTÍCULO">
      <calculatedColumnFormula>IFERROR(INDEX(UNSPSCDes,MATCH(INDIRECT(ADDRESS(ROW(),COLUMN()-1,4)),UNSPSCCode,0)),"")</calculatedColumnFormula>
    </tableColumn>
    <tableColumn id="3" xr3:uid="{75EAEA4F-60DF-48F3-97F2-01D3B1F838D5}" name="UNIDAD DE MEDIDA"/>
    <tableColumn id="4" xr3:uid="{B2045E90-C37A-42AD-B952-BF96255704F7}" name="CANTIDAD TOTAL ESTIMADA"/>
    <tableColumn id="5" xr3:uid="{2582B82E-2C01-4B47-9879-A1224E3AA94D}" name="PRECIO UNITARIO ESTIMADO"/>
    <tableColumn id="6" xr3:uid="{484C6F2D-8C82-4DC9-980C-0851396ED65C}" name="MONTO TOTAL ESTIMADO">
      <calculatedColumnFormula>INDIRECT(ADDRESS(ROW(),COLUMN()-2,4))*INDIRECT(ADDRESS(ROW(),COLUMN()-1,4))</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D3C381F-1B63-4AB8-A124-8952CE2CE627}" name="Table376" displayName="Table376" ref="A968:F969" totalsRowShown="0">
  <autoFilter ref="A968:F969" xr:uid="{8D3C381F-1B63-4AB8-A124-8952CE2CE627}"/>
  <tableColumns count="6">
    <tableColumn id="1" xr3:uid="{58F0B5F0-A9A3-4BA0-BAA7-E5F7BC2059D6}" name="CÓDIGO CATÁLOGO" dataDxfId="14" dataCellStyle="ArticleBody"/>
    <tableColumn id="2" xr3:uid="{89C5165A-93D4-49A7-97EC-6C41DE8373C1}" name="ARTÍCULO">
      <calculatedColumnFormula>IFERROR(INDEX(UNSPSCDes,MATCH(INDIRECT(ADDRESS(ROW(),COLUMN()-1,4)),UNSPSCCode,0)),"")</calculatedColumnFormula>
    </tableColumn>
    <tableColumn id="3" xr3:uid="{19A881E5-8D70-41C5-B951-2D3CA768C42C}" name="UNIDAD DE MEDIDA"/>
    <tableColumn id="4" xr3:uid="{9FD5E5B8-5B96-45A7-886D-9E2764813032}" name="CANTIDAD TOTAL ESTIMADA"/>
    <tableColumn id="5" xr3:uid="{AED2D7E3-50F8-4632-A24A-F8924CBAE955}" name="PRECIO UNITARIO ESTIMADO"/>
    <tableColumn id="6" xr3:uid="{A86EB512-4DEA-4591-99E1-5FFABA48CA6E}" name="MONTO TOTAL ESTIMADO">
      <calculatedColumnFormula>INDIRECT(ADDRESS(ROW(),COLUMN()-2,4))*INDIRECT(ADDRESS(ROW(),COLUMN()-1,4))</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9E036D5-6492-406F-B5AF-FC8A3FB27ACB}" name="Table377" displayName="Table377" ref="A979:F981" totalsRowShown="0">
  <autoFilter ref="A979:F981" xr:uid="{09E036D5-6492-406F-B5AF-FC8A3FB27ACB}"/>
  <tableColumns count="6">
    <tableColumn id="1" xr3:uid="{59A4E4E5-8C5A-42DA-9C2F-FC5DEADAB51C}" name="CÓDIGO CATÁLOGO" dataDxfId="13" dataCellStyle="ArticleBody"/>
    <tableColumn id="2" xr3:uid="{7C621FD7-416B-414D-A79B-CA596F886566}" name="ARTÍCULO">
      <calculatedColumnFormula>IFERROR(INDEX(UNSPSCDes,MATCH(INDIRECT(ADDRESS(ROW(),COLUMN()-1,4)),UNSPSCCode,0)),"")</calculatedColumnFormula>
    </tableColumn>
    <tableColumn id="3" xr3:uid="{9BE74222-1484-46D4-8A0A-D6363447DEF4}" name="UNIDAD DE MEDIDA"/>
    <tableColumn id="4" xr3:uid="{98791777-D72A-47C4-997B-14278328652F}" name="CANTIDAD TOTAL ESTIMADA"/>
    <tableColumn id="5" xr3:uid="{3D0F0769-34AE-48A4-8977-92A869F2FDB9}" name="PRECIO UNITARIO ESTIMADO"/>
    <tableColumn id="6" xr3:uid="{8E4E2BD9-3860-4959-A646-4ADB7E9E850A}" name="MONTO TOTAL ESTIMADO">
      <calculatedColumnFormula>INDIRECT(ADDRESS(ROW(),COLUMN()-2,4))*INDIRECT(ADDRESS(ROW(),COLUMN()-1,4))</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7D02501-1EE4-4611-A254-C53417CC81FF}" name="Table378" displayName="Table378" ref="A991:F993" totalsRowShown="0">
  <autoFilter ref="A991:F993" xr:uid="{37D02501-1EE4-4611-A254-C53417CC81FF}"/>
  <tableColumns count="6">
    <tableColumn id="1" xr3:uid="{CC8D3534-D7CE-424A-90A2-5DCB23297885}" name="CÓDIGO CATÁLOGO" dataDxfId="12" dataCellStyle="ArticleBody"/>
    <tableColumn id="2" xr3:uid="{381CAA1B-5EEE-440F-93E9-0709AA110D0C}" name="ARTÍCULO">
      <calculatedColumnFormula>IFERROR(INDEX(UNSPSCDes,MATCH(INDIRECT(ADDRESS(ROW(),COLUMN()-1,4)),UNSPSCCode,0)),"")</calculatedColumnFormula>
    </tableColumn>
    <tableColumn id="3" xr3:uid="{08966830-050A-440A-A3CE-14AF0B4A3386}" name="UNIDAD DE MEDIDA"/>
    <tableColumn id="4" xr3:uid="{166E4704-8A0C-4BE6-A57A-3EB5D881715C}" name="CANTIDAD TOTAL ESTIMADA"/>
    <tableColumn id="5" xr3:uid="{952F6486-6E95-4FC2-BD84-EB667D55609F}" name="PRECIO UNITARIO ESTIMADO"/>
    <tableColumn id="6" xr3:uid="{C8BB126B-0109-417B-8C49-B48B784C2F56}" name="MONTO TOTAL ESTIMADO">
      <calculatedColumnFormula>INDIRECT(ADDRESS(ROW(),COLUMN()-2,4))*INDIRECT(ADDRESS(ROW(),COLUMN()-1,4))</calculatedColumnFormula>
    </tableColumn>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F968EFDA-8E5D-4774-A59E-3397A44F19C7}" name="Table379" displayName="Table379" ref="A1003:F1005" totalsRowShown="0">
  <autoFilter ref="A1003:F1005" xr:uid="{F968EFDA-8E5D-4774-A59E-3397A44F19C7}"/>
  <tableColumns count="6">
    <tableColumn id="1" xr3:uid="{4C1F6B61-33BF-4F6F-BA51-FEFCEF8B2184}" name="CÓDIGO CATÁLOGO" dataDxfId="11" dataCellStyle="ArticleBody"/>
    <tableColumn id="2" xr3:uid="{3A8527A1-9952-47CF-9CDC-58CED438EAEC}" name="ARTÍCULO">
      <calculatedColumnFormula>IFERROR(INDEX(UNSPSCDes,MATCH(INDIRECT(ADDRESS(ROW(),COLUMN()-1,4)),UNSPSCCode,0)),"")</calculatedColumnFormula>
    </tableColumn>
    <tableColumn id="3" xr3:uid="{FB383611-9E69-4EF3-8994-54A42C70B83D}" name="UNIDAD DE MEDIDA"/>
    <tableColumn id="4" xr3:uid="{B1701909-C441-4970-81D8-61C3998E6F79}" name="CANTIDAD TOTAL ESTIMADA"/>
    <tableColumn id="5" xr3:uid="{401840FA-FB00-4E5E-BA66-76D0BC1C4E32}" name="PRECIO UNITARIO ESTIMADO"/>
    <tableColumn id="6" xr3:uid="{7142691F-B0B5-4E10-9E3D-889513731697}" name="MONTO TOTAL ESTIMADO">
      <calculatedColumnFormula>INDIRECT(ADDRESS(ROW(),COLUMN()-2,4))*INDIRECT(ADDRESS(ROW(),COLUMN()-1,4))</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C653E3B4-D180-4EBD-980C-ECA61660F15F}" name="Table380" displayName="Table380" ref="A1015:F1017" totalsRowShown="0">
  <autoFilter ref="A1015:F1017" xr:uid="{C653E3B4-D180-4EBD-980C-ECA61660F15F}"/>
  <tableColumns count="6">
    <tableColumn id="1" xr3:uid="{8EEE484C-8739-47CD-ABA1-73CC9A7DE774}" name="CÓDIGO CATÁLOGO" dataDxfId="10" dataCellStyle="ArticleBody"/>
    <tableColumn id="2" xr3:uid="{D1E73D04-FA09-4E7B-8B6D-BA02EB0B42E9}" name="ARTÍCULO">
      <calculatedColumnFormula>IFERROR(INDEX(UNSPSCDes,MATCH(INDIRECT(ADDRESS(ROW(),COLUMN()-1,4)),UNSPSCCode,0)),"")</calculatedColumnFormula>
    </tableColumn>
    <tableColumn id="3" xr3:uid="{1728A6A1-F766-40C9-8950-8BAD8A173D43}" name="UNIDAD DE MEDIDA"/>
    <tableColumn id="4" xr3:uid="{61904CEC-CF6E-4CF3-817E-5BF0B9E29F0D}" name="CANTIDAD TOTAL ESTIMADA"/>
    <tableColumn id="5" xr3:uid="{35F51D43-FD0A-460B-87C7-01B983170D18}" name="PRECIO UNITARIO ESTIMADO"/>
    <tableColumn id="6" xr3:uid="{3C59213E-3732-4628-B137-679385F6CB5E}" name="MONTO TOTAL ESTIMADO">
      <calculatedColumnFormula>INDIRECT(ADDRESS(ROW(),COLUMN()-2,4))*INDIRECT(ADDRESS(ROW(),COLUMN()-1,4))</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836D291-35EA-4DE0-81D2-0983AAFF13D1}" name="Table381" displayName="Table381" ref="A1027:F1028" totalsRowShown="0">
  <autoFilter ref="A1027:F1028" xr:uid="{1836D291-35EA-4DE0-81D2-0983AAFF13D1}"/>
  <tableColumns count="6">
    <tableColumn id="1" xr3:uid="{45AEF271-4719-4A49-983E-F3775E5DA876}" name="CÓDIGO CATÁLOGO"/>
    <tableColumn id="2" xr3:uid="{5F70C943-3EF0-496D-821F-EB0507B5BD96}" name="ARTÍCULO">
      <calculatedColumnFormula>IFERROR(INDEX(UNSPSCDes,MATCH(INDIRECT(ADDRESS(ROW(),COLUMN()-1,4)),UNSPSCCode,0)),"")</calculatedColumnFormula>
    </tableColumn>
    <tableColumn id="3" xr3:uid="{FE4ADDDB-0EBA-4FEF-A078-5706E29ABF11}" name="UNIDAD DE MEDIDA"/>
    <tableColumn id="4" xr3:uid="{947ADC5E-8E5E-480F-A7A1-DAC41750F98E}" name="CANTIDAD TOTAL ESTIMADA"/>
    <tableColumn id="5" xr3:uid="{0174FC48-9A03-4404-AABC-BFAF3042E415}" name="PRECIO UNITARIO ESTIMADO"/>
    <tableColumn id="6" xr3:uid="{AD3D2B0D-DCA0-4613-AE55-4890592D5F72}"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818B98C-5D2D-41A4-9151-AB585CBCDDFD}" name="Table310" displayName="Table310" ref="A107:F112" totalsRowShown="0">
  <autoFilter ref="A107:F112" xr:uid="{2818B98C-5D2D-41A4-9151-AB585CBCDDFD}"/>
  <tableColumns count="6">
    <tableColumn id="1" xr3:uid="{6F42AADC-150C-4AF3-9B8B-25DB329A4A6D}" name="CÓDIGO CATÁLOGO"/>
    <tableColumn id="2" xr3:uid="{A53114FF-EB57-4A45-80D4-C8EA3493493E}" name="ARTÍCULO">
      <calculatedColumnFormula>IFERROR(INDEX(UNSPSCDes,MATCH(INDIRECT(ADDRESS(ROW(),COLUMN()-1,4)),UNSPSCCode,0)),"")</calculatedColumnFormula>
    </tableColumn>
    <tableColumn id="3" xr3:uid="{19A037B5-CEC9-4A7D-988B-417867982169}" name="UNIDAD DE MEDIDA"/>
    <tableColumn id="4" xr3:uid="{336EB8D2-5348-4B70-AEA6-1CA005FD3C4F}" name="CANTIDAD TOTAL ESTIMADA"/>
    <tableColumn id="5" xr3:uid="{65AFCA55-7683-4DF7-BC36-594FABBBDC5A}" name="PRECIO UNITARIO ESTIMADO"/>
    <tableColumn id="6" xr3:uid="{86F97591-1FF8-4B88-B060-DA9E8A8D02D3}" name="MONTO TOTAL ESTIMADO">
      <calculatedColumnFormula>INDIRECT(ADDRESS(ROW(),COLUMN()-2,4))*INDIRECT(ADDRESS(ROW(),COLUMN()-1,4))</calculatedColumnFormula>
    </tableColumn>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B1B577FD-4E18-4CEF-B62C-743A2FCE5DFA}" name="Table382" displayName="Table382" ref="A1038:F1039" totalsRowShown="0">
  <autoFilter ref="A1038:F1039" xr:uid="{B1B577FD-4E18-4CEF-B62C-743A2FCE5DFA}"/>
  <tableColumns count="6">
    <tableColumn id="1" xr3:uid="{C72A4CEB-C075-4A6C-9394-EDAC6065202C}" name="CÓDIGO CATÁLOGO" dataDxfId="9" dataCellStyle="ArticleBody"/>
    <tableColumn id="2" xr3:uid="{BE6D1D37-8174-4C96-9CB6-E8A46289EC40}" name="ARTÍCULO">
      <calculatedColumnFormula>IFERROR(INDEX(UNSPSCDes,MATCH(INDIRECT(ADDRESS(ROW(),COLUMN()-1,4)),UNSPSCCode,0)),"")</calculatedColumnFormula>
    </tableColumn>
    <tableColumn id="3" xr3:uid="{0AF6AD6A-AFAD-47BE-8FA8-B3F5BA66E554}" name="UNIDAD DE MEDIDA"/>
    <tableColumn id="4" xr3:uid="{D1B979F5-1A54-443B-9FC3-034D06788C81}" name="CANTIDAD TOTAL ESTIMADA"/>
    <tableColumn id="5" xr3:uid="{0CC34DAE-1B49-4444-9EFB-73FAE12CB41D}" name="PRECIO UNITARIO ESTIMADO"/>
    <tableColumn id="6" xr3:uid="{705186FC-D2B7-4239-9F08-6C1D7813B50E}" name="MONTO TOTAL ESTIMADO">
      <calculatedColumnFormula>INDIRECT(ADDRESS(ROW(),COLUMN()-2,4))*INDIRECT(ADDRESS(ROW(),COLUMN()-1,4))</calculatedColumnFormula>
    </tableColumn>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964D9244-56B3-4B76-95E6-854FEE24CE12}" name="Table383" displayName="Table383" ref="A1049:F1052" totalsRowShown="0">
  <autoFilter ref="A1049:F1052" xr:uid="{964D9244-56B3-4B76-95E6-854FEE24CE12}"/>
  <tableColumns count="6">
    <tableColumn id="1" xr3:uid="{EC0E809F-9A23-4350-AB06-7FEF76CC5341}" name="CÓDIGO CATÁLOGO"/>
    <tableColumn id="2" xr3:uid="{2BA45D55-9F41-4AAF-84D3-BF7060F766E5}" name="ARTÍCULO">
      <calculatedColumnFormula>IFERROR(INDEX(UNSPSCDes,MATCH(INDIRECT(ADDRESS(ROW(),COLUMN()-1,4)),UNSPSCCode,0)),"")</calculatedColumnFormula>
    </tableColumn>
    <tableColumn id="3" xr3:uid="{FED1BE59-D6F5-4FBC-9B89-4DE9115CCAB1}" name="UNIDAD DE MEDIDA"/>
    <tableColumn id="4" xr3:uid="{A407E9C4-7915-4D43-8FC3-9AD46F8ACFBC}" name="CANTIDAD TOTAL ESTIMADA"/>
    <tableColumn id="5" xr3:uid="{90E7429C-75AE-4E41-AB04-474EF45733E8}" name="PRECIO UNITARIO ESTIMADO"/>
    <tableColumn id="6" xr3:uid="{CF8A23CB-A4D8-46A1-82FB-387EC7EB5869}" name="MONTO TOTAL ESTIMADO">
      <calculatedColumnFormula>INDIRECT(ADDRESS(ROW(),COLUMN()-2,4))*INDIRECT(ADDRESS(ROW(),COLUMN()-1,4))</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AFBB3B-467C-4080-A7F4-C3F52C268DB6}" name="Table384" displayName="Table384" ref="A1062:F1065" totalsRowShown="0">
  <autoFilter ref="A1062:F1065" xr:uid="{2FAFBB3B-467C-4080-A7F4-C3F52C268DB6}"/>
  <tableColumns count="6">
    <tableColumn id="1" xr3:uid="{23E2D3F8-0475-4188-B5B5-B4C76D1846E2}" name="CÓDIGO CATÁLOGO"/>
    <tableColumn id="2" xr3:uid="{512E657B-30BC-4A5D-A753-6287FA8EE14A}" name="ARTÍCULO">
      <calculatedColumnFormula>IFERROR(INDEX(UNSPSCDes,MATCH(INDIRECT(ADDRESS(ROW(),COLUMN()-1,4)),UNSPSCCode,0)),"")</calculatedColumnFormula>
    </tableColumn>
    <tableColumn id="3" xr3:uid="{77C188D5-1470-4050-9844-219E285800F8}" name="UNIDAD DE MEDIDA"/>
    <tableColumn id="4" xr3:uid="{E35153CC-D18C-4C10-A178-0A74347C9760}" name="CANTIDAD TOTAL ESTIMADA"/>
    <tableColumn id="5" xr3:uid="{998D7A52-8F9B-457F-9A00-43FAE4C83708}" name="PRECIO UNITARIO ESTIMADO"/>
    <tableColumn id="6" xr3:uid="{29BDE49B-E314-4B1C-B031-D23A0A864E2D}" name="MONTO TOTAL ESTIMADO">
      <calculatedColumnFormula>INDIRECT(ADDRESS(ROW(),COLUMN()-2,4))*INDIRECT(ADDRESS(ROW(),COLUMN()-1,4))</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5B6FE76-ED4A-4082-98CD-6F3FE83D505C}" name="Table385" displayName="Table385" ref="A1075:F1078" totalsRowShown="0">
  <autoFilter ref="A1075:F1078" xr:uid="{F5B6FE76-ED4A-4082-98CD-6F3FE83D505C}"/>
  <tableColumns count="6">
    <tableColumn id="1" xr3:uid="{7BDA2736-8063-4F25-8211-997B1B23B081}" name="CÓDIGO CATÁLOGO"/>
    <tableColumn id="2" xr3:uid="{11A8605D-21EA-4E38-A628-6DB3B2DF2C54}" name="ARTÍCULO">
      <calculatedColumnFormula>IFERROR(INDEX(UNSPSCDes,MATCH(INDIRECT(ADDRESS(ROW(),COLUMN()-1,4)),UNSPSCCode,0)),"")</calculatedColumnFormula>
    </tableColumn>
    <tableColumn id="3" xr3:uid="{EF7690C4-45C3-4527-8809-E2DFE17813CC}" name="UNIDAD DE MEDIDA"/>
    <tableColumn id="4" xr3:uid="{C30FB77B-D8F6-42E1-A510-7D1F75E06281}" name="CANTIDAD TOTAL ESTIMADA"/>
    <tableColumn id="5" xr3:uid="{66AF086A-FEDC-4BB3-907C-13E7A49151C8}" name="PRECIO UNITARIO ESTIMADO"/>
    <tableColumn id="6" xr3:uid="{5CAF3F3E-03FF-4E80-84B8-CC4A4FDAA792}" name="MONTO TOTAL ESTIMADO">
      <calculatedColumnFormula>INDIRECT(ADDRESS(ROW(),COLUMN()-2,4))*INDIRECT(ADDRESS(ROW(),COLUMN()-1,4))</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68E16F5-FFBA-45EF-A909-AC2A7DBB051F}" name="Table386" displayName="Table386" ref="A1088:F1091" totalsRowShown="0">
  <autoFilter ref="A1088:F1091" xr:uid="{968E16F5-FFBA-45EF-A909-AC2A7DBB051F}"/>
  <tableColumns count="6">
    <tableColumn id="1" xr3:uid="{1E2B07D3-BE95-404A-868F-FF6A5EBB5D09}" name="CÓDIGO CATÁLOGO"/>
    <tableColumn id="2" xr3:uid="{B6A6C4C2-FD1B-48DE-A47A-51ED74906E69}" name="ARTÍCULO">
      <calculatedColumnFormula>IFERROR(INDEX(UNSPSCDes,MATCH(INDIRECT(ADDRESS(ROW(),COLUMN()-1,4)),UNSPSCCode,0)),"")</calculatedColumnFormula>
    </tableColumn>
    <tableColumn id="3" xr3:uid="{B0DA5488-372D-4797-966B-44E716FF3773}" name="UNIDAD DE MEDIDA"/>
    <tableColumn id="4" xr3:uid="{344B07A2-6DF1-423F-8CD8-275D4302DDFE}" name="CANTIDAD TOTAL ESTIMADA"/>
    <tableColumn id="5" xr3:uid="{97B9774E-37B1-43B6-BC0C-FA9D654BC654}" name="PRECIO UNITARIO ESTIMADO"/>
    <tableColumn id="6" xr3:uid="{22F338C0-326F-4DC5-8483-156D309ED8CC}" name="MONTO TOTAL ESTIMADO">
      <calculatedColumnFormula>INDIRECT(ADDRESS(ROW(),COLUMN()-2,4))*INDIRECT(ADDRESS(ROW(),COLUMN()-1,4))</calculatedColumnFormula>
    </tableColumn>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FA38A998-F4AA-4DF0-993B-A56D1F710114}" name="Table387" displayName="Table387" ref="A1101:F1103" totalsRowShown="0">
  <autoFilter ref="A1101:F1103" xr:uid="{FA38A998-F4AA-4DF0-993B-A56D1F710114}"/>
  <tableColumns count="6">
    <tableColumn id="1" xr3:uid="{F91FFB7B-2FE4-4326-86FE-58EC06380974}" name="CÓDIGO CATÁLOGO"/>
    <tableColumn id="2" xr3:uid="{84E82B16-F96B-4B4B-993B-AA594FCF8CAF}" name="ARTÍCULO">
      <calculatedColumnFormula>IFERROR(INDEX(UNSPSCDes,MATCH(INDIRECT(ADDRESS(ROW(),COLUMN()-1,4)),UNSPSCCode,0)),"")</calculatedColumnFormula>
    </tableColumn>
    <tableColumn id="3" xr3:uid="{5399A3E6-F998-440F-9DB9-ADEC1CE57A61}" name="UNIDAD DE MEDIDA"/>
    <tableColumn id="4" xr3:uid="{355D6BD9-2CB9-4941-809E-58D2C6933B17}" name="CANTIDAD TOTAL ESTIMADA"/>
    <tableColumn id="5" xr3:uid="{75C698C9-BBEF-4EE1-B6B1-FBD6B54867F2}" name="PRECIO UNITARIO ESTIMADO"/>
    <tableColumn id="6" xr3:uid="{9AAE2C5C-1E80-4FB8-ADB5-B9F620803840}" name="MONTO TOTAL ESTIMADO">
      <calculatedColumnFormula>INDIRECT(ADDRESS(ROW(),COLUMN()-2,4))*INDIRECT(ADDRESS(ROW(),COLUMN()-1,4))</calculatedColumnFormula>
    </tableColumn>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7E952235-5B1F-46CF-8BF6-E7A014081C25}" name="Table388" displayName="Table388" ref="A1113:F1115" totalsRowShown="0">
  <autoFilter ref="A1113:F1115" xr:uid="{7E952235-5B1F-46CF-8BF6-E7A014081C25}"/>
  <tableColumns count="6">
    <tableColumn id="1" xr3:uid="{39A2659D-1E40-47CD-A8BD-2719411A42DD}" name="CÓDIGO CATÁLOGO" dataDxfId="8" dataCellStyle="ArticleBody"/>
    <tableColumn id="2" xr3:uid="{EFD1E0E6-3ABE-4902-8E29-564357A9275E}" name="ARTÍCULO">
      <calculatedColumnFormula>IFERROR(INDEX(UNSPSCDes,MATCH(INDIRECT(ADDRESS(ROW(),COLUMN()-1,4)),UNSPSCCode,0)),"")</calculatedColumnFormula>
    </tableColumn>
    <tableColumn id="3" xr3:uid="{DDCAB4AD-C1E3-4770-ADAF-4792C3D632EE}" name="UNIDAD DE MEDIDA"/>
    <tableColumn id="4" xr3:uid="{F6133FCF-0A1C-4BE5-BA38-D47F67112ECB}" name="CANTIDAD TOTAL ESTIMADA"/>
    <tableColumn id="5" xr3:uid="{5C03156E-497A-46C2-97A1-C3B71862AC7F}" name="PRECIO UNITARIO ESTIMADO"/>
    <tableColumn id="6" xr3:uid="{647E6F78-2C04-42E1-BBC2-08D8F7549BB2}" name="MONTO TOTAL ESTIMADO">
      <calculatedColumnFormula>INDIRECT(ADDRESS(ROW(),COLUMN()-2,4))*INDIRECT(ADDRESS(ROW(),COLUMN()-1,4))</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11A5508-5813-45E7-8653-58154C8D4D25}" name="Table389" displayName="Table389" ref="A1125:F1127" totalsRowShown="0">
  <autoFilter ref="A1125:F1127" xr:uid="{911A5508-5813-45E7-8653-58154C8D4D25}"/>
  <tableColumns count="6">
    <tableColumn id="1" xr3:uid="{21B1FB13-AB5C-4045-84A9-AA0B0D384124}" name="CÓDIGO CATÁLOGO" dataDxfId="7" dataCellStyle="ArticleBody"/>
    <tableColumn id="2" xr3:uid="{72FD3164-C792-4065-9799-060259E05FE6}" name="ARTÍCULO">
      <calculatedColumnFormula>IFERROR(INDEX(UNSPSCDes,MATCH(INDIRECT(ADDRESS(ROW(),COLUMN()-1,4)),UNSPSCCode,0)),"")</calculatedColumnFormula>
    </tableColumn>
    <tableColumn id="3" xr3:uid="{FBCB8F7B-E9C1-46E1-AF76-EF32AE0ED4C9}" name="UNIDAD DE MEDIDA"/>
    <tableColumn id="4" xr3:uid="{44AEFB59-3ABE-428A-AE77-6667FE3C6800}" name="CANTIDAD TOTAL ESTIMADA"/>
    <tableColumn id="5" xr3:uid="{64CDC32C-9A77-48A7-9D0E-8C9F5815B2C3}" name="PRECIO UNITARIO ESTIMADO"/>
    <tableColumn id="6" xr3:uid="{C6BF5C12-8E3F-4BB6-AC4F-1C1635A19944}" name="MONTO TOTAL ESTIMADO">
      <calculatedColumnFormula>INDIRECT(ADDRESS(ROW(),COLUMN()-2,4))*INDIRECT(ADDRESS(ROW(),COLUMN()-1,4))</calculatedColumnFormula>
    </tableColumn>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4B54883-DAC7-436A-BB81-C653F2547807}" name="Table390" displayName="Table390" ref="A1137:F1139" totalsRowShown="0">
  <autoFilter ref="A1137:F1139" xr:uid="{64B54883-DAC7-436A-BB81-C653F2547807}"/>
  <tableColumns count="6">
    <tableColumn id="1" xr3:uid="{CB18E7D1-CCF1-4162-8C1E-905004F5D7F1}" name="CÓDIGO CATÁLOGO" dataDxfId="6" dataCellStyle="ArticleBody"/>
    <tableColumn id="2" xr3:uid="{E02DFBBD-4F16-460F-A517-9016D7186E92}" name="ARTÍCULO">
      <calculatedColumnFormula>IFERROR(INDEX(UNSPSCDes,MATCH(INDIRECT(ADDRESS(ROW(),COLUMN()-1,4)),UNSPSCCode,0)),"")</calculatedColumnFormula>
    </tableColumn>
    <tableColumn id="3" xr3:uid="{4E6E1042-4787-4D3C-A12E-851A24483ED3}" name="UNIDAD DE MEDIDA"/>
    <tableColumn id="4" xr3:uid="{EC586681-BD61-45C3-B743-D6E039D0E380}" name="CANTIDAD TOTAL ESTIMADA"/>
    <tableColumn id="5" xr3:uid="{1002894C-A4F1-4342-A28E-5DE991A138B0}" name="PRECIO UNITARIO ESTIMADO"/>
    <tableColumn id="6" xr3:uid="{57A282A1-0ADE-4237-BC8B-B23716976068}" name="MONTO TOTAL ESTIMADO">
      <calculatedColumnFormula>INDIRECT(ADDRESS(ROW(),COLUMN()-2,4))*INDIRECT(ADDRESS(ROW(),COLUMN()-1,4))</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63BA743-42DF-42F7-B0FE-50328CDE9BF8}" name="Table391" displayName="Table391" ref="A1149:F1153" totalsRowShown="0">
  <autoFilter ref="A1149:F1153" xr:uid="{063BA743-42DF-42F7-B0FE-50328CDE9BF8}"/>
  <tableColumns count="6">
    <tableColumn id="1" xr3:uid="{DB7A3E35-F6E0-48F4-B6E7-C262B9C07DC2}" name="CÓDIGO CATÁLOGO"/>
    <tableColumn id="2" xr3:uid="{B7065D5B-305B-4D19-A85E-95C49C647007}" name="ARTÍCULO">
      <calculatedColumnFormula>IFERROR(INDEX(UNSPSCDes,MATCH(INDIRECT(ADDRESS(ROW(),COLUMN()-1,4)),UNSPSCCode,0)),"")</calculatedColumnFormula>
    </tableColumn>
    <tableColumn id="3" xr3:uid="{CC2A7736-7762-4F86-A04C-C6BF1E745204}" name="UNIDAD DE MEDIDA"/>
    <tableColumn id="4" xr3:uid="{90E4DE96-74D8-4D6C-8BF2-1D2A5544E6CC}" name="CANTIDAD TOTAL ESTIMADA"/>
    <tableColumn id="5" xr3:uid="{2ADE0163-7B4D-47D0-B373-B00319861F1D}" name="PRECIO UNITARIO ESTIMADO"/>
    <tableColumn id="6" xr3:uid="{B45C2F63-860C-4628-8026-A3E6EA4FE77C}"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EDE38B-A781-4E5D-B331-01292675C643}" name="Table311" displayName="Table311" ref="A122:F126" totalsRowShown="0">
  <autoFilter ref="A122:F126" xr:uid="{10EDE38B-A781-4E5D-B331-01292675C643}"/>
  <tableColumns count="6">
    <tableColumn id="1" xr3:uid="{CCF311F2-2400-41D0-9BC0-B0D0735E7584}" name="CÓDIGO CATÁLOGO"/>
    <tableColumn id="2" xr3:uid="{D2D9BEBD-54EB-47B6-89DA-ADF781E8CE20}" name="ARTÍCULO">
      <calculatedColumnFormula>IFERROR(INDEX(UNSPSCDes,MATCH(INDIRECT(ADDRESS(ROW(),COLUMN()-1,4)),UNSPSCCode,0)),"")</calculatedColumnFormula>
    </tableColumn>
    <tableColumn id="3" xr3:uid="{F786331E-8009-493E-A8F0-6DA3DF75BF61}" name="UNIDAD DE MEDIDA"/>
    <tableColumn id="4" xr3:uid="{0EF9CABB-83F0-4C5D-9C0B-A05739EE5311}" name="CANTIDAD TOTAL ESTIMADA"/>
    <tableColumn id="5" xr3:uid="{CB33DE5D-935E-43FE-9788-A5F119360B67}" name="PRECIO UNITARIO ESTIMADO"/>
    <tableColumn id="6" xr3:uid="{9F5A9637-4034-4CE5-B01B-41583245A0ED}" name="MONTO TOTAL ESTIMADO">
      <calculatedColumnFormula>INDIRECT(ADDRESS(ROW(),COLUMN()-2,4))*INDIRECT(ADDRESS(ROW(),COLUMN()-1,4))</calculatedColumnFormula>
    </tableColumn>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98DCD8D8-6CE0-43D8-9096-BAE67D2F75C9}" name="Table392" displayName="Table392" ref="A1163:F1167" totalsRowShown="0">
  <autoFilter ref="A1163:F1167" xr:uid="{98DCD8D8-6CE0-43D8-9096-BAE67D2F75C9}"/>
  <tableColumns count="6">
    <tableColumn id="1" xr3:uid="{240489C9-A671-444F-B97A-501F8B5C2FAE}" name="CÓDIGO CATÁLOGO"/>
    <tableColumn id="2" xr3:uid="{324BBF37-A399-4986-A52D-09103C18EB2F}" name="ARTÍCULO">
      <calculatedColumnFormula>IFERROR(INDEX(UNSPSCDes,MATCH(INDIRECT(ADDRESS(ROW(),COLUMN()-1,4)),UNSPSCCode,0)),"")</calculatedColumnFormula>
    </tableColumn>
    <tableColumn id="3" xr3:uid="{A01EED11-A0D8-4824-AB4C-2A901E59D282}" name="UNIDAD DE MEDIDA"/>
    <tableColumn id="4" xr3:uid="{CE0C6629-A0A0-4A38-BB6D-6AE9458C757E}" name="CANTIDAD TOTAL ESTIMADA"/>
    <tableColumn id="5" xr3:uid="{19E36E2F-897C-4E2B-B507-8B4A58B387A4}" name="PRECIO UNITARIO ESTIMADO"/>
    <tableColumn id="6" xr3:uid="{BE486768-E70E-4796-ABE1-63424817FE08}" name="MONTO TOTAL ESTIMADO">
      <calculatedColumnFormula>INDIRECT(ADDRESS(ROW(),COLUMN()-2,4))*INDIRECT(ADDRESS(ROW(),COLUMN()-1,4))</calculatedColumnFormula>
    </tableColumn>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B5A92A5D-E1A4-4C49-AB27-C0850F9E6FFF}" name="Table393" displayName="Table393" ref="A1177:F1181" totalsRowShown="0">
  <autoFilter ref="A1177:F1181" xr:uid="{B5A92A5D-E1A4-4C49-AB27-C0850F9E6FFF}"/>
  <tableColumns count="6">
    <tableColumn id="1" xr3:uid="{591B6B6A-2F87-4432-9ADF-35AC81484C68}" name="CÓDIGO CATÁLOGO"/>
    <tableColumn id="2" xr3:uid="{7C0A6F2A-63E6-49E6-A96C-64029D7A16CB}" name="ARTÍCULO">
      <calculatedColumnFormula>IFERROR(INDEX(UNSPSCDes,MATCH(INDIRECT(ADDRESS(ROW(),COLUMN()-1,4)),UNSPSCCode,0)),"")</calculatedColumnFormula>
    </tableColumn>
    <tableColumn id="3" xr3:uid="{5BC71528-D8B0-4182-98B6-CE625C6BA94D}" name="UNIDAD DE MEDIDA"/>
    <tableColumn id="4" xr3:uid="{B073AC66-9D1B-4D57-9AC7-69E3A57813C3}" name="CANTIDAD TOTAL ESTIMADA"/>
    <tableColumn id="5" xr3:uid="{44C1581F-8531-4F84-BA99-14A7B2A80E6D}" name="PRECIO UNITARIO ESTIMADO"/>
    <tableColumn id="6" xr3:uid="{14527259-2F03-4DBC-80C0-B1B25B158892}" name="MONTO TOTAL ESTIMADO">
      <calculatedColumnFormula>INDIRECT(ADDRESS(ROW(),COLUMN()-2,4))*INDIRECT(ADDRESS(ROW(),COLUMN()-1,4))</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864F91A1-2EDD-4CDD-AC68-F42AF9082ED5}" name="Table394" displayName="Table394" ref="A1191:F1195" totalsRowShown="0">
  <autoFilter ref="A1191:F1195" xr:uid="{864F91A1-2EDD-4CDD-AC68-F42AF9082ED5}"/>
  <tableColumns count="6">
    <tableColumn id="1" xr3:uid="{391B7C8B-5439-4209-9004-C118C4891DAB}" name="CÓDIGO CATÁLOGO"/>
    <tableColumn id="2" xr3:uid="{484BA793-1541-477D-86BF-F13A40759518}" name="ARTÍCULO">
      <calculatedColumnFormula>IFERROR(INDEX(UNSPSCDes,MATCH(INDIRECT(ADDRESS(ROW(),COLUMN()-1,4)),UNSPSCCode,0)),"")</calculatedColumnFormula>
    </tableColumn>
    <tableColumn id="3" xr3:uid="{8441268B-2B4D-4DB7-8FC8-59FAE9661157}" name="UNIDAD DE MEDIDA"/>
    <tableColumn id="4" xr3:uid="{4A4AD98D-878E-40C3-91AD-886FD2FD5C16}" name="CANTIDAD TOTAL ESTIMADA"/>
    <tableColumn id="5" xr3:uid="{8D8222D2-702F-4A34-8627-8B579466C2ED}" name="PRECIO UNITARIO ESTIMADO"/>
    <tableColumn id="6" xr3:uid="{AE3DCE86-FA73-4242-911D-1F3BBD641ECC}" name="MONTO TOTAL ESTIMADO">
      <calculatedColumnFormula>INDIRECT(ADDRESS(ROW(),COLUMN()-2,4))*INDIRECT(ADDRESS(ROW(),COLUMN()-1,4))</calculatedColumnFormula>
    </tableColumn>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A10907D-9B5F-44AF-BA56-62A0B22F4EEA}" name="Table395" displayName="Table395" ref="A1205:F1206" totalsRowShown="0">
  <autoFilter ref="A1205:F1206" xr:uid="{7A10907D-9B5F-44AF-BA56-62A0B22F4EEA}"/>
  <tableColumns count="6">
    <tableColumn id="1" xr3:uid="{131A1E4C-B94F-48AA-9028-B74165A7DAE5}" name="CÓDIGO CATÁLOGO"/>
    <tableColumn id="2" xr3:uid="{76876532-5F15-478D-B53F-E769F7325DCE}" name="ARTÍCULO">
      <calculatedColumnFormula>IFERROR(INDEX(UNSPSCDes,MATCH(INDIRECT(ADDRESS(ROW(),COLUMN()-1,4)),UNSPSCCode,0)),"")</calculatedColumnFormula>
    </tableColumn>
    <tableColumn id="3" xr3:uid="{8DB7B4DB-E038-4D01-9F17-7D204359EFA6}" name="UNIDAD DE MEDIDA"/>
    <tableColumn id="4" xr3:uid="{A75CC3A2-EDF5-4DCB-8512-24F09BBCA988}" name="CANTIDAD TOTAL ESTIMADA"/>
    <tableColumn id="5" xr3:uid="{A7BCCDD0-1747-449C-A616-FABCE8CE259B}" name="PRECIO UNITARIO ESTIMADO"/>
    <tableColumn id="6" xr3:uid="{5AA4200C-542B-4566-ACE1-E7D5026BEBE6}" name="MONTO TOTAL ESTIMADO">
      <calculatedColumnFormula>INDIRECT(ADDRESS(ROW(),COLUMN()-2,4))*INDIRECT(ADDRESS(ROW(),COLUMN()-1,4))</calculatedColumnFormula>
    </tableColumn>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FEB3E2B-D672-43DB-8147-B734BD0A8EF3}" name="Table396" displayName="Table396" ref="A1216:F1217" totalsRowShown="0">
  <autoFilter ref="A1216:F1217" xr:uid="{FFEB3E2B-D672-43DB-8147-B734BD0A8EF3}"/>
  <tableColumns count="6">
    <tableColumn id="1" xr3:uid="{6A90C770-3DA8-4A44-BB30-ECE738920583}" name="CÓDIGO CATÁLOGO" dataDxfId="5" dataCellStyle="ArticleBody"/>
    <tableColumn id="2" xr3:uid="{3F3F06BC-CF31-4029-B5B1-7CAC097E19B3}" name="ARTÍCULO">
      <calculatedColumnFormula>IFERROR(INDEX(UNSPSCDes,MATCH(INDIRECT(ADDRESS(ROW(),COLUMN()-1,4)),UNSPSCCode,0)),"")</calculatedColumnFormula>
    </tableColumn>
    <tableColumn id="3" xr3:uid="{4ADEF0D6-AF94-45C8-B911-3210736496F3}" name="UNIDAD DE MEDIDA"/>
    <tableColumn id="4" xr3:uid="{C0849994-7CD5-4ED7-AF70-996EF0CF4180}" name="CANTIDAD TOTAL ESTIMADA"/>
    <tableColumn id="5" xr3:uid="{797EAB15-6561-4AD6-BA40-93C71736F093}" name="PRECIO UNITARIO ESTIMADO"/>
    <tableColumn id="6" xr3:uid="{37A5A2F8-827F-465A-819D-FC311F120C8D}" name="MONTO TOTAL ESTIMADO">
      <calculatedColumnFormula>INDIRECT(ADDRESS(ROW(),COLUMN()-2,4))*INDIRECT(ADDRESS(ROW(),COLUMN()-1,4))</calculatedColumnFormula>
    </tableColumn>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98447F6-942F-40D4-A51F-E1EAEC71004C}" name="Table397" displayName="Table397" ref="A1227:F1228" totalsRowShown="0">
  <autoFilter ref="A1227:F1228" xr:uid="{E98447F6-942F-40D4-A51F-E1EAEC71004C}"/>
  <tableColumns count="6">
    <tableColumn id="1" xr3:uid="{7FD3EA16-D9D8-4760-B6CD-95182ADCBF8E}" name="CÓDIGO CATÁLOGO" dataDxfId="4" dataCellStyle="ArticleBody"/>
    <tableColumn id="2" xr3:uid="{EE3323E9-BAEE-4062-80C4-057CDC465F28}" name="ARTÍCULO">
      <calculatedColumnFormula>IFERROR(INDEX(UNSPSCDes,MATCH(INDIRECT(ADDRESS(ROW(),COLUMN()-1,4)),UNSPSCCode,0)),"")</calculatedColumnFormula>
    </tableColumn>
    <tableColumn id="3" xr3:uid="{AB738E14-AD37-4B3E-9308-0E876CC8B976}" name="UNIDAD DE MEDIDA"/>
    <tableColumn id="4" xr3:uid="{71744D82-E884-4E4A-8450-5BEFF806AAA6}" name="CANTIDAD TOTAL ESTIMADA"/>
    <tableColumn id="5" xr3:uid="{47EBAA48-580A-4284-9AD1-56966D59D5F8}" name="PRECIO UNITARIO ESTIMADO"/>
    <tableColumn id="6" xr3:uid="{CC963578-EAE9-4874-B74B-C8C820028834}" name="MONTO TOTAL ESTIMADO">
      <calculatedColumnFormula>INDIRECT(ADDRESS(ROW(),COLUMN()-2,4))*INDIRECT(ADDRESS(ROW(),COLUMN()-1,4))</calculatedColumnFormula>
    </tableColumn>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862384C-E5AC-4089-A934-CF23936924DE}" name="Table398" displayName="Table398" ref="A1238:F1239" totalsRowShown="0">
  <autoFilter ref="A1238:F1239" xr:uid="{4862384C-E5AC-4089-A934-CF23936924DE}"/>
  <tableColumns count="6">
    <tableColumn id="1" xr3:uid="{579CFDEB-C21C-4397-8D8C-FEE24345401E}" name="CÓDIGO CATÁLOGO" dataDxfId="3" dataCellStyle="ArticleBody"/>
    <tableColumn id="2" xr3:uid="{7965E76B-C0AD-4ACC-A153-71EF281BC386}" name="ARTÍCULO">
      <calculatedColumnFormula>IFERROR(INDEX(UNSPSCDes,MATCH(INDIRECT(ADDRESS(ROW(),COLUMN()-1,4)),UNSPSCCode,0)),"")</calculatedColumnFormula>
    </tableColumn>
    <tableColumn id="3" xr3:uid="{31A011F4-CF4E-4EE6-B1CB-7E07C789B7A7}" name="UNIDAD DE MEDIDA"/>
    <tableColumn id="4" xr3:uid="{8D08F722-F469-437C-982E-2509E89034CB}" name="CANTIDAD TOTAL ESTIMADA"/>
    <tableColumn id="5" xr3:uid="{3B748352-1990-4734-B122-111F24D13966}" name="PRECIO UNITARIO ESTIMADO"/>
    <tableColumn id="6" xr3:uid="{1B6CF9A0-AF46-4E73-8F2E-0E0108C2F4D8}" name="MONTO TOTAL ESTIMADO">
      <calculatedColumnFormula>INDIRECT(ADDRESS(ROW(),COLUMN()-2,4))*INDIRECT(ADDRESS(ROW(),COLUMN()-1,4))</calculatedColumnFormula>
    </tableColumn>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B81FB8EA-A135-4714-80D8-69850B9DD766}" name="Table399" displayName="Table399" ref="A1249:F1250" totalsRowShown="0">
  <autoFilter ref="A1249:F1250" xr:uid="{B81FB8EA-A135-4714-80D8-69850B9DD766}"/>
  <tableColumns count="6">
    <tableColumn id="1" xr3:uid="{3FE2871A-E3B1-497C-ABD1-7A70F3DE2228}" name="CÓDIGO CATÁLOGO"/>
    <tableColumn id="2" xr3:uid="{45166E39-4F86-49BE-BBE9-C87BD6D209F8}" name="ARTÍCULO">
      <calculatedColumnFormula>IFERROR(INDEX(UNSPSCDes,MATCH(INDIRECT(ADDRESS(ROW(),COLUMN()-1,4)),UNSPSCCode,0)),"")</calculatedColumnFormula>
    </tableColumn>
    <tableColumn id="3" xr3:uid="{44198095-844D-4EA5-818A-B7B46065DFB0}" name="UNIDAD DE MEDIDA"/>
    <tableColumn id="4" xr3:uid="{BDDC506B-4BB4-4979-BD63-82FA8992AA91}" name="CANTIDAD TOTAL ESTIMADA"/>
    <tableColumn id="5" xr3:uid="{04C5EB28-7056-4838-8762-C8EC2FD925E2}" name="PRECIO UNITARIO ESTIMADO"/>
    <tableColumn id="6" xr3:uid="{BD8D1476-FD2E-4F5C-A1C6-7EF47BCD02F9}" name="MONTO TOTAL ESTIMADO">
      <calculatedColumnFormula>INDIRECT(ADDRESS(ROW(),COLUMN()-2,4))*INDIRECT(ADDRESS(ROW(),COLUMN()-1,4))</calculatedColumnFormula>
    </tableColumn>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0E03AFE-072F-40E3-AD4C-FA0AC6B8BDDB}" name="Table3100" displayName="Table3100" ref="A1260:F1261" totalsRowShown="0">
  <autoFilter ref="A1260:F1261" xr:uid="{50E03AFE-072F-40E3-AD4C-FA0AC6B8BDDB}"/>
  <tableColumns count="6">
    <tableColumn id="1" xr3:uid="{DF18216F-469D-4938-B79D-891D780694B4}" name="CÓDIGO CATÁLOGO" dataDxfId="2" dataCellStyle="ArticleBody"/>
    <tableColumn id="2" xr3:uid="{B17A6CD5-8D1F-4F9A-B833-BBEB73177772}" name="ARTÍCULO">
      <calculatedColumnFormula>IFERROR(INDEX(UNSPSCDes,MATCH(INDIRECT(ADDRESS(ROW(),COLUMN()-1,4)),UNSPSCCode,0)),"")</calculatedColumnFormula>
    </tableColumn>
    <tableColumn id="3" xr3:uid="{6FD44BB3-3576-4F8A-B5AE-34AB604E7B4B}" name="UNIDAD DE MEDIDA"/>
    <tableColumn id="4" xr3:uid="{AE56BCA5-E380-4022-9791-6258952AA754}" name="CANTIDAD TOTAL ESTIMADA"/>
    <tableColumn id="5" xr3:uid="{DDB616D0-FF58-432C-9842-31B3602BD6C2}" name="PRECIO UNITARIO ESTIMADO"/>
    <tableColumn id="6" xr3:uid="{328E561F-FE2A-4429-9E0D-44B704C8C8C7}" name="MONTO TOTAL ESTIMADO">
      <calculatedColumnFormula>INDIRECT(ADDRESS(ROW(),COLUMN()-2,4))*INDIRECT(ADDRESS(ROW(),COLUMN()-1,4))</calculatedColumnFormula>
    </tableColumn>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4355205E-FC61-4FE0-9586-DB069FAA9EEB}" name="Table3101" displayName="Table3101" ref="A1271:F1272" totalsRowShown="0">
  <autoFilter ref="A1271:F1272" xr:uid="{4355205E-FC61-4FE0-9586-DB069FAA9EEB}"/>
  <tableColumns count="6">
    <tableColumn id="1" xr3:uid="{76570592-764F-455D-B40E-1C64546CAD80}" name="CÓDIGO CATÁLOGO" dataDxfId="1" dataCellStyle="ArticleBody"/>
    <tableColumn id="2" xr3:uid="{25893B56-F47B-4590-969B-AA07C69499A0}" name="ARTÍCULO">
      <calculatedColumnFormula>IFERROR(INDEX(UNSPSCDes,MATCH(INDIRECT(ADDRESS(ROW(),COLUMN()-1,4)),UNSPSCCode,0)),"")</calculatedColumnFormula>
    </tableColumn>
    <tableColumn id="3" xr3:uid="{B356D797-8F65-48B0-B7B0-765475043895}" name="UNIDAD DE MEDIDA"/>
    <tableColumn id="4" xr3:uid="{0C84B720-94CA-4D43-B317-EE66C77C2D0A}" name="CANTIDAD TOTAL ESTIMADA"/>
    <tableColumn id="5" xr3:uid="{852F8EAE-427A-4E31-8690-196DEBDD1E31}" name="PRECIO UNITARIO ESTIMADO"/>
    <tableColumn id="6" xr3:uid="{47FD0776-7B00-47AD-AAF4-0835760D2F54}"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102.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60.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11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51.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62.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6.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73.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17.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84.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28.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95.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106.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33.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117.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4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55.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66.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table" Target="../tables/table1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77.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88.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1.xml"/><Relationship Id="rId626" Type="http://schemas.openxmlformats.org/officeDocument/2006/relationships/table" Target="../tables/table5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99.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12.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68.xml"/><Relationship Id="rId679" Type="http://schemas.openxmlformats.org/officeDocument/2006/relationships/table" Target="../tables/table110.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23.xml"/><Relationship Id="rId606" Type="http://schemas.openxmlformats.org/officeDocument/2006/relationships/table" Target="../tables/table37.xml"/><Relationship Id="rId648" Type="http://schemas.openxmlformats.org/officeDocument/2006/relationships/table" Target="../tables/table7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48.xml"/><Relationship Id="rId659" Type="http://schemas.openxmlformats.org/officeDocument/2006/relationships/table" Target="../tables/table90.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10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3.xml"/><Relationship Id="rId628" Type="http://schemas.openxmlformats.org/officeDocument/2006/relationships/table" Target="../tables/table5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112.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14.xml"/><Relationship Id="rId639" Type="http://schemas.openxmlformats.org/officeDocument/2006/relationships/table" Target="../tables/table7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8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25.xml"/><Relationship Id="rId608" Type="http://schemas.openxmlformats.org/officeDocument/2006/relationships/table" Target="../tables/table3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92.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5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61.xml"/><Relationship Id="rId672" Type="http://schemas.openxmlformats.org/officeDocument/2006/relationships/table" Target="../tables/table103.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72.xml"/><Relationship Id="rId683" Type="http://schemas.openxmlformats.org/officeDocument/2006/relationships/table" Target="../tables/table114.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1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41.xml"/><Relationship Id="rId652" Type="http://schemas.openxmlformats.org/officeDocument/2006/relationships/table" Target="../tables/table83.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27.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52.xml"/><Relationship Id="rId663" Type="http://schemas.openxmlformats.org/officeDocument/2006/relationships/table" Target="../tables/table9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63.xml"/><Relationship Id="rId271" Type="http://schemas.openxmlformats.org/officeDocument/2006/relationships/ctrlProp" Target="../ctrlProps/ctrlProp268.xml"/><Relationship Id="rId674" Type="http://schemas.openxmlformats.org/officeDocument/2006/relationships/table" Target="../tables/table105.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32.xml"/><Relationship Id="rId643" Type="http://schemas.openxmlformats.org/officeDocument/2006/relationships/table" Target="../tables/table7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11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18.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43.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85.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29.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54.xml"/><Relationship Id="rId665" Type="http://schemas.openxmlformats.org/officeDocument/2006/relationships/table" Target="../tables/table96.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65.xml"/><Relationship Id="rId676" Type="http://schemas.openxmlformats.org/officeDocument/2006/relationships/table" Target="../tables/table107.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9.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34.xml"/><Relationship Id="rId645" Type="http://schemas.openxmlformats.org/officeDocument/2006/relationships/table" Target="../tables/table76.xml"/><Relationship Id="rId687" Type="http://schemas.openxmlformats.org/officeDocument/2006/relationships/table" Target="../tables/table11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20.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45.xml"/><Relationship Id="rId656" Type="http://schemas.openxmlformats.org/officeDocument/2006/relationships/table" Target="../tables/table87.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5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9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11.xml"/><Relationship Id="rId636" Type="http://schemas.openxmlformats.org/officeDocument/2006/relationships/table" Target="../tables/table6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109.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22.xml"/><Relationship Id="rId605" Type="http://schemas.openxmlformats.org/officeDocument/2006/relationships/table" Target="../tables/table36.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7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47.xml"/><Relationship Id="rId658" Type="http://schemas.openxmlformats.org/officeDocument/2006/relationships/table" Target="../tables/table89.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2.xml"/><Relationship Id="rId627" Type="http://schemas.openxmlformats.org/officeDocument/2006/relationships/table" Target="../tables/table58.xml"/><Relationship Id="rId669" Type="http://schemas.openxmlformats.org/officeDocument/2006/relationships/table" Target="../tables/table10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11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13.xml"/><Relationship Id="rId638" Type="http://schemas.openxmlformats.org/officeDocument/2006/relationships/table" Target="../tables/table6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24.xml"/><Relationship Id="rId607" Type="http://schemas.openxmlformats.org/officeDocument/2006/relationships/table" Target="../tables/table38.xml"/><Relationship Id="rId649" Type="http://schemas.openxmlformats.org/officeDocument/2006/relationships/table" Target="../tables/table8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9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4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4.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71.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15.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82.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40.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26.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9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10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31.xml"/><Relationship Id="rId684" Type="http://schemas.openxmlformats.org/officeDocument/2006/relationships/table" Target="../tables/table115.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42.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53.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6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8.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75.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19.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86.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table" Target="../tables/table30.xml"/><Relationship Id="rId459" Type="http://schemas.openxmlformats.org/officeDocument/2006/relationships/ctrlProp" Target="../ctrlProps/ctrlProp456.xml"/><Relationship Id="rId666" Type="http://schemas.openxmlformats.org/officeDocument/2006/relationships/table" Target="../tables/table97.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108.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table" Target="../tables/table21.xml"/><Relationship Id="rId604" Type="http://schemas.openxmlformats.org/officeDocument/2006/relationships/table" Target="../tables/table35.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omments" Target="../comments1.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4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67.xml"/><Relationship Id="rId7" Type="http://schemas.openxmlformats.org/officeDocument/2006/relationships/table" Target="../tables/table11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70.xml"/><Relationship Id="rId5" Type="http://schemas.openxmlformats.org/officeDocument/2006/relationships/ctrlProp" Target="../ctrlProps/ctrlProp569.xml"/><Relationship Id="rId4" Type="http://schemas.openxmlformats.org/officeDocument/2006/relationships/ctrlProp" Target="../ctrlProps/ctrlProp5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view="pageBreakPreview" zoomScale="140" zoomScaleNormal="100" zoomScaleSheetLayoutView="140" workbookViewId="0">
      <selection activeCell="C59" sqref="C59"/>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2" t="s">
        <v>15167</v>
      </c>
      <c r="C6" s="72"/>
    </row>
    <row r="7" spans="2:7" ht="18" x14ac:dyDescent="0.25">
      <c r="B7" s="47" t="s">
        <v>5214</v>
      </c>
      <c r="C7" s="48">
        <f ca="1">PACC!B10</f>
        <v>83769855.591999993</v>
      </c>
      <c r="G7" s="25"/>
    </row>
    <row r="8" spans="2:7" ht="18" x14ac:dyDescent="0.25">
      <c r="B8" s="49" t="s">
        <v>3640</v>
      </c>
      <c r="C8" s="50">
        <f ca="1">PACC!B9</f>
        <v>118</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17724</v>
      </c>
      <c r="C12" s="51" t="str">
        <f>IF(PACC!E9="","",PACC!E9)</f>
        <v>Dirección nacional de Ética e Integridad Gubernamental</v>
      </c>
      <c r="G12" s="25"/>
    </row>
    <row r="13" spans="2:7" ht="16.5" customHeight="1" x14ac:dyDescent="0.25">
      <c r="B13" s="49" t="s">
        <v>18227</v>
      </c>
      <c r="C13" s="52">
        <f>IF(PACC!E11="","",PACC!E11)</f>
        <v>2024</v>
      </c>
      <c r="G13" s="26"/>
    </row>
    <row r="14" spans="2:7" ht="16.5" customHeight="1" x14ac:dyDescent="0.25">
      <c r="B14" s="49" t="s">
        <v>4035</v>
      </c>
      <c r="C14" s="70" t="str">
        <f>IF(PACC!E12="","",PACC!E12)</f>
        <v/>
      </c>
      <c r="G14" s="26"/>
    </row>
    <row r="15" spans="2:7" x14ac:dyDescent="0.25">
      <c r="B15" s="73" t="s">
        <v>3405</v>
      </c>
      <c r="C15" s="73"/>
    </row>
    <row r="16" spans="2:7" x14ac:dyDescent="0.25">
      <c r="B16" s="53" t="s">
        <v>10691</v>
      </c>
      <c r="C16" s="48">
        <f ca="1">SUMIF(ObjetoContratacionOculto,"="&amp;Bienes,TotalEstColumnValue)</f>
        <v>52707829.140000001</v>
      </c>
    </row>
    <row r="17" spans="2:3" x14ac:dyDescent="0.25">
      <c r="B17" s="53" t="s">
        <v>528</v>
      </c>
      <c r="C17" s="48">
        <f>SUMIF(ObjetoContratacionOculto,"="&amp;Obras,TotalEstColumnValue)</f>
        <v>0</v>
      </c>
    </row>
    <row r="18" spans="2:3" x14ac:dyDescent="0.25">
      <c r="B18" s="53" t="s">
        <v>91</v>
      </c>
      <c r="C18" s="48">
        <f ca="1">SUMIF(ObjetoContratacionOculto,"="&amp;Servicios,TotalEstColumnValue)</f>
        <v>28522026.451999996</v>
      </c>
    </row>
    <row r="19" spans="2:3" x14ac:dyDescent="0.25">
      <c r="B19" s="53" t="s">
        <v>6782</v>
      </c>
      <c r="C19" s="48">
        <f ca="1">SUMIF(ObjetoContratacionOculto,"="&amp;ServiciosConsultoria,TotalEstColumnValue)</f>
        <v>2540000</v>
      </c>
    </row>
    <row r="20" spans="2:3" x14ac:dyDescent="0.25">
      <c r="B20" s="53" t="s">
        <v>5127</v>
      </c>
      <c r="C20" s="48">
        <f>SUMIF(ObjetoContratacionOculto,"="&amp;ConsultoriaServicios,TotalEstColumnValue)</f>
        <v>0</v>
      </c>
    </row>
    <row r="21" spans="2:3" x14ac:dyDescent="0.25">
      <c r="B21" s="73" t="s">
        <v>16802</v>
      </c>
      <c r="C21" s="73"/>
    </row>
    <row r="22" spans="2:3" x14ac:dyDescent="0.25">
      <c r="B22" s="53" t="s">
        <v>11795</v>
      </c>
      <c r="C22" s="48">
        <f ca="1">SUMIF(MIPYMEOculto,"="&amp;MIPYMESí,TotalEstColumnValue)</f>
        <v>14362679.122</v>
      </c>
    </row>
    <row r="23" spans="2:3" x14ac:dyDescent="0.25">
      <c r="B23" s="53" t="s">
        <v>17857</v>
      </c>
      <c r="C23" s="48">
        <f ca="1">SUMIF(MIPYMEOculto,"="&amp;MIPYMEMujer,TotalEstColumnValue)</f>
        <v>16908696.91</v>
      </c>
    </row>
    <row r="24" spans="2:3" x14ac:dyDescent="0.25">
      <c r="B24" s="53" t="s">
        <v>3561</v>
      </c>
      <c r="C24" s="48">
        <f ca="1">SUMIF(MIPYMEOculto,"="&amp;MIPYMENo,TotalEstColumnValue)</f>
        <v>52498479.560000002</v>
      </c>
    </row>
    <row r="25" spans="2:3" x14ac:dyDescent="0.25">
      <c r="B25" s="72" t="s">
        <v>14391</v>
      </c>
      <c r="C25" s="72"/>
    </row>
    <row r="26" spans="2:3" x14ac:dyDescent="0.25">
      <c r="B26" s="53" t="s">
        <v>10102</v>
      </c>
      <c r="C26" s="48">
        <f ca="1">SUMIF(ProcedimientoOculto,"="&amp;ModCU,TotalEstColumnValue)</f>
        <v>6402770.404000001</v>
      </c>
    </row>
    <row r="27" spans="2:3" x14ac:dyDescent="0.25">
      <c r="B27" s="53" t="s">
        <v>9173</v>
      </c>
      <c r="C27" s="48">
        <f ca="1">SUMIF(ProcedimientoOculto,"="&amp;ModCM,TotalEstColumnValue)</f>
        <v>18877459.418000001</v>
      </c>
    </row>
    <row r="28" spans="2:3" x14ac:dyDescent="0.25">
      <c r="B28" s="53" t="s">
        <v>11063</v>
      </c>
      <c r="C28" s="48">
        <f ca="1">SUMIF(ProcedimientoOculto,"="&amp;ModCP,TotalEstColumnValue)</f>
        <v>36239625.769999996</v>
      </c>
    </row>
    <row r="29" spans="2:3" x14ac:dyDescent="0.25">
      <c r="B29" s="53" t="s">
        <v>7889</v>
      </c>
      <c r="C29" s="48">
        <f ca="1">SUMIF(ProcedimientoOculto,"="&amp;ModLP,TotalEstColumnValue)</f>
        <v>22250000</v>
      </c>
    </row>
    <row r="30" spans="2:3" x14ac:dyDescent="0.25">
      <c r="B30" s="53" t="s">
        <v>13158</v>
      </c>
      <c r="C30" s="48">
        <f>SUMIF(ProcedimientoOculto,"="&amp;ModLI,TotalEstColumnValue)</f>
        <v>0</v>
      </c>
    </row>
    <row r="31" spans="2:3" x14ac:dyDescent="0.25">
      <c r="B31" s="53" t="s">
        <v>10590</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12210</v>
      </c>
      <c r="C34" s="48">
        <f>SUMIF(ProcedimientoOculto,"="&amp;ModEConstruccion,TotalEstColumnValue)</f>
        <v>0</v>
      </c>
    </row>
    <row r="35" spans="2:3" ht="30" x14ac:dyDescent="0.25">
      <c r="B35" s="49" t="s">
        <v>13950</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12186</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0866141732283472" right="0.70866141732283472" top="0.74803149606299213" bottom="0.74803149606299213" header="0.31496062992125984" footer="0.31496062992125984"/>
  <pageSetup paperSize="17" scale="97" fitToHeight="0"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522"/>
  <sheetViews>
    <sheetView tabSelected="1" view="pageBreakPreview" zoomScaleNormal="100" zoomScaleSheetLayoutView="100" workbookViewId="0">
      <selection activeCell="D809" sqref="D809:D815"/>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4"/>
      <c r="B1" s="39"/>
      <c r="C1" s="27"/>
      <c r="D1" s="27"/>
      <c r="E1" s="1"/>
      <c r="F1" s="39"/>
      <c r="G1" s="39"/>
      <c r="H1" s="2"/>
      <c r="I1" s="28"/>
      <c r="J1" s="28"/>
      <c r="K1" s="9"/>
      <c r="L1" s="9"/>
      <c r="M1" s="9"/>
    </row>
    <row r="2" spans="1:13" s="3" customFormat="1" ht="18" x14ac:dyDescent="0.25">
      <c r="A2" s="84"/>
      <c r="B2" s="78" t="s">
        <v>1389</v>
      </c>
      <c r="C2" s="78"/>
      <c r="D2" s="78"/>
      <c r="E2" s="78"/>
      <c r="F2" s="55"/>
      <c r="G2" s="39"/>
      <c r="H2" s="9"/>
    </row>
    <row r="3" spans="1:13" s="3" customFormat="1" ht="18" x14ac:dyDescent="0.25">
      <c r="A3" s="84"/>
      <c r="B3" s="79" t="str">
        <f>"AÑO "&amp;E11</f>
        <v>AÑO 2024</v>
      </c>
      <c r="C3" s="79"/>
      <c r="D3" s="79"/>
      <c r="E3" s="79"/>
      <c r="F3" s="56"/>
      <c r="G3" s="39"/>
      <c r="H3" s="9"/>
    </row>
    <row r="4" spans="1:13" s="3" customFormat="1" ht="18" x14ac:dyDescent="0.25">
      <c r="A4" s="84"/>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9816</v>
      </c>
      <c r="B6" s="36"/>
      <c r="C6" s="32"/>
      <c r="D6" s="41" t="s">
        <v>5260</v>
      </c>
      <c r="E6" s="76" t="s">
        <v>13267</v>
      </c>
      <c r="F6" s="77"/>
    </row>
    <row r="7" spans="1:13" s="40" customFormat="1" ht="13.5" x14ac:dyDescent="0.25">
      <c r="A7" s="33" t="s">
        <v>16009</v>
      </c>
      <c r="B7" s="36"/>
      <c r="C7" s="36"/>
      <c r="D7" s="41" t="s">
        <v>10080</v>
      </c>
      <c r="E7" s="76" t="s">
        <v>15153</v>
      </c>
      <c r="F7" s="77"/>
    </row>
    <row r="8" spans="1:13" s="40" customFormat="1" ht="13.5" x14ac:dyDescent="0.25">
      <c r="A8" s="36"/>
      <c r="B8" s="36"/>
      <c r="C8" s="36"/>
      <c r="D8" s="41" t="s">
        <v>11673</v>
      </c>
      <c r="E8" s="76" t="s">
        <v>17207</v>
      </c>
      <c r="F8" s="77"/>
    </row>
    <row r="9" spans="1:13" s="40" customFormat="1" ht="13.5" x14ac:dyDescent="0.25">
      <c r="A9" s="35" t="s">
        <v>3826</v>
      </c>
      <c r="B9" s="43">
        <f ca="1">COUNTIFS(TotalEstColumnName,"="&amp;TotalEstLabel,TotalEstColumnValue,"&gt;0")</f>
        <v>118</v>
      </c>
      <c r="C9" s="36"/>
      <c r="D9" s="41" t="s">
        <v>6838</v>
      </c>
      <c r="E9" s="76" t="s">
        <v>14750</v>
      </c>
      <c r="F9" s="77"/>
    </row>
    <row r="10" spans="1:13" s="40" customFormat="1" ht="13.5" x14ac:dyDescent="0.25">
      <c r="A10" s="37" t="s">
        <v>17060</v>
      </c>
      <c r="B10" s="42">
        <f ca="1">SUMIF(TotalEstColumnName,"="&amp;TotalEstLabel,TotalEstColumnValue)</f>
        <v>83769855.591999993</v>
      </c>
      <c r="C10" s="36"/>
      <c r="D10" s="41" t="s">
        <v>14705</v>
      </c>
      <c r="E10" s="76" t="s">
        <v>5822</v>
      </c>
      <c r="F10" s="77"/>
    </row>
    <row r="11" spans="1:13" s="40" customFormat="1" ht="13.5" x14ac:dyDescent="0.25">
      <c r="A11" s="36"/>
      <c r="B11" s="36"/>
      <c r="C11" s="36"/>
      <c r="D11" s="41" t="s">
        <v>3422</v>
      </c>
      <c r="E11" s="80">
        <v>2024</v>
      </c>
      <c r="F11" s="81"/>
    </row>
    <row r="12" spans="1:13" s="40" customFormat="1" ht="13.5" x14ac:dyDescent="0.25">
      <c r="A12" s="34"/>
      <c r="B12" s="34"/>
      <c r="C12" s="34"/>
      <c r="D12" s="41" t="s">
        <v>3493</v>
      </c>
      <c r="E12" s="82" t="s">
        <v>6780</v>
      </c>
      <c r="F12" s="83"/>
    </row>
    <row r="14" spans="1:13" ht="14.1" customHeight="1" thickBot="1" x14ac:dyDescent="0.3"/>
    <row r="15" spans="1:13" ht="33.75" customHeight="1" thickBot="1" x14ac:dyDescent="0.25">
      <c r="A15" s="59" t="s">
        <v>16382</v>
      </c>
      <c r="B15" s="59" t="s">
        <v>161</v>
      </c>
      <c r="C15" s="59" t="s">
        <v>11723</v>
      </c>
      <c r="D15" s="59" t="s">
        <v>14377</v>
      </c>
      <c r="E15" s="59" t="s">
        <v>10961</v>
      </c>
      <c r="F15" s="59" t="s">
        <v>11094</v>
      </c>
      <c r="G15" s="5"/>
      <c r="H15" s="5"/>
      <c r="I15" s="5"/>
      <c r="J15" s="5"/>
    </row>
    <row r="16" spans="1:13" ht="13.5" customHeight="1" thickBot="1" x14ac:dyDescent="0.25">
      <c r="A16" s="61" t="s">
        <v>18832</v>
      </c>
      <c r="B16" s="61" t="s">
        <v>18833</v>
      </c>
      <c r="C16" s="61" t="s">
        <v>6798</v>
      </c>
      <c r="D16" s="61" t="s">
        <v>10170</v>
      </c>
      <c r="E16" s="61" t="s">
        <v>17854</v>
      </c>
      <c r="F16" s="61"/>
      <c r="G16" s="5"/>
      <c r="H16" s="5"/>
      <c r="I16" s="5"/>
      <c r="J16" s="5"/>
    </row>
    <row r="17" spans="1:10" ht="14.1" customHeight="1" thickBot="1" x14ac:dyDescent="0.25">
      <c r="A17" s="74" t="s">
        <v>14828</v>
      </c>
      <c r="B17" s="62" t="s">
        <v>8528</v>
      </c>
      <c r="C17" s="71">
        <v>45383</v>
      </c>
      <c r="D17" s="74" t="s">
        <v>9385</v>
      </c>
      <c r="E17" s="62" t="s">
        <v>13092</v>
      </c>
      <c r="F17" s="61" t="s">
        <v>3080</v>
      </c>
      <c r="G17" s="5"/>
      <c r="H17" s="5"/>
      <c r="I17" s="5"/>
      <c r="J17" s="5"/>
    </row>
    <row r="18" spans="1:10" ht="14.1" customHeight="1" thickBot="1" x14ac:dyDescent="0.25">
      <c r="A18" s="75"/>
      <c r="B18" s="62" t="s">
        <v>1786</v>
      </c>
      <c r="C18" s="60">
        <f>IF(C17="","",IF(AND(MONTH(C17)&gt;=1,MONTH(C17)&lt;=3),1,IF(AND(MONTH(C17)&gt;=4,MONTH(C17)&lt;=6),2,IF(AND(MONTH(C17)&gt;=7,MONTH(C17)&lt;=9),3,4))))</f>
        <v>2</v>
      </c>
      <c r="D18" s="75"/>
      <c r="E18" s="62" t="s">
        <v>2417</v>
      </c>
      <c r="F18" s="61" t="s">
        <v>11111</v>
      </c>
      <c r="G18" s="5"/>
      <c r="H18" s="5"/>
      <c r="I18" s="5"/>
      <c r="J18" s="5"/>
    </row>
    <row r="19" spans="1:10" ht="14.1" customHeight="1" thickBot="1" x14ac:dyDescent="0.25">
      <c r="A19" s="75"/>
      <c r="B19" s="62" t="s">
        <v>12941</v>
      </c>
      <c r="C19" s="71">
        <v>45384</v>
      </c>
      <c r="D19" s="75"/>
      <c r="E19" s="62" t="s">
        <v>3073</v>
      </c>
      <c r="F19" s="61" t="s">
        <v>11111</v>
      </c>
      <c r="G19" s="5"/>
      <c r="H19" s="5"/>
      <c r="I19" s="5"/>
      <c r="J19" s="5"/>
    </row>
    <row r="20" spans="1:10" ht="14.1" customHeight="1" thickBot="1" x14ac:dyDescent="0.25">
      <c r="A20" s="75"/>
      <c r="B20" s="62" t="s">
        <v>1786</v>
      </c>
      <c r="C20" s="60">
        <f>IF(C19="","",IF(AND(MONTH(C19)&gt;=1,MONTH(C19)&lt;=3),1,IF(AND(MONTH(C19)&gt;=4,MONTH(C19)&lt;=6),2,IF(AND(MONTH(C19)&gt;=7,MONTH(C19)&lt;=9),3,4))))</f>
        <v>2</v>
      </c>
      <c r="D20" s="75"/>
      <c r="E20" s="62" t="s">
        <v>13191</v>
      </c>
      <c r="F20" s="61" t="s">
        <v>11111</v>
      </c>
      <c r="G20" s="5"/>
      <c r="H20" s="5"/>
      <c r="I20" s="5"/>
      <c r="J20" s="5"/>
    </row>
    <row r="21" spans="1:10" ht="14.1" customHeight="1" thickBot="1" x14ac:dyDescent="0.25">
      <c r="A21" s="5"/>
      <c r="B21" s="5"/>
      <c r="C21" s="5"/>
      <c r="D21" s="5"/>
      <c r="E21" s="5"/>
      <c r="F21" s="5"/>
      <c r="G21" s="5"/>
      <c r="H21" s="5"/>
      <c r="I21" s="5"/>
      <c r="J21" s="5"/>
    </row>
    <row r="22" spans="1:10" ht="14.1" customHeight="1" thickBot="1" x14ac:dyDescent="0.25">
      <c r="A22" s="67" t="s">
        <v>15735</v>
      </c>
      <c r="B22" s="67" t="s">
        <v>16146</v>
      </c>
      <c r="C22" s="67" t="s">
        <v>15641</v>
      </c>
      <c r="D22" s="67" t="s">
        <v>15251</v>
      </c>
      <c r="E22" s="67" t="s">
        <v>6932</v>
      </c>
      <c r="F22" s="67" t="s">
        <v>15280</v>
      </c>
      <c r="G22" s="5"/>
      <c r="H22" s="5"/>
      <c r="I22" s="5"/>
      <c r="J22" s="5"/>
    </row>
    <row r="23" spans="1:10" ht="13.5" customHeight="1" x14ac:dyDescent="0.2">
      <c r="A23" s="63">
        <v>80111616</v>
      </c>
      <c r="B23" s="64" t="str">
        <f ca="1">IFERROR(INDEX(UNSPSCDes,MATCH(INDIRECT(ADDRESS(ROW(),COLUMN()-1,4)),UNSPSCCode,0)),"")</f>
        <v>Personal temporal de servicio al cliente</v>
      </c>
      <c r="C23" s="63" t="s">
        <v>1449</v>
      </c>
      <c r="D23" s="63">
        <v>6</v>
      </c>
      <c r="E23" s="66">
        <v>15000</v>
      </c>
      <c r="F23" s="65">
        <f ca="1">INDIRECT(ADDRESS(ROW(),COLUMN()-2,4))*INDIRECT(ADDRESS(ROW(),COLUMN()-1,4))</f>
        <v>90000</v>
      </c>
      <c r="G23" s="5"/>
      <c r="H23" s="5"/>
      <c r="I23" s="5"/>
      <c r="J23" s="5"/>
    </row>
    <row r="24" spans="1:10" ht="14.1" customHeight="1" x14ac:dyDescent="0.2">
      <c r="A24" s="5"/>
      <c r="B24" s="5"/>
      <c r="C24" s="5"/>
      <c r="D24" s="5"/>
      <c r="E24" s="68" t="s">
        <v>12549</v>
      </c>
      <c r="F24" s="69">
        <f ca="1">SUM(Table32[MONTO TOTAL ESTIMADO])</f>
        <v>90000</v>
      </c>
      <c r="G24" s="5"/>
      <c r="H24" s="5" t="str">
        <f>C16</f>
        <v>Servicios</v>
      </c>
      <c r="I24" s="5" t="str">
        <f>E16</f>
        <v>No</v>
      </c>
      <c r="J24" s="5" t="str">
        <f>D16</f>
        <v>Compras por debajo del Umbral</v>
      </c>
    </row>
    <row r="25" spans="1:10" ht="14.1" customHeight="1" thickBot="1" x14ac:dyDescent="0.3"/>
    <row r="26" spans="1:10" ht="33.75" customHeight="1" thickBot="1" x14ac:dyDescent="0.25">
      <c r="A26" s="59" t="s">
        <v>16382</v>
      </c>
      <c r="B26" s="59" t="s">
        <v>161</v>
      </c>
      <c r="C26" s="59" t="s">
        <v>11723</v>
      </c>
      <c r="D26" s="59" t="s">
        <v>14377</v>
      </c>
      <c r="E26" s="59" t="s">
        <v>10961</v>
      </c>
      <c r="F26" s="59" t="s">
        <v>11094</v>
      </c>
      <c r="G26" s="5"/>
      <c r="H26" s="5"/>
      <c r="I26" s="5"/>
      <c r="J26" s="5"/>
    </row>
    <row r="27" spans="1:10" ht="13.5" customHeight="1" thickBot="1" x14ac:dyDescent="0.25">
      <c r="A27" s="61" t="s">
        <v>18832</v>
      </c>
      <c r="B27" s="61" t="s">
        <v>18833</v>
      </c>
      <c r="C27" s="61" t="s">
        <v>6798</v>
      </c>
      <c r="D27" s="61" t="s">
        <v>10170</v>
      </c>
      <c r="E27" s="61" t="s">
        <v>17854</v>
      </c>
      <c r="F27" s="61"/>
      <c r="G27" s="5"/>
      <c r="H27" s="5"/>
      <c r="I27" s="5"/>
      <c r="J27" s="5"/>
    </row>
    <row r="28" spans="1:10" ht="14.1" customHeight="1" thickBot="1" x14ac:dyDescent="0.25">
      <c r="A28" s="74" t="s">
        <v>14828</v>
      </c>
      <c r="B28" s="62" t="s">
        <v>8528</v>
      </c>
      <c r="C28" s="71">
        <v>45474</v>
      </c>
      <c r="D28" s="74" t="s">
        <v>9385</v>
      </c>
      <c r="E28" s="62" t="s">
        <v>13092</v>
      </c>
      <c r="F28" s="61" t="s">
        <v>3080</v>
      </c>
      <c r="G28" s="5"/>
      <c r="H28" s="5"/>
      <c r="I28" s="5"/>
      <c r="J28" s="5"/>
    </row>
    <row r="29" spans="1:10" ht="14.1" customHeight="1" thickBot="1" x14ac:dyDescent="0.25">
      <c r="A29" s="75"/>
      <c r="B29" s="62" t="s">
        <v>1786</v>
      </c>
      <c r="C29" s="60">
        <f>IF(C28="","",IF(AND(MONTH(C28)&gt;=1,MONTH(C28)&lt;=3),1,IF(AND(MONTH(C28)&gt;=4,MONTH(C28)&lt;=6),2,IF(AND(MONTH(C28)&gt;=7,MONTH(C28)&lt;=9),3,4))))</f>
        <v>3</v>
      </c>
      <c r="D29" s="75"/>
      <c r="E29" s="62" t="s">
        <v>2417</v>
      </c>
      <c r="F29" s="61" t="s">
        <v>11111</v>
      </c>
      <c r="G29" s="5"/>
      <c r="H29" s="5"/>
      <c r="I29" s="5"/>
      <c r="J29" s="5"/>
    </row>
    <row r="30" spans="1:10" ht="14.1" customHeight="1" thickBot="1" x14ac:dyDescent="0.25">
      <c r="A30" s="75"/>
      <c r="B30" s="62" t="s">
        <v>12941</v>
      </c>
      <c r="C30" s="71">
        <v>45475</v>
      </c>
      <c r="D30" s="75"/>
      <c r="E30" s="62" t="s">
        <v>3073</v>
      </c>
      <c r="F30" s="61" t="s">
        <v>11111</v>
      </c>
      <c r="G30" s="5"/>
      <c r="H30" s="5"/>
      <c r="I30" s="5"/>
      <c r="J30" s="5"/>
    </row>
    <row r="31" spans="1:10" ht="14.1" customHeight="1" thickBot="1" x14ac:dyDescent="0.25">
      <c r="A31" s="75"/>
      <c r="B31" s="62" t="s">
        <v>1786</v>
      </c>
      <c r="C31" s="60">
        <f>IF(C30="","",IF(AND(MONTH(C30)&gt;=1,MONTH(C30)&lt;=3),1,IF(AND(MONTH(C30)&gt;=4,MONTH(C30)&lt;=6),2,IF(AND(MONTH(C30)&gt;=7,MONTH(C30)&lt;=9),3,4))))</f>
        <v>3</v>
      </c>
      <c r="D31" s="75"/>
      <c r="E31" s="62" t="s">
        <v>13191</v>
      </c>
      <c r="F31" s="61" t="s">
        <v>11111</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63">
        <v>80111616</v>
      </c>
      <c r="B34" s="64" t="str">
        <f ca="1">IFERROR(INDEX(UNSPSCDes,MATCH(INDIRECT(ADDRESS(ROW(),COLUMN()-1,4)),UNSPSCCode,0)),"")</f>
        <v>Personal temporal de servicio al cliente</v>
      </c>
      <c r="C34" s="63" t="s">
        <v>1449</v>
      </c>
      <c r="D34" s="63">
        <v>12</v>
      </c>
      <c r="E34" s="66">
        <v>15000</v>
      </c>
      <c r="F34" s="65">
        <f ca="1">INDIRECT(ADDRESS(ROW(),COLUMN()-2,4))*INDIRECT(ADDRESS(ROW(),COLUMN()-1,4))</f>
        <v>180000</v>
      </c>
      <c r="G34" s="5"/>
      <c r="H34" s="5"/>
      <c r="I34" s="5"/>
      <c r="J34" s="5"/>
    </row>
    <row r="35" spans="1:10" ht="14.1" customHeight="1" x14ac:dyDescent="0.2">
      <c r="A35" s="5"/>
      <c r="B35" s="5"/>
      <c r="C35" s="5"/>
      <c r="D35" s="5"/>
      <c r="E35" s="68" t="s">
        <v>12549</v>
      </c>
      <c r="F35" s="69">
        <f ca="1">SUM(Table33[MONTO TOTAL ESTIMADO])</f>
        <v>180000</v>
      </c>
      <c r="G35" s="5"/>
      <c r="H35" s="5" t="str">
        <f>C27</f>
        <v>Servicios</v>
      </c>
      <c r="I35" s="5" t="str">
        <f>E27</f>
        <v>No</v>
      </c>
      <c r="J35" s="5" t="str">
        <f>D27</f>
        <v>Compras por debajo del Umbral</v>
      </c>
    </row>
    <row r="36" spans="1:10" ht="14.1" customHeight="1" thickBot="1" x14ac:dyDescent="0.3"/>
    <row r="37" spans="1:10" ht="33.75" customHeight="1" thickBot="1" x14ac:dyDescent="0.25">
      <c r="A37" s="59" t="s">
        <v>16382</v>
      </c>
      <c r="B37" s="59" t="s">
        <v>161</v>
      </c>
      <c r="C37" s="59" t="s">
        <v>11723</v>
      </c>
      <c r="D37" s="59" t="s">
        <v>14377</v>
      </c>
      <c r="E37" s="59" t="s">
        <v>10961</v>
      </c>
      <c r="F37" s="59" t="s">
        <v>11094</v>
      </c>
      <c r="G37" s="5"/>
      <c r="H37" s="5"/>
      <c r="I37" s="5"/>
      <c r="J37" s="5"/>
    </row>
    <row r="38" spans="1:10" ht="13.5" customHeight="1" thickBot="1" x14ac:dyDescent="0.25">
      <c r="A38" s="61" t="s">
        <v>18834</v>
      </c>
      <c r="B38" s="61" t="s">
        <v>18834</v>
      </c>
      <c r="C38" s="61" t="s">
        <v>6798</v>
      </c>
      <c r="D38" s="61" t="s">
        <v>10170</v>
      </c>
      <c r="E38" s="61" t="s">
        <v>17854</v>
      </c>
      <c r="F38" s="61"/>
      <c r="G38" s="5"/>
      <c r="H38" s="5"/>
      <c r="I38" s="5"/>
      <c r="J38" s="5"/>
    </row>
    <row r="39" spans="1:10" ht="14.1" customHeight="1" thickBot="1" x14ac:dyDescent="0.25">
      <c r="A39" s="74" t="s">
        <v>14828</v>
      </c>
      <c r="B39" s="62" t="s">
        <v>8528</v>
      </c>
      <c r="C39" s="71">
        <v>45383</v>
      </c>
      <c r="D39" s="74" t="s">
        <v>9385</v>
      </c>
      <c r="E39" s="62" t="s">
        <v>13092</v>
      </c>
      <c r="F39" s="61" t="s">
        <v>3080</v>
      </c>
      <c r="G39" s="5"/>
      <c r="H39" s="5"/>
      <c r="I39" s="5"/>
      <c r="J39" s="5"/>
    </row>
    <row r="40" spans="1:10" ht="14.1" customHeight="1" thickBot="1" x14ac:dyDescent="0.25">
      <c r="A40" s="75"/>
      <c r="B40" s="62" t="s">
        <v>1786</v>
      </c>
      <c r="C40" s="60">
        <f>IF(C39="","",IF(AND(MONTH(C39)&gt;=1,MONTH(C39)&lt;=3),1,IF(AND(MONTH(C39)&gt;=4,MONTH(C39)&lt;=6),2,IF(AND(MONTH(C39)&gt;=7,MONTH(C39)&lt;=9),3,4))))</f>
        <v>2</v>
      </c>
      <c r="D40" s="75"/>
      <c r="E40" s="62" t="s">
        <v>2417</v>
      </c>
      <c r="F40" s="61" t="s">
        <v>11111</v>
      </c>
      <c r="G40" s="5"/>
      <c r="H40" s="5"/>
      <c r="I40" s="5"/>
      <c r="J40" s="5"/>
    </row>
    <row r="41" spans="1:10" ht="14.1" customHeight="1" thickBot="1" x14ac:dyDescent="0.25">
      <c r="A41" s="75"/>
      <c r="B41" s="62" t="s">
        <v>12941</v>
      </c>
      <c r="C41" s="71">
        <v>45384</v>
      </c>
      <c r="D41" s="75"/>
      <c r="E41" s="62" t="s">
        <v>3073</v>
      </c>
      <c r="F41" s="61" t="s">
        <v>11111</v>
      </c>
      <c r="G41" s="5"/>
      <c r="H41" s="5"/>
      <c r="I41" s="5"/>
      <c r="J41" s="5"/>
    </row>
    <row r="42" spans="1:10" ht="14.1" customHeight="1" thickBot="1" x14ac:dyDescent="0.25">
      <c r="A42" s="75"/>
      <c r="B42" s="62" t="s">
        <v>1786</v>
      </c>
      <c r="C42" s="60">
        <f>IF(C41="","",IF(AND(MONTH(C41)&gt;=1,MONTH(C41)&lt;=3),1,IF(AND(MONTH(C41)&gt;=4,MONTH(C41)&lt;=6),2,IF(AND(MONTH(C41)&gt;=7,MONTH(C41)&lt;=9),3,4))))</f>
        <v>2</v>
      </c>
      <c r="D42" s="75"/>
      <c r="E42" s="62" t="s">
        <v>13191</v>
      </c>
      <c r="F42" s="61" t="s">
        <v>11111</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63">
        <v>78102203</v>
      </c>
      <c r="B45" s="64" t="str">
        <f ca="1">IFERROR(INDEX(UNSPSCDes,MATCH(INDIRECT(ADDRESS(ROW(),COLUMN()-1,4)),UNSPSCCode,0)),"")</f>
        <v>Servicios de envío, recogida o entrega de correo</v>
      </c>
      <c r="C45" s="63" t="s">
        <v>1449</v>
      </c>
      <c r="D45" s="63">
        <v>1</v>
      </c>
      <c r="E45" s="66">
        <v>12000</v>
      </c>
      <c r="F45" s="65">
        <f ca="1">INDIRECT(ADDRESS(ROW(),COLUMN()-2,4))*INDIRECT(ADDRESS(ROW(),COLUMN()-1,4))</f>
        <v>12000</v>
      </c>
      <c r="G45" s="5"/>
      <c r="H45" s="5"/>
      <c r="I45" s="5"/>
      <c r="J45" s="5"/>
    </row>
    <row r="46" spans="1:10" ht="14.1" customHeight="1" x14ac:dyDescent="0.2">
      <c r="A46" s="5"/>
      <c r="B46" s="5"/>
      <c r="C46" s="5"/>
      <c r="D46" s="5"/>
      <c r="E46" s="68" t="s">
        <v>12549</v>
      </c>
      <c r="F46" s="69">
        <f ca="1">SUM(Table35[MONTO TOTAL ESTIMADO])</f>
        <v>12000</v>
      </c>
      <c r="G46" s="5"/>
      <c r="H46" s="5" t="str">
        <f>C38</f>
        <v>Servicios</v>
      </c>
      <c r="I46" s="5" t="str">
        <f>E38</f>
        <v>No</v>
      </c>
      <c r="J46" s="5" t="str">
        <f>D38</f>
        <v>Compras por debajo del Umbral</v>
      </c>
    </row>
    <row r="47" spans="1:10" ht="14.1" customHeight="1" thickBot="1" x14ac:dyDescent="0.3"/>
    <row r="48" spans="1:10" ht="33.75" customHeight="1" thickBot="1" x14ac:dyDescent="0.25">
      <c r="A48" s="59" t="s">
        <v>16382</v>
      </c>
      <c r="B48" s="59" t="s">
        <v>161</v>
      </c>
      <c r="C48" s="59" t="s">
        <v>11723</v>
      </c>
      <c r="D48" s="59" t="s">
        <v>14377</v>
      </c>
      <c r="E48" s="59" t="s">
        <v>10961</v>
      </c>
      <c r="F48" s="59" t="s">
        <v>11094</v>
      </c>
      <c r="G48" s="5"/>
      <c r="H48" s="5"/>
      <c r="I48" s="5"/>
      <c r="J48" s="5"/>
    </row>
    <row r="49" spans="1:10" ht="13.5" customHeight="1" thickBot="1" x14ac:dyDescent="0.25">
      <c r="A49" s="61" t="s">
        <v>18834</v>
      </c>
      <c r="B49" s="61" t="s">
        <v>18834</v>
      </c>
      <c r="C49" s="61" t="s">
        <v>6798</v>
      </c>
      <c r="D49" s="61" t="s">
        <v>10170</v>
      </c>
      <c r="E49" s="61" t="s">
        <v>17854</v>
      </c>
      <c r="F49" s="61"/>
      <c r="G49" s="5"/>
      <c r="H49" s="5"/>
      <c r="I49" s="5"/>
      <c r="J49" s="5"/>
    </row>
    <row r="50" spans="1:10" ht="14.1" customHeight="1" thickBot="1" x14ac:dyDescent="0.25">
      <c r="A50" s="74" t="s">
        <v>14828</v>
      </c>
      <c r="B50" s="62" t="s">
        <v>8528</v>
      </c>
      <c r="C50" s="71">
        <v>45566</v>
      </c>
      <c r="D50" s="74" t="s">
        <v>9385</v>
      </c>
      <c r="E50" s="62" t="s">
        <v>13092</v>
      </c>
      <c r="F50" s="61" t="s">
        <v>3080</v>
      </c>
      <c r="G50" s="5"/>
      <c r="H50" s="5"/>
      <c r="I50" s="5"/>
      <c r="J50" s="5"/>
    </row>
    <row r="51" spans="1:10" ht="14.1" customHeight="1" thickBot="1" x14ac:dyDescent="0.25">
      <c r="A51" s="75"/>
      <c r="B51" s="62" t="s">
        <v>1786</v>
      </c>
      <c r="C51" s="60">
        <f>IF(C50="","",IF(AND(MONTH(C50)&gt;=1,MONTH(C50)&lt;=3),1,IF(AND(MONTH(C50)&gt;=4,MONTH(C50)&lt;=6),2,IF(AND(MONTH(C50)&gt;=7,MONTH(C50)&lt;=9),3,4))))</f>
        <v>4</v>
      </c>
      <c r="D51" s="75"/>
      <c r="E51" s="62" t="s">
        <v>2417</v>
      </c>
      <c r="F51" s="61" t="s">
        <v>11111</v>
      </c>
      <c r="G51" s="5"/>
      <c r="H51" s="5"/>
      <c r="I51" s="5"/>
      <c r="J51" s="5"/>
    </row>
    <row r="52" spans="1:10" ht="14.1" customHeight="1" thickBot="1" x14ac:dyDescent="0.25">
      <c r="A52" s="75"/>
      <c r="B52" s="62" t="s">
        <v>12941</v>
      </c>
      <c r="C52" s="71">
        <v>45567</v>
      </c>
      <c r="D52" s="75"/>
      <c r="E52" s="62" t="s">
        <v>3073</v>
      </c>
      <c r="F52" s="61" t="s">
        <v>11111</v>
      </c>
      <c r="G52" s="5"/>
      <c r="H52" s="5"/>
      <c r="I52" s="5"/>
      <c r="J52" s="5"/>
    </row>
    <row r="53" spans="1:10" ht="14.1" customHeight="1" thickBot="1" x14ac:dyDescent="0.25">
      <c r="A53" s="75"/>
      <c r="B53" s="62" t="s">
        <v>1786</v>
      </c>
      <c r="C53" s="60">
        <f>IF(C52="","",IF(AND(MONTH(C52)&gt;=1,MONTH(C52)&lt;=3),1,IF(AND(MONTH(C52)&gt;=4,MONTH(C52)&lt;=6),2,IF(AND(MONTH(C52)&gt;=7,MONTH(C52)&lt;=9),3,4))))</f>
        <v>4</v>
      </c>
      <c r="D53" s="75"/>
      <c r="E53" s="62" t="s">
        <v>13191</v>
      </c>
      <c r="F53" s="61" t="s">
        <v>11111</v>
      </c>
      <c r="G53" s="5"/>
      <c r="H53" s="5"/>
      <c r="I53" s="5"/>
      <c r="J53" s="5"/>
    </row>
    <row r="54" spans="1:10" ht="14.1" customHeight="1" thickBot="1" x14ac:dyDescent="0.25">
      <c r="A54" s="5"/>
      <c r="B54" s="5"/>
      <c r="C54" s="5"/>
      <c r="D54" s="5"/>
      <c r="E54" s="5"/>
      <c r="F54" s="5"/>
      <c r="G54" s="5"/>
      <c r="H54" s="5"/>
      <c r="I54" s="5"/>
      <c r="J54" s="5"/>
    </row>
    <row r="55" spans="1:10" ht="14.1" customHeight="1" thickBot="1" x14ac:dyDescent="0.25">
      <c r="A55" s="67" t="s">
        <v>15735</v>
      </c>
      <c r="B55" s="67" t="s">
        <v>16146</v>
      </c>
      <c r="C55" s="67" t="s">
        <v>15641</v>
      </c>
      <c r="D55" s="67" t="s">
        <v>15251</v>
      </c>
      <c r="E55" s="67" t="s">
        <v>6932</v>
      </c>
      <c r="F55" s="67" t="s">
        <v>15280</v>
      </c>
      <c r="G55" s="5"/>
      <c r="H55" s="5"/>
      <c r="I55" s="5"/>
      <c r="J55" s="5"/>
    </row>
    <row r="56" spans="1:10" ht="13.5" customHeight="1" x14ac:dyDescent="0.2">
      <c r="A56" s="63">
        <v>78102203</v>
      </c>
      <c r="B56" s="64" t="str">
        <f ca="1">IFERROR(INDEX(UNSPSCDes,MATCH(INDIRECT(ADDRESS(ROW(),COLUMN()-1,4)),UNSPSCCode,0)),"")</f>
        <v>Servicios de envío, recogida o entrega de correo</v>
      </c>
      <c r="C56" s="63" t="s">
        <v>1449</v>
      </c>
      <c r="D56" s="63">
        <v>1</v>
      </c>
      <c r="E56" s="66">
        <v>12000</v>
      </c>
      <c r="F56" s="65">
        <f ca="1">INDIRECT(ADDRESS(ROW(),COLUMN()-2,4))*INDIRECT(ADDRESS(ROW(),COLUMN()-1,4))</f>
        <v>12000</v>
      </c>
      <c r="G56" s="5"/>
      <c r="H56" s="5"/>
      <c r="I56" s="5"/>
      <c r="J56" s="5"/>
    </row>
    <row r="57" spans="1:10" ht="14.1" customHeight="1" x14ac:dyDescent="0.2">
      <c r="A57" s="5"/>
      <c r="B57" s="5"/>
      <c r="C57" s="5"/>
      <c r="D57" s="5"/>
      <c r="E57" s="68" t="s">
        <v>12549</v>
      </c>
      <c r="F57" s="69">
        <f ca="1">SUM(Table36[MONTO TOTAL ESTIMADO])</f>
        <v>12000</v>
      </c>
      <c r="G57" s="5"/>
      <c r="H57" s="5" t="str">
        <f>C49</f>
        <v>Servicios</v>
      </c>
      <c r="I57" s="5" t="str">
        <f>E49</f>
        <v>No</v>
      </c>
      <c r="J57" s="5" t="str">
        <f>D49</f>
        <v>Compras por debajo del Umbral</v>
      </c>
    </row>
    <row r="58" spans="1:10" ht="14.1" customHeight="1" thickBot="1" x14ac:dyDescent="0.3"/>
    <row r="59" spans="1:10" ht="33.75" customHeight="1" thickBot="1" x14ac:dyDescent="0.25">
      <c r="A59" s="59" t="s">
        <v>16382</v>
      </c>
      <c r="B59" s="59" t="s">
        <v>161</v>
      </c>
      <c r="C59" s="59" t="s">
        <v>11723</v>
      </c>
      <c r="D59" s="59" t="s">
        <v>14377</v>
      </c>
      <c r="E59" s="59" t="s">
        <v>10961</v>
      </c>
      <c r="F59" s="59" t="s">
        <v>11094</v>
      </c>
      <c r="G59" s="5"/>
      <c r="H59" s="5"/>
      <c r="I59" s="5"/>
      <c r="J59" s="5"/>
    </row>
    <row r="60" spans="1:10" ht="13.5" customHeight="1" thickBot="1" x14ac:dyDescent="0.25">
      <c r="A60" s="61" t="s">
        <v>18835</v>
      </c>
      <c r="B60" s="61" t="s">
        <v>18836</v>
      </c>
      <c r="C60" s="61" t="s">
        <v>6798</v>
      </c>
      <c r="D60" s="61" t="s">
        <v>2518</v>
      </c>
      <c r="E60" s="61" t="s">
        <v>17854</v>
      </c>
      <c r="F60" s="61"/>
      <c r="G60" s="5"/>
      <c r="H60" s="5"/>
      <c r="I60" s="5"/>
      <c r="J60" s="5"/>
    </row>
    <row r="61" spans="1:10" ht="14.1" customHeight="1" thickBot="1" x14ac:dyDescent="0.25">
      <c r="A61" s="74" t="s">
        <v>14828</v>
      </c>
      <c r="B61" s="62" t="s">
        <v>8528</v>
      </c>
      <c r="C61" s="71">
        <v>45292</v>
      </c>
      <c r="D61" s="74" t="s">
        <v>9385</v>
      </c>
      <c r="E61" s="62" t="s">
        <v>13092</v>
      </c>
      <c r="F61" s="61" t="s">
        <v>3080</v>
      </c>
      <c r="G61" s="5"/>
      <c r="H61" s="5"/>
      <c r="I61" s="5"/>
      <c r="J61" s="5"/>
    </row>
    <row r="62" spans="1:10" ht="14.1" customHeight="1" thickBot="1" x14ac:dyDescent="0.25">
      <c r="A62" s="75"/>
      <c r="B62" s="62" t="s">
        <v>1786</v>
      </c>
      <c r="C62" s="60">
        <f>IF(C61="","",IF(AND(MONTH(C61)&gt;=1,MONTH(C61)&lt;=3),1,IF(AND(MONTH(C61)&gt;=4,MONTH(C61)&lt;=6),2,IF(AND(MONTH(C61)&gt;=7,MONTH(C61)&lt;=9),3,4))))</f>
        <v>1</v>
      </c>
      <c r="D62" s="75"/>
      <c r="E62" s="62" t="s">
        <v>2417</v>
      </c>
      <c r="F62" s="61" t="s">
        <v>11111</v>
      </c>
      <c r="G62" s="5"/>
      <c r="H62" s="5"/>
      <c r="I62" s="5"/>
      <c r="J62" s="5"/>
    </row>
    <row r="63" spans="1:10" ht="14.1" customHeight="1" thickBot="1" x14ac:dyDescent="0.25">
      <c r="A63" s="75"/>
      <c r="B63" s="62" t="s">
        <v>12941</v>
      </c>
      <c r="C63" s="71">
        <v>45306</v>
      </c>
      <c r="D63" s="75"/>
      <c r="E63" s="62" t="s">
        <v>3073</v>
      </c>
      <c r="F63" s="61" t="s">
        <v>11111</v>
      </c>
      <c r="G63" s="5"/>
      <c r="H63" s="5"/>
      <c r="I63" s="5"/>
      <c r="J63" s="5"/>
    </row>
    <row r="64" spans="1:10" ht="14.1" customHeight="1" thickBot="1" x14ac:dyDescent="0.25">
      <c r="A64" s="75"/>
      <c r="B64" s="62" t="s">
        <v>1786</v>
      </c>
      <c r="C64" s="60">
        <f>IF(C63="","",IF(AND(MONTH(C63)&gt;=1,MONTH(C63)&lt;=3),1,IF(AND(MONTH(C63)&gt;=4,MONTH(C63)&lt;=6),2,IF(AND(MONTH(C63)&gt;=7,MONTH(C63)&lt;=9),3,4))))</f>
        <v>1</v>
      </c>
      <c r="D64" s="75"/>
      <c r="E64" s="62" t="s">
        <v>13191</v>
      </c>
      <c r="F64" s="61" t="s">
        <v>11111</v>
      </c>
      <c r="G64" s="5"/>
      <c r="H64" s="5"/>
      <c r="I64" s="5"/>
      <c r="J64" s="5"/>
    </row>
    <row r="65" spans="1:10" ht="14.1" customHeight="1" thickBot="1" x14ac:dyDescent="0.25">
      <c r="A65" s="5"/>
      <c r="B65" s="5"/>
      <c r="C65" s="5"/>
      <c r="D65" s="5"/>
      <c r="E65" s="5"/>
      <c r="F65" s="5"/>
      <c r="G65" s="5"/>
      <c r="H65" s="5"/>
      <c r="I65" s="5"/>
      <c r="J65" s="5"/>
    </row>
    <row r="66" spans="1:10" ht="14.1" customHeight="1" thickBot="1" x14ac:dyDescent="0.25">
      <c r="A66" s="67" t="s">
        <v>15735</v>
      </c>
      <c r="B66" s="67" t="s">
        <v>16146</v>
      </c>
      <c r="C66" s="67" t="s">
        <v>15641</v>
      </c>
      <c r="D66" s="67" t="s">
        <v>15251</v>
      </c>
      <c r="E66" s="67" t="s">
        <v>6932</v>
      </c>
      <c r="F66" s="67" t="s">
        <v>15280</v>
      </c>
      <c r="G66" s="5"/>
      <c r="H66" s="5"/>
      <c r="I66" s="5"/>
      <c r="J66" s="5"/>
    </row>
    <row r="67" spans="1:10" ht="13.5" customHeight="1" x14ac:dyDescent="0.2">
      <c r="A67" s="63">
        <v>82101801</v>
      </c>
      <c r="B67" s="64" t="str">
        <f ca="1">IFERROR(INDEX(UNSPSCDes,MATCH(INDIRECT(ADDRESS(ROW(),COLUMN()-1,4)),UNSPSCCode,0)),"")</f>
        <v>Servicios de campañas publicitarias</v>
      </c>
      <c r="C67" s="63" t="s">
        <v>1449</v>
      </c>
      <c r="D67" s="63">
        <v>1</v>
      </c>
      <c r="E67" s="66">
        <v>6000000</v>
      </c>
      <c r="F67" s="65">
        <f ca="1">INDIRECT(ADDRESS(ROW(),COLUMN()-2,4))*INDIRECT(ADDRESS(ROW(),COLUMN()-1,4))</f>
        <v>6000000</v>
      </c>
      <c r="G67" s="5"/>
      <c r="H67" s="5"/>
      <c r="I67" s="5"/>
      <c r="J67" s="5"/>
    </row>
    <row r="68" spans="1:10" ht="14.1" customHeight="1" x14ac:dyDescent="0.2">
      <c r="A68" s="5"/>
      <c r="B68" s="5"/>
      <c r="C68" s="5"/>
      <c r="D68" s="5"/>
      <c r="E68" s="68" t="s">
        <v>12549</v>
      </c>
      <c r="F68" s="69">
        <f ca="1">SUM(Table37[MONTO TOTAL ESTIMADO])</f>
        <v>6000000</v>
      </c>
      <c r="G68" s="5"/>
      <c r="H68" s="5" t="str">
        <f>C60</f>
        <v>Servicios</v>
      </c>
      <c r="I68" s="5" t="str">
        <f>E60</f>
        <v>No</v>
      </c>
      <c r="J68" s="5" t="str">
        <f>D60</f>
        <v>Licitacion Publica</v>
      </c>
    </row>
    <row r="69" spans="1:10" ht="14.1" customHeight="1" thickBot="1" x14ac:dyDescent="0.3"/>
    <row r="70" spans="1:10" ht="33.75" customHeight="1" thickBot="1" x14ac:dyDescent="0.25">
      <c r="A70" s="59" t="s">
        <v>16382</v>
      </c>
      <c r="B70" s="59" t="s">
        <v>161</v>
      </c>
      <c r="C70" s="59" t="s">
        <v>11723</v>
      </c>
      <c r="D70" s="59" t="s">
        <v>14377</v>
      </c>
      <c r="E70" s="59" t="s">
        <v>10961</v>
      </c>
      <c r="F70" s="59" t="s">
        <v>11094</v>
      </c>
      <c r="G70" s="5"/>
      <c r="H70" s="5"/>
      <c r="I70" s="5"/>
      <c r="J70" s="5"/>
    </row>
    <row r="71" spans="1:10" ht="13.5" customHeight="1" thickBot="1" x14ac:dyDescent="0.25">
      <c r="A71" s="61" t="s">
        <v>18837</v>
      </c>
      <c r="B71" s="61" t="s">
        <v>18838</v>
      </c>
      <c r="C71" s="61" t="s">
        <v>17798</v>
      </c>
      <c r="D71" s="61" t="s">
        <v>17483</v>
      </c>
      <c r="E71" s="61" t="s">
        <v>8854</v>
      </c>
      <c r="F71" s="61"/>
      <c r="G71" s="5"/>
      <c r="H71" s="5"/>
      <c r="I71" s="5"/>
      <c r="J71" s="5"/>
    </row>
    <row r="72" spans="1:10" ht="14.1" customHeight="1" thickBot="1" x14ac:dyDescent="0.25">
      <c r="A72" s="74" t="s">
        <v>14828</v>
      </c>
      <c r="B72" s="62" t="s">
        <v>8528</v>
      </c>
      <c r="C72" s="71">
        <v>45292</v>
      </c>
      <c r="D72" s="74" t="s">
        <v>9385</v>
      </c>
      <c r="E72" s="62" t="s">
        <v>13092</v>
      </c>
      <c r="F72" s="61" t="s">
        <v>3080</v>
      </c>
      <c r="G72" s="5"/>
      <c r="H72" s="5"/>
      <c r="I72" s="5"/>
      <c r="J72" s="5"/>
    </row>
    <row r="73" spans="1:10" ht="14.1" customHeight="1" thickBot="1" x14ac:dyDescent="0.25">
      <c r="A73" s="75"/>
      <c r="B73" s="62" t="s">
        <v>1786</v>
      </c>
      <c r="C73" s="60">
        <f>IF(C72="","",IF(AND(MONTH(C72)&gt;=1,MONTH(C72)&lt;=3),1,IF(AND(MONTH(C72)&gt;=4,MONTH(C72)&lt;=6),2,IF(AND(MONTH(C72)&gt;=7,MONTH(C72)&lt;=9),3,4))))</f>
        <v>1</v>
      </c>
      <c r="D73" s="75"/>
      <c r="E73" s="62" t="s">
        <v>2417</v>
      </c>
      <c r="F73" s="61" t="s">
        <v>11111</v>
      </c>
      <c r="G73" s="5"/>
      <c r="H73" s="5"/>
      <c r="I73" s="5"/>
      <c r="J73" s="5"/>
    </row>
    <row r="74" spans="1:10" ht="14.1" customHeight="1" thickBot="1" x14ac:dyDescent="0.25">
      <c r="A74" s="75"/>
      <c r="B74" s="62" t="s">
        <v>12941</v>
      </c>
      <c r="C74" s="71">
        <v>45306</v>
      </c>
      <c r="D74" s="75"/>
      <c r="E74" s="62" t="s">
        <v>3073</v>
      </c>
      <c r="F74" s="61" t="s">
        <v>11111</v>
      </c>
      <c r="G74" s="5"/>
      <c r="H74" s="5"/>
      <c r="I74" s="5"/>
      <c r="J74" s="5"/>
    </row>
    <row r="75" spans="1:10" ht="14.1" customHeight="1" thickBot="1" x14ac:dyDescent="0.25">
      <c r="A75" s="75"/>
      <c r="B75" s="62" t="s">
        <v>1786</v>
      </c>
      <c r="C75" s="60">
        <f>IF(C74="","",IF(AND(MONTH(C74)&gt;=1,MONTH(C74)&lt;=3),1,IF(AND(MONTH(C74)&gt;=4,MONTH(C74)&lt;=6),2,IF(AND(MONTH(C74)&gt;=7,MONTH(C74)&lt;=9),3,4))))</f>
        <v>1</v>
      </c>
      <c r="D75" s="75"/>
      <c r="E75" s="62" t="s">
        <v>13191</v>
      </c>
      <c r="F75" s="61" t="s">
        <v>11111</v>
      </c>
      <c r="G75" s="5"/>
      <c r="H75" s="5"/>
      <c r="I75" s="5"/>
      <c r="J75" s="5"/>
    </row>
    <row r="76" spans="1:10" ht="14.1" customHeight="1" thickBot="1" x14ac:dyDescent="0.25">
      <c r="A76" s="5"/>
      <c r="B76" s="5"/>
      <c r="C76" s="5"/>
      <c r="D76" s="5"/>
      <c r="E76" s="5"/>
      <c r="F76" s="5"/>
      <c r="G76" s="5"/>
      <c r="H76" s="5"/>
      <c r="I76" s="5"/>
      <c r="J76" s="5"/>
    </row>
    <row r="77" spans="1:10" ht="14.1" customHeight="1" thickBot="1" x14ac:dyDescent="0.25">
      <c r="A77" s="67" t="s">
        <v>15735</v>
      </c>
      <c r="B77" s="67" t="s">
        <v>16146</v>
      </c>
      <c r="C77" s="67" t="s">
        <v>15641</v>
      </c>
      <c r="D77" s="67" t="s">
        <v>15251</v>
      </c>
      <c r="E77" s="67" t="s">
        <v>6932</v>
      </c>
      <c r="F77" s="67" t="s">
        <v>15280</v>
      </c>
      <c r="G77" s="5"/>
      <c r="H77" s="5"/>
      <c r="I77" s="5"/>
      <c r="J77" s="5"/>
    </row>
    <row r="78" spans="1:10" ht="13.5" customHeight="1" x14ac:dyDescent="0.2">
      <c r="A78" s="63">
        <v>53102516</v>
      </c>
      <c r="B78" s="64" t="str">
        <f t="shared" ref="B78:B83" ca="1" si="0">IFERROR(INDEX(UNSPSCDes,MATCH(INDIRECT(ADDRESS(ROW(),COLUMN()-1,4)),UNSPSCCode,0)),"")</f>
        <v>Gorras</v>
      </c>
      <c r="C78" s="63" t="s">
        <v>1449</v>
      </c>
      <c r="D78" s="63">
        <v>18</v>
      </c>
      <c r="E78" s="66">
        <v>650</v>
      </c>
      <c r="F78" s="65">
        <f t="shared" ref="F78:F83" ca="1" si="1">INDIRECT(ADDRESS(ROW(),COLUMN()-2,4))*INDIRECT(ADDRESS(ROW(),COLUMN()-1,4))</f>
        <v>11700</v>
      </c>
      <c r="G78" s="5"/>
      <c r="H78" s="5"/>
      <c r="I78" s="5"/>
      <c r="J78" s="5"/>
    </row>
    <row r="79" spans="1:10" ht="13.5" customHeight="1" x14ac:dyDescent="0.2">
      <c r="A79" s="63">
        <v>53103001</v>
      </c>
      <c r="B79" s="64" t="str">
        <f t="shared" ca="1" si="0"/>
        <v>Camisetas (t-shirts) para hombre</v>
      </c>
      <c r="C79" s="63" t="s">
        <v>1449</v>
      </c>
      <c r="D79" s="63">
        <v>27</v>
      </c>
      <c r="E79" s="66">
        <v>1600</v>
      </c>
      <c r="F79" s="65">
        <f t="shared" ca="1" si="1"/>
        <v>43200</v>
      </c>
      <c r="G79" s="5"/>
      <c r="H79" s="5"/>
      <c r="I79" s="5"/>
      <c r="J79" s="5"/>
    </row>
    <row r="80" spans="1:10" ht="13.5" customHeight="1" x14ac:dyDescent="0.2">
      <c r="A80" s="63">
        <v>53101602</v>
      </c>
      <c r="B80" s="64" t="str">
        <f t="shared" ca="1" si="0"/>
        <v>Camisas para hombre</v>
      </c>
      <c r="C80" s="63" t="s">
        <v>1449</v>
      </c>
      <c r="D80" s="63">
        <v>9</v>
      </c>
      <c r="E80" s="66">
        <v>2700</v>
      </c>
      <c r="F80" s="65">
        <f t="shared" ca="1" si="1"/>
        <v>24300</v>
      </c>
      <c r="G80" s="5"/>
      <c r="H80" s="5"/>
      <c r="I80" s="5"/>
      <c r="J80" s="5"/>
    </row>
    <row r="81" spans="1:10" ht="13.5" customHeight="1" x14ac:dyDescent="0.2">
      <c r="A81" s="63">
        <v>49101602</v>
      </c>
      <c r="B81" s="64" t="str">
        <f t="shared" ca="1" si="0"/>
        <v>Recuerdos (souvenirs)</v>
      </c>
      <c r="C81" s="63" t="s">
        <v>1449</v>
      </c>
      <c r="D81" s="63">
        <v>3</v>
      </c>
      <c r="E81" s="66">
        <v>5000</v>
      </c>
      <c r="F81" s="65">
        <f t="shared" ca="1" si="1"/>
        <v>15000</v>
      </c>
      <c r="G81" s="5"/>
      <c r="H81" s="5"/>
      <c r="I81" s="5"/>
      <c r="J81" s="5"/>
    </row>
    <row r="82" spans="1:10" ht="13.5" customHeight="1" x14ac:dyDescent="0.2">
      <c r="A82" s="63">
        <v>14111507</v>
      </c>
      <c r="B82" s="64" t="str">
        <f t="shared" ca="1" si="0"/>
        <v>Papel para impresora o fotocopiadora</v>
      </c>
      <c r="C82" s="63" t="s">
        <v>1449</v>
      </c>
      <c r="D82" s="63">
        <v>1</v>
      </c>
      <c r="E82" s="66">
        <v>55787.5</v>
      </c>
      <c r="F82" s="65">
        <f t="shared" ca="1" si="1"/>
        <v>55787.5</v>
      </c>
      <c r="G82" s="5"/>
      <c r="H82" s="5"/>
      <c r="I82" s="5"/>
      <c r="J82" s="5"/>
    </row>
    <row r="83" spans="1:10" ht="13.5" customHeight="1" x14ac:dyDescent="0.2">
      <c r="A83" s="63">
        <v>82141502</v>
      </c>
      <c r="B83" s="64" t="str">
        <f t="shared" ca="1" si="0"/>
        <v>Diseño o gráficos artísticos</v>
      </c>
      <c r="C83" s="63" t="s">
        <v>1449</v>
      </c>
      <c r="D83" s="63">
        <v>1</v>
      </c>
      <c r="E83" s="66">
        <v>250000</v>
      </c>
      <c r="F83" s="65">
        <f t="shared" ca="1" si="1"/>
        <v>250000</v>
      </c>
      <c r="G83" s="5"/>
      <c r="H83" s="5"/>
      <c r="I83" s="5"/>
      <c r="J83" s="5"/>
    </row>
    <row r="84" spans="1:10" ht="14.1" customHeight="1" x14ac:dyDescent="0.2">
      <c r="A84" s="5"/>
      <c r="B84" s="5"/>
      <c r="C84" s="5"/>
      <c r="D84" s="5"/>
      <c r="E84" s="68" t="s">
        <v>12549</v>
      </c>
      <c r="F84" s="69">
        <f ca="1">SUM(Table38[MONTO TOTAL ESTIMADO])</f>
        <v>399987.5</v>
      </c>
      <c r="G84" s="5"/>
      <c r="H84" s="5" t="str">
        <f>C71</f>
        <v>Bienes</v>
      </c>
      <c r="I84" s="5" t="str">
        <f>E71</f>
        <v>Sí</v>
      </c>
      <c r="J84" s="5" t="str">
        <f>D71</f>
        <v>Compras Menores</v>
      </c>
    </row>
    <row r="85" spans="1:10" ht="14.1" customHeight="1" thickBot="1" x14ac:dyDescent="0.3"/>
    <row r="86" spans="1:10" ht="33.75" customHeight="1" thickBot="1" x14ac:dyDescent="0.25">
      <c r="A86" s="59" t="s">
        <v>16382</v>
      </c>
      <c r="B86" s="59" t="s">
        <v>161</v>
      </c>
      <c r="C86" s="59" t="s">
        <v>11723</v>
      </c>
      <c r="D86" s="59" t="s">
        <v>14377</v>
      </c>
      <c r="E86" s="59" t="s">
        <v>10961</v>
      </c>
      <c r="F86" s="59" t="s">
        <v>11094</v>
      </c>
      <c r="G86" s="5"/>
      <c r="H86" s="5"/>
      <c r="I86" s="5"/>
      <c r="J86" s="5"/>
    </row>
    <row r="87" spans="1:10" ht="13.5" customHeight="1" thickBot="1" x14ac:dyDescent="0.25">
      <c r="A87" s="61" t="s">
        <v>18837</v>
      </c>
      <c r="B87" s="61" t="s">
        <v>18839</v>
      </c>
      <c r="C87" s="61" t="s">
        <v>17798</v>
      </c>
      <c r="D87" s="61" t="s">
        <v>17483</v>
      </c>
      <c r="E87" s="61" t="s">
        <v>8854</v>
      </c>
      <c r="F87" s="61"/>
      <c r="G87" s="5"/>
      <c r="H87" s="5"/>
      <c r="I87" s="5"/>
      <c r="J87" s="5"/>
    </row>
    <row r="88" spans="1:10" ht="14.1" customHeight="1" thickBot="1" x14ac:dyDescent="0.25">
      <c r="A88" s="74" t="s">
        <v>14828</v>
      </c>
      <c r="B88" s="62" t="s">
        <v>8528</v>
      </c>
      <c r="C88" s="71">
        <v>45383</v>
      </c>
      <c r="D88" s="74" t="s">
        <v>9385</v>
      </c>
      <c r="E88" s="62" t="s">
        <v>13092</v>
      </c>
      <c r="F88" s="61" t="s">
        <v>3080</v>
      </c>
      <c r="G88" s="5"/>
      <c r="H88" s="5"/>
      <c r="I88" s="5"/>
      <c r="J88" s="5"/>
    </row>
    <row r="89" spans="1:10" ht="14.1" customHeight="1" thickBot="1" x14ac:dyDescent="0.25">
      <c r="A89" s="75"/>
      <c r="B89" s="62" t="s">
        <v>1786</v>
      </c>
      <c r="C89" s="60">
        <f>IF(C88="","",IF(AND(MONTH(C88)&gt;=1,MONTH(C88)&lt;=3),1,IF(AND(MONTH(C88)&gt;=4,MONTH(C88)&lt;=6),2,IF(AND(MONTH(C88)&gt;=7,MONTH(C88)&lt;=9),3,4))))</f>
        <v>2</v>
      </c>
      <c r="D89" s="75"/>
      <c r="E89" s="62" t="s">
        <v>2417</v>
      </c>
      <c r="F89" s="61" t="s">
        <v>11111</v>
      </c>
      <c r="G89" s="5"/>
      <c r="H89" s="5"/>
      <c r="I89" s="5"/>
      <c r="J89" s="5"/>
    </row>
    <row r="90" spans="1:10" ht="14.1" customHeight="1" thickBot="1" x14ac:dyDescent="0.25">
      <c r="A90" s="75"/>
      <c r="B90" s="62" t="s">
        <v>12941</v>
      </c>
      <c r="C90" s="71">
        <v>45397</v>
      </c>
      <c r="D90" s="75"/>
      <c r="E90" s="62" t="s">
        <v>3073</v>
      </c>
      <c r="F90" s="61" t="s">
        <v>11111</v>
      </c>
      <c r="G90" s="5"/>
      <c r="H90" s="5"/>
      <c r="I90" s="5"/>
      <c r="J90" s="5"/>
    </row>
    <row r="91" spans="1:10" ht="14.1" customHeight="1" thickBot="1" x14ac:dyDescent="0.25">
      <c r="A91" s="75"/>
      <c r="B91" s="62" t="s">
        <v>1786</v>
      </c>
      <c r="C91" s="60">
        <f>IF(C90="","",IF(AND(MONTH(C90)&gt;=1,MONTH(C90)&lt;=3),1,IF(AND(MONTH(C90)&gt;=4,MONTH(C90)&lt;=6),2,IF(AND(MONTH(C90)&gt;=7,MONTH(C90)&lt;=9),3,4))))</f>
        <v>2</v>
      </c>
      <c r="D91" s="75"/>
      <c r="E91" s="62" t="s">
        <v>13191</v>
      </c>
      <c r="F91" s="61" t="s">
        <v>11111</v>
      </c>
      <c r="G91" s="5"/>
      <c r="H91" s="5"/>
      <c r="I91" s="5"/>
      <c r="J91" s="5"/>
    </row>
    <row r="92" spans="1:10" ht="14.1" customHeight="1" thickBot="1" x14ac:dyDescent="0.25">
      <c r="A92" s="5"/>
      <c r="B92" s="5"/>
      <c r="C92" s="5"/>
      <c r="D92" s="5"/>
      <c r="E92" s="5"/>
      <c r="F92" s="5"/>
      <c r="G92" s="5"/>
      <c r="H92" s="5"/>
      <c r="I92" s="5"/>
      <c r="J92" s="5"/>
    </row>
    <row r="93" spans="1:10" ht="14.1" customHeight="1" thickBot="1" x14ac:dyDescent="0.25">
      <c r="A93" s="67" t="s">
        <v>15735</v>
      </c>
      <c r="B93" s="67" t="s">
        <v>16146</v>
      </c>
      <c r="C93" s="67" t="s">
        <v>15641</v>
      </c>
      <c r="D93" s="67" t="s">
        <v>15251</v>
      </c>
      <c r="E93" s="67" t="s">
        <v>6932</v>
      </c>
      <c r="F93" s="67" t="s">
        <v>15280</v>
      </c>
      <c r="G93" s="5"/>
      <c r="H93" s="5"/>
      <c r="I93" s="5"/>
      <c r="J93" s="5"/>
    </row>
    <row r="94" spans="1:10" ht="13.5" customHeight="1" x14ac:dyDescent="0.2">
      <c r="A94" s="63">
        <v>60111005</v>
      </c>
      <c r="B94" s="64" t="str">
        <f ca="1">IFERROR(INDEX(UNSPSCDes,MATCH(INDIRECT(ADDRESS(ROW(),COLUMN()-1,4)),UNSPSCCode,0)),"")</f>
        <v>Soportes de gráficos o accesorios</v>
      </c>
      <c r="C94" s="63" t="s">
        <v>1449</v>
      </c>
      <c r="D94" s="63">
        <v>30</v>
      </c>
      <c r="E94" s="66">
        <v>3500</v>
      </c>
      <c r="F94" s="65">
        <f ca="1">INDIRECT(ADDRESS(ROW(),COLUMN()-2,4))*INDIRECT(ADDRESS(ROW(),COLUMN()-1,4))</f>
        <v>105000</v>
      </c>
      <c r="G94" s="5"/>
      <c r="H94" s="5"/>
      <c r="I94" s="5"/>
      <c r="J94" s="5"/>
    </row>
    <row r="95" spans="1:10" ht="13.5" customHeight="1" x14ac:dyDescent="0.2">
      <c r="A95" s="63">
        <v>49101602</v>
      </c>
      <c r="B95" s="64" t="str">
        <f ca="1">IFERROR(INDEX(UNSPSCDes,MATCH(INDIRECT(ADDRESS(ROW(),COLUMN()-1,4)),UNSPSCCode,0)),"")</f>
        <v>Recuerdos (souvenirs)</v>
      </c>
      <c r="C95" s="63" t="s">
        <v>1449</v>
      </c>
      <c r="D95" s="63">
        <v>4</v>
      </c>
      <c r="E95" s="66">
        <v>5000</v>
      </c>
      <c r="F95" s="65">
        <f ca="1">INDIRECT(ADDRESS(ROW(),COLUMN()-2,4))*INDIRECT(ADDRESS(ROW(),COLUMN()-1,4))</f>
        <v>20000</v>
      </c>
      <c r="G95" s="5"/>
      <c r="H95" s="5"/>
      <c r="I95" s="5"/>
      <c r="J95" s="5"/>
    </row>
    <row r="96" spans="1:10" ht="13.5" customHeight="1" x14ac:dyDescent="0.2">
      <c r="A96" s="63">
        <v>14111507</v>
      </c>
      <c r="B96" s="64" t="str">
        <f ca="1">IFERROR(INDEX(UNSPSCDes,MATCH(INDIRECT(ADDRESS(ROW(),COLUMN()-1,4)),UNSPSCCode,0)),"")</f>
        <v>Papel para impresora o fotocopiadora</v>
      </c>
      <c r="C96" s="63" t="s">
        <v>1449</v>
      </c>
      <c r="D96" s="63">
        <v>1</v>
      </c>
      <c r="E96" s="66">
        <v>55787.5</v>
      </c>
      <c r="F96" s="65">
        <f ca="1">INDIRECT(ADDRESS(ROW(),COLUMN()-2,4))*INDIRECT(ADDRESS(ROW(),COLUMN()-1,4))</f>
        <v>55787.5</v>
      </c>
      <c r="G96" s="5"/>
      <c r="H96" s="5"/>
      <c r="I96" s="5"/>
      <c r="J96" s="5"/>
    </row>
    <row r="97" spans="1:10" ht="13.5" customHeight="1" x14ac:dyDescent="0.2">
      <c r="A97" s="63">
        <v>82141502</v>
      </c>
      <c r="B97" s="64" t="str">
        <f ca="1">IFERROR(INDEX(UNSPSCDes,MATCH(INDIRECT(ADDRESS(ROW(),COLUMN()-1,4)),UNSPSCCode,0)),"")</f>
        <v>Diseño o gráficos artísticos</v>
      </c>
      <c r="C97" s="63" t="s">
        <v>1449</v>
      </c>
      <c r="D97" s="63">
        <v>1</v>
      </c>
      <c r="E97" s="66">
        <v>250000</v>
      </c>
      <c r="F97" s="65">
        <f ca="1">INDIRECT(ADDRESS(ROW(),COLUMN()-2,4))*INDIRECT(ADDRESS(ROW(),COLUMN()-1,4))</f>
        <v>250000</v>
      </c>
      <c r="G97" s="5"/>
      <c r="H97" s="5"/>
      <c r="I97" s="5"/>
      <c r="J97" s="5"/>
    </row>
    <row r="98" spans="1:10" ht="14.1" customHeight="1" x14ac:dyDescent="0.2">
      <c r="A98" s="5"/>
      <c r="B98" s="5"/>
      <c r="C98" s="5"/>
      <c r="D98" s="5"/>
      <c r="E98" s="68" t="s">
        <v>12549</v>
      </c>
      <c r="F98" s="69">
        <f ca="1">SUM(Table39[MONTO TOTAL ESTIMADO])</f>
        <v>430787.5</v>
      </c>
      <c r="G98" s="5"/>
      <c r="H98" s="5" t="str">
        <f>C87</f>
        <v>Bienes</v>
      </c>
      <c r="I98" s="5" t="str">
        <f>E87</f>
        <v>Sí</v>
      </c>
      <c r="J98" s="5" t="str">
        <f>D87</f>
        <v>Compras Menores</v>
      </c>
    </row>
    <row r="99" spans="1:10" ht="14.1" customHeight="1" thickBot="1" x14ac:dyDescent="0.3"/>
    <row r="100" spans="1:10" ht="33.75" customHeight="1" thickBot="1" x14ac:dyDescent="0.25">
      <c r="A100" s="59" t="s">
        <v>16382</v>
      </c>
      <c r="B100" s="59" t="s">
        <v>161</v>
      </c>
      <c r="C100" s="59" t="s">
        <v>11723</v>
      </c>
      <c r="D100" s="59" t="s">
        <v>14377</v>
      </c>
      <c r="E100" s="59" t="s">
        <v>10961</v>
      </c>
      <c r="F100" s="59" t="s">
        <v>11094</v>
      </c>
      <c r="G100" s="5"/>
      <c r="H100" s="5"/>
      <c r="I100" s="5"/>
      <c r="J100" s="5"/>
    </row>
    <row r="101" spans="1:10" ht="13.5" customHeight="1" thickBot="1" x14ac:dyDescent="0.25">
      <c r="A101" s="61" t="s">
        <v>18837</v>
      </c>
      <c r="B101" s="61" t="s">
        <v>18840</v>
      </c>
      <c r="C101" s="61" t="s">
        <v>17798</v>
      </c>
      <c r="D101" s="61" t="s">
        <v>17483</v>
      </c>
      <c r="E101" s="61" t="s">
        <v>8854</v>
      </c>
      <c r="F101" s="61"/>
      <c r="G101" s="5"/>
      <c r="H101" s="5"/>
      <c r="I101" s="5"/>
      <c r="J101" s="5"/>
    </row>
    <row r="102" spans="1:10" ht="14.1" customHeight="1" thickBot="1" x14ac:dyDescent="0.25">
      <c r="A102" s="74" t="s">
        <v>14828</v>
      </c>
      <c r="B102" s="62" t="s">
        <v>8528</v>
      </c>
      <c r="C102" s="71">
        <v>45474</v>
      </c>
      <c r="D102" s="74" t="s">
        <v>9385</v>
      </c>
      <c r="E102" s="62" t="s">
        <v>13092</v>
      </c>
      <c r="F102" s="61" t="s">
        <v>3080</v>
      </c>
      <c r="G102" s="5"/>
      <c r="H102" s="5"/>
      <c r="I102" s="5"/>
      <c r="J102" s="5"/>
    </row>
    <row r="103" spans="1:10" ht="14.1" customHeight="1" thickBot="1" x14ac:dyDescent="0.25">
      <c r="A103" s="75"/>
      <c r="B103" s="62" t="s">
        <v>1786</v>
      </c>
      <c r="C103" s="60">
        <f>IF(C102="","",IF(AND(MONTH(C102)&gt;=1,MONTH(C102)&lt;=3),1,IF(AND(MONTH(C102)&gt;=4,MONTH(C102)&lt;=6),2,IF(AND(MONTH(C102)&gt;=7,MONTH(C102)&lt;=9),3,4))))</f>
        <v>3</v>
      </c>
      <c r="D103" s="75"/>
      <c r="E103" s="62" t="s">
        <v>2417</v>
      </c>
      <c r="F103" s="61" t="s">
        <v>11111</v>
      </c>
      <c r="G103" s="5"/>
      <c r="H103" s="5"/>
      <c r="I103" s="5"/>
      <c r="J103" s="5"/>
    </row>
    <row r="104" spans="1:10" ht="14.1" customHeight="1" thickBot="1" x14ac:dyDescent="0.25">
      <c r="A104" s="75"/>
      <c r="B104" s="62" t="s">
        <v>12941</v>
      </c>
      <c r="C104" s="71">
        <v>45488</v>
      </c>
      <c r="D104" s="75"/>
      <c r="E104" s="62" t="s">
        <v>3073</v>
      </c>
      <c r="F104" s="61" t="s">
        <v>11111</v>
      </c>
      <c r="G104" s="5"/>
      <c r="H104" s="5"/>
      <c r="I104" s="5"/>
      <c r="J104" s="5"/>
    </row>
    <row r="105" spans="1:10" ht="14.1" customHeight="1" thickBot="1" x14ac:dyDescent="0.25">
      <c r="A105" s="75"/>
      <c r="B105" s="62" t="s">
        <v>1786</v>
      </c>
      <c r="C105" s="60">
        <f>IF(C104="","",IF(AND(MONTH(C104)&gt;=1,MONTH(C104)&lt;=3),1,IF(AND(MONTH(C104)&gt;=4,MONTH(C104)&lt;=6),2,IF(AND(MONTH(C104)&gt;=7,MONTH(C104)&lt;=9),3,4))))</f>
        <v>3</v>
      </c>
      <c r="D105" s="75"/>
      <c r="E105" s="62" t="s">
        <v>13191</v>
      </c>
      <c r="F105" s="61" t="s">
        <v>11111</v>
      </c>
      <c r="G105" s="5"/>
      <c r="H105" s="5"/>
      <c r="I105" s="5"/>
      <c r="J105" s="5"/>
    </row>
    <row r="106" spans="1:10" ht="14.1" customHeight="1" thickBot="1" x14ac:dyDescent="0.25">
      <c r="A106" s="5"/>
      <c r="B106" s="5"/>
      <c r="C106" s="5"/>
      <c r="D106" s="5"/>
      <c r="E106" s="5"/>
      <c r="F106" s="5"/>
      <c r="G106" s="5"/>
      <c r="H106" s="5"/>
      <c r="I106" s="5"/>
      <c r="J106" s="5"/>
    </row>
    <row r="107" spans="1:10" ht="14.1" customHeight="1" thickBot="1" x14ac:dyDescent="0.25">
      <c r="A107" s="67" t="s">
        <v>15735</v>
      </c>
      <c r="B107" s="67" t="s">
        <v>16146</v>
      </c>
      <c r="C107" s="67" t="s">
        <v>15641</v>
      </c>
      <c r="D107" s="67" t="s">
        <v>15251</v>
      </c>
      <c r="E107" s="67" t="s">
        <v>6932</v>
      </c>
      <c r="F107" s="67" t="s">
        <v>15280</v>
      </c>
      <c r="G107" s="5"/>
      <c r="H107" s="5"/>
      <c r="I107" s="5"/>
      <c r="J107" s="5"/>
    </row>
    <row r="108" spans="1:10" ht="13.5" customHeight="1" x14ac:dyDescent="0.2">
      <c r="A108" s="63">
        <v>82121506</v>
      </c>
      <c r="B108" s="64" t="str">
        <f ca="1">IFERROR(INDEX(UNSPSCDes,MATCH(INDIRECT(ADDRESS(ROW(),COLUMN()-1,4)),UNSPSCCode,0)),"")</f>
        <v>Impresión de publicaciones</v>
      </c>
      <c r="C108" s="63" t="s">
        <v>1449</v>
      </c>
      <c r="D108" s="63">
        <v>15</v>
      </c>
      <c r="E108" s="66">
        <v>1500</v>
      </c>
      <c r="F108" s="65">
        <f ca="1">INDIRECT(ADDRESS(ROW(),COLUMN()-2,4))*INDIRECT(ADDRESS(ROW(),COLUMN()-1,4))</f>
        <v>22500</v>
      </c>
      <c r="G108" s="5"/>
      <c r="H108" s="5"/>
      <c r="I108" s="5"/>
      <c r="J108" s="5"/>
    </row>
    <row r="109" spans="1:10" ht="13.5" customHeight="1" x14ac:dyDescent="0.2">
      <c r="A109" s="63">
        <v>82121506</v>
      </c>
      <c r="B109" s="64" t="str">
        <f ca="1">IFERROR(INDEX(UNSPSCDes,MATCH(INDIRECT(ADDRESS(ROW(),COLUMN()-1,4)),UNSPSCCode,0)),"")</f>
        <v>Impresión de publicaciones</v>
      </c>
      <c r="C109" s="63" t="s">
        <v>1449</v>
      </c>
      <c r="D109" s="63">
        <v>6</v>
      </c>
      <c r="E109" s="66">
        <v>2000</v>
      </c>
      <c r="F109" s="65">
        <f ca="1">INDIRECT(ADDRESS(ROW(),COLUMN()-2,4))*INDIRECT(ADDRESS(ROW(),COLUMN()-1,4))</f>
        <v>12000</v>
      </c>
      <c r="G109" s="5"/>
      <c r="H109" s="5"/>
      <c r="I109" s="5"/>
      <c r="J109" s="5"/>
    </row>
    <row r="110" spans="1:10" ht="13.5" customHeight="1" x14ac:dyDescent="0.2">
      <c r="A110" s="63">
        <v>49101602</v>
      </c>
      <c r="B110" s="64" t="str">
        <f ca="1">IFERROR(INDEX(UNSPSCDes,MATCH(INDIRECT(ADDRESS(ROW(),COLUMN()-1,4)),UNSPSCCode,0)),"")</f>
        <v>Recuerdos (souvenirs)</v>
      </c>
      <c r="C110" s="63" t="s">
        <v>1449</v>
      </c>
      <c r="D110" s="63">
        <v>4</v>
      </c>
      <c r="E110" s="66">
        <v>5000</v>
      </c>
      <c r="F110" s="65">
        <f ca="1">INDIRECT(ADDRESS(ROW(),COLUMN()-2,4))*INDIRECT(ADDRESS(ROW(),COLUMN()-1,4))</f>
        <v>20000</v>
      </c>
      <c r="G110" s="5"/>
      <c r="H110" s="5"/>
      <c r="I110" s="5"/>
      <c r="J110" s="5"/>
    </row>
    <row r="111" spans="1:10" ht="13.5" customHeight="1" x14ac:dyDescent="0.2">
      <c r="A111" s="63">
        <v>14111507</v>
      </c>
      <c r="B111" s="64" t="str">
        <f ca="1">IFERROR(INDEX(UNSPSCDes,MATCH(INDIRECT(ADDRESS(ROW(),COLUMN()-1,4)),UNSPSCCode,0)),"")</f>
        <v>Papel para impresora o fotocopiadora</v>
      </c>
      <c r="C111" s="63" t="s">
        <v>1449</v>
      </c>
      <c r="D111" s="63">
        <v>1</v>
      </c>
      <c r="E111" s="66">
        <v>55787.5</v>
      </c>
      <c r="F111" s="65">
        <f ca="1">INDIRECT(ADDRESS(ROW(),COLUMN()-2,4))*INDIRECT(ADDRESS(ROW(),COLUMN()-1,4))</f>
        <v>55787.5</v>
      </c>
      <c r="G111" s="5"/>
      <c r="H111" s="5"/>
      <c r="I111" s="5"/>
      <c r="J111" s="5"/>
    </row>
    <row r="112" spans="1:10" ht="13.5" customHeight="1" x14ac:dyDescent="0.2">
      <c r="A112" s="63">
        <v>82141502</v>
      </c>
      <c r="B112" s="64" t="str">
        <f ca="1">IFERROR(INDEX(UNSPSCDes,MATCH(INDIRECT(ADDRESS(ROW(),COLUMN()-1,4)),UNSPSCCode,0)),"")</f>
        <v>Diseño o gráficos artísticos</v>
      </c>
      <c r="C112" s="63" t="s">
        <v>1449</v>
      </c>
      <c r="D112" s="63">
        <v>1</v>
      </c>
      <c r="E112" s="66">
        <v>250000</v>
      </c>
      <c r="F112" s="65">
        <f ca="1">INDIRECT(ADDRESS(ROW(),COLUMN()-2,4))*INDIRECT(ADDRESS(ROW(),COLUMN()-1,4))</f>
        <v>250000</v>
      </c>
      <c r="G112" s="5"/>
      <c r="H112" s="5"/>
      <c r="I112" s="5"/>
      <c r="J112" s="5"/>
    </row>
    <row r="113" spans="1:10" ht="14.1" customHeight="1" x14ac:dyDescent="0.2">
      <c r="A113" s="5"/>
      <c r="B113" s="5"/>
      <c r="C113" s="5"/>
      <c r="D113" s="5"/>
      <c r="E113" s="68" t="s">
        <v>12549</v>
      </c>
      <c r="F113" s="69">
        <f ca="1">SUM(Table310[MONTO TOTAL ESTIMADO])</f>
        <v>360287.5</v>
      </c>
      <c r="G113" s="5"/>
      <c r="H113" s="5" t="str">
        <f>C101</f>
        <v>Bienes</v>
      </c>
      <c r="I113" s="5" t="str">
        <f>E101</f>
        <v>Sí</v>
      </c>
      <c r="J113" s="5" t="str">
        <f>D101</f>
        <v>Compras Menores</v>
      </c>
    </row>
    <row r="114" spans="1:10" ht="14.1" customHeight="1" thickBot="1" x14ac:dyDescent="0.3"/>
    <row r="115" spans="1:10" ht="33.75" customHeight="1" thickBot="1" x14ac:dyDescent="0.25">
      <c r="A115" s="59" t="s">
        <v>16382</v>
      </c>
      <c r="B115" s="59" t="s">
        <v>161</v>
      </c>
      <c r="C115" s="59" t="s">
        <v>11723</v>
      </c>
      <c r="D115" s="59" t="s">
        <v>14377</v>
      </c>
      <c r="E115" s="59" t="s">
        <v>10961</v>
      </c>
      <c r="F115" s="59" t="s">
        <v>11094</v>
      </c>
      <c r="G115" s="5"/>
      <c r="H115" s="5"/>
      <c r="I115" s="5"/>
      <c r="J115" s="5"/>
    </row>
    <row r="116" spans="1:10" ht="13.5" customHeight="1" thickBot="1" x14ac:dyDescent="0.25">
      <c r="A116" s="61" t="s">
        <v>18837</v>
      </c>
      <c r="B116" s="61" t="s">
        <v>18841</v>
      </c>
      <c r="C116" s="61" t="s">
        <v>17798</v>
      </c>
      <c r="D116" s="61" t="s">
        <v>17483</v>
      </c>
      <c r="E116" s="61" t="s">
        <v>8854</v>
      </c>
      <c r="F116" s="61"/>
      <c r="G116" s="5"/>
      <c r="H116" s="5"/>
      <c r="I116" s="5"/>
      <c r="J116" s="5"/>
    </row>
    <row r="117" spans="1:10" ht="14.1" customHeight="1" thickBot="1" x14ac:dyDescent="0.25">
      <c r="A117" s="74" t="s">
        <v>14828</v>
      </c>
      <c r="B117" s="62" t="s">
        <v>8528</v>
      </c>
      <c r="C117" s="71">
        <v>45566</v>
      </c>
      <c r="D117" s="74" t="s">
        <v>9385</v>
      </c>
      <c r="E117" s="62" t="s">
        <v>13092</v>
      </c>
      <c r="F117" s="61" t="s">
        <v>3080</v>
      </c>
      <c r="G117" s="5"/>
      <c r="H117" s="5"/>
      <c r="I117" s="5"/>
      <c r="J117" s="5"/>
    </row>
    <row r="118" spans="1:10" ht="14.1" customHeight="1" thickBot="1" x14ac:dyDescent="0.25">
      <c r="A118" s="75"/>
      <c r="B118" s="62" t="s">
        <v>1786</v>
      </c>
      <c r="C118" s="60">
        <f>IF(C117="","",IF(AND(MONTH(C117)&gt;=1,MONTH(C117)&lt;=3),1,IF(AND(MONTH(C117)&gt;=4,MONTH(C117)&lt;=6),2,IF(AND(MONTH(C117)&gt;=7,MONTH(C117)&lt;=9),3,4))))</f>
        <v>4</v>
      </c>
      <c r="D118" s="75"/>
      <c r="E118" s="62" t="s">
        <v>2417</v>
      </c>
      <c r="F118" s="61" t="s">
        <v>11111</v>
      </c>
      <c r="G118" s="5"/>
      <c r="H118" s="5"/>
      <c r="I118" s="5"/>
      <c r="J118" s="5"/>
    </row>
    <row r="119" spans="1:10" ht="14.1" customHeight="1" thickBot="1" x14ac:dyDescent="0.25">
      <c r="A119" s="75"/>
      <c r="B119" s="62" t="s">
        <v>12941</v>
      </c>
      <c r="C119" s="71">
        <v>45580</v>
      </c>
      <c r="D119" s="75"/>
      <c r="E119" s="62" t="s">
        <v>3073</v>
      </c>
      <c r="F119" s="61" t="s">
        <v>11111</v>
      </c>
      <c r="G119" s="5"/>
      <c r="H119" s="5"/>
      <c r="I119" s="5"/>
      <c r="J119" s="5"/>
    </row>
    <row r="120" spans="1:10" ht="14.1" customHeight="1" thickBot="1" x14ac:dyDescent="0.25">
      <c r="A120" s="75"/>
      <c r="B120" s="62" t="s">
        <v>1786</v>
      </c>
      <c r="C120" s="60">
        <f>IF(C119="","",IF(AND(MONTH(C119)&gt;=1,MONTH(C119)&lt;=3),1,IF(AND(MONTH(C119)&gt;=4,MONTH(C119)&lt;=6),2,IF(AND(MONTH(C119)&gt;=7,MONTH(C119)&lt;=9),3,4))))</f>
        <v>4</v>
      </c>
      <c r="D120" s="75"/>
      <c r="E120" s="62" t="s">
        <v>13191</v>
      </c>
      <c r="F120" s="61" t="s">
        <v>11111</v>
      </c>
      <c r="G120" s="5"/>
      <c r="H120" s="5"/>
      <c r="I120" s="5"/>
      <c r="J120" s="5"/>
    </row>
    <row r="121" spans="1:10" ht="14.1" customHeight="1" thickBot="1" x14ac:dyDescent="0.25">
      <c r="A121" s="5"/>
      <c r="B121" s="5"/>
      <c r="C121" s="5"/>
      <c r="D121" s="5"/>
      <c r="E121" s="5"/>
      <c r="F121" s="5"/>
      <c r="G121" s="5"/>
      <c r="H121" s="5"/>
      <c r="I121" s="5"/>
      <c r="J121" s="5"/>
    </row>
    <row r="122" spans="1:10" ht="14.1" customHeight="1" thickBot="1" x14ac:dyDescent="0.25">
      <c r="A122" s="67" t="s">
        <v>15735</v>
      </c>
      <c r="B122" s="67" t="s">
        <v>16146</v>
      </c>
      <c r="C122" s="67" t="s">
        <v>15641</v>
      </c>
      <c r="D122" s="67" t="s">
        <v>15251</v>
      </c>
      <c r="E122" s="67" t="s">
        <v>6932</v>
      </c>
      <c r="F122" s="67" t="s">
        <v>15280</v>
      </c>
      <c r="G122" s="5"/>
      <c r="H122" s="5"/>
      <c r="I122" s="5"/>
      <c r="J122" s="5"/>
    </row>
    <row r="123" spans="1:10" ht="14.1" customHeight="1" x14ac:dyDescent="0.2">
      <c r="A123" s="63">
        <v>60111005</v>
      </c>
      <c r="B123" s="64" t="str">
        <f ca="1">IFERROR(INDEX(UNSPSCDes,MATCH(INDIRECT(ADDRESS(ROW(),COLUMN()-1,4)),UNSPSCCode,0)),"")</f>
        <v>Soportes de gráficos o accesorios</v>
      </c>
      <c r="C123" s="63" t="s">
        <v>1449</v>
      </c>
      <c r="D123" s="63">
        <v>30</v>
      </c>
      <c r="E123" s="66">
        <v>3500</v>
      </c>
      <c r="F123" s="65">
        <f ca="1">INDIRECT(ADDRESS(ROW(),COLUMN()-2,4))*INDIRECT(ADDRESS(ROW(),COLUMN()-1,4))</f>
        <v>105000</v>
      </c>
      <c r="G123" s="5"/>
      <c r="H123" s="5"/>
      <c r="I123" s="5"/>
      <c r="J123" s="5"/>
    </row>
    <row r="124" spans="1:10" ht="13.5" customHeight="1" x14ac:dyDescent="0.2">
      <c r="A124" s="63">
        <v>49101602</v>
      </c>
      <c r="B124" s="64" t="str">
        <f ca="1">IFERROR(INDEX(UNSPSCDes,MATCH(INDIRECT(ADDRESS(ROW(),COLUMN()-1,4)),UNSPSCCode,0)),"")</f>
        <v>Recuerdos (souvenirs)</v>
      </c>
      <c r="C124" s="63" t="s">
        <v>1449</v>
      </c>
      <c r="D124" s="63">
        <v>4</v>
      </c>
      <c r="E124" s="66">
        <v>5000</v>
      </c>
      <c r="F124" s="65">
        <f ca="1">INDIRECT(ADDRESS(ROW(),COLUMN()-2,4))*INDIRECT(ADDRESS(ROW(),COLUMN()-1,4))</f>
        <v>20000</v>
      </c>
      <c r="G124" s="5"/>
      <c r="H124" s="5"/>
      <c r="I124" s="5"/>
      <c r="J124" s="5"/>
    </row>
    <row r="125" spans="1:10" ht="13.5" customHeight="1" x14ac:dyDescent="0.2">
      <c r="A125" s="63">
        <v>14111507</v>
      </c>
      <c r="B125" s="64" t="str">
        <f ca="1">IFERROR(INDEX(UNSPSCDes,MATCH(INDIRECT(ADDRESS(ROW(),COLUMN()-1,4)),UNSPSCCode,0)),"")</f>
        <v>Papel para impresora o fotocopiadora</v>
      </c>
      <c r="C125" s="63" t="s">
        <v>1449</v>
      </c>
      <c r="D125" s="63">
        <v>1</v>
      </c>
      <c r="E125" s="66">
        <v>55787.5</v>
      </c>
      <c r="F125" s="65">
        <f ca="1">INDIRECT(ADDRESS(ROW(),COLUMN()-2,4))*INDIRECT(ADDRESS(ROW(),COLUMN()-1,4))</f>
        <v>55787.5</v>
      </c>
      <c r="G125" s="5"/>
      <c r="H125" s="5"/>
      <c r="I125" s="5"/>
      <c r="J125" s="5"/>
    </row>
    <row r="126" spans="1:10" ht="13.5" customHeight="1" x14ac:dyDescent="0.2">
      <c r="A126" s="63">
        <v>82141502</v>
      </c>
      <c r="B126" s="64" t="str">
        <f ca="1">IFERROR(INDEX(UNSPSCDes,MATCH(INDIRECT(ADDRESS(ROW(),COLUMN()-1,4)),UNSPSCCode,0)),"")</f>
        <v>Diseño o gráficos artísticos</v>
      </c>
      <c r="C126" s="63" t="s">
        <v>1449</v>
      </c>
      <c r="D126" s="63">
        <v>1</v>
      </c>
      <c r="E126" s="66">
        <v>250000</v>
      </c>
      <c r="F126" s="65">
        <f ca="1">INDIRECT(ADDRESS(ROW(),COLUMN()-2,4))*INDIRECT(ADDRESS(ROW(),COLUMN()-1,4))</f>
        <v>250000</v>
      </c>
      <c r="G126" s="5"/>
      <c r="H126" s="5"/>
      <c r="I126" s="5"/>
      <c r="J126" s="5"/>
    </row>
    <row r="127" spans="1:10" ht="14.1" customHeight="1" x14ac:dyDescent="0.2">
      <c r="A127" s="5"/>
      <c r="B127" s="5"/>
      <c r="C127" s="5"/>
      <c r="D127" s="5"/>
      <c r="E127" s="68" t="s">
        <v>12549</v>
      </c>
      <c r="F127" s="69">
        <f ca="1">SUM(Table311[MONTO TOTAL ESTIMADO])</f>
        <v>430787.5</v>
      </c>
      <c r="G127" s="5"/>
      <c r="H127" s="5" t="str">
        <f>C116</f>
        <v>Bienes</v>
      </c>
      <c r="I127" s="5" t="str">
        <f>E116</f>
        <v>Sí</v>
      </c>
      <c r="J127" s="5" t="str">
        <f>D116</f>
        <v>Compras Menores</v>
      </c>
    </row>
    <row r="128" spans="1:10" ht="14.1" customHeight="1" thickBot="1" x14ac:dyDescent="0.3"/>
    <row r="129" spans="1:10" ht="33.75" customHeight="1" thickBot="1" x14ac:dyDescent="0.25">
      <c r="A129" s="59" t="s">
        <v>16382</v>
      </c>
      <c r="B129" s="59" t="s">
        <v>161</v>
      </c>
      <c r="C129" s="59" t="s">
        <v>11723</v>
      </c>
      <c r="D129" s="59" t="s">
        <v>14377</v>
      </c>
      <c r="E129" s="59" t="s">
        <v>10961</v>
      </c>
      <c r="F129" s="59" t="s">
        <v>11094</v>
      </c>
      <c r="G129" s="5"/>
      <c r="H129" s="5"/>
      <c r="I129" s="5"/>
      <c r="J129" s="5"/>
    </row>
    <row r="130" spans="1:10" ht="13.5" customHeight="1" thickBot="1" x14ac:dyDescent="0.25">
      <c r="A130" s="61" t="s">
        <v>18842</v>
      </c>
      <c r="B130" s="61" t="s">
        <v>18843</v>
      </c>
      <c r="C130" s="61" t="s">
        <v>6798</v>
      </c>
      <c r="D130" s="61" t="s">
        <v>10170</v>
      </c>
      <c r="E130" s="61" t="s">
        <v>17854</v>
      </c>
      <c r="F130" s="61"/>
      <c r="G130" s="5"/>
      <c r="H130" s="5"/>
      <c r="I130" s="5"/>
      <c r="J130" s="5"/>
    </row>
    <row r="131" spans="1:10" ht="14.1" customHeight="1" thickBot="1" x14ac:dyDescent="0.25">
      <c r="A131" s="74" t="s">
        <v>14828</v>
      </c>
      <c r="B131" s="62" t="s">
        <v>8528</v>
      </c>
      <c r="C131" s="71">
        <v>45292</v>
      </c>
      <c r="D131" s="74" t="s">
        <v>9385</v>
      </c>
      <c r="E131" s="62" t="s">
        <v>13092</v>
      </c>
      <c r="F131" s="61" t="s">
        <v>3080</v>
      </c>
      <c r="G131" s="5"/>
      <c r="H131" s="5"/>
      <c r="I131" s="5"/>
      <c r="J131" s="5"/>
    </row>
    <row r="132" spans="1:10" ht="14.1" customHeight="1" thickBot="1" x14ac:dyDescent="0.25">
      <c r="A132" s="75"/>
      <c r="B132" s="62" t="s">
        <v>1786</v>
      </c>
      <c r="C132" s="60">
        <f>IF(C131="","",IF(AND(MONTH(C131)&gt;=1,MONTH(C131)&lt;=3),1,IF(AND(MONTH(C131)&gt;=4,MONTH(C131)&lt;=6),2,IF(AND(MONTH(C131)&gt;=7,MONTH(C131)&lt;=9),3,4))))</f>
        <v>1</v>
      </c>
      <c r="D132" s="75"/>
      <c r="E132" s="62" t="s">
        <v>2417</v>
      </c>
      <c r="F132" s="61" t="s">
        <v>11111</v>
      </c>
      <c r="G132" s="5"/>
      <c r="H132" s="5"/>
      <c r="I132" s="5"/>
      <c r="J132" s="5"/>
    </row>
    <row r="133" spans="1:10" ht="14.1" customHeight="1" thickBot="1" x14ac:dyDescent="0.25">
      <c r="A133" s="75"/>
      <c r="B133" s="62" t="s">
        <v>12941</v>
      </c>
      <c r="C133" s="71">
        <v>45293</v>
      </c>
      <c r="D133" s="75"/>
      <c r="E133" s="62" t="s">
        <v>3073</v>
      </c>
      <c r="F133" s="61" t="s">
        <v>11111</v>
      </c>
      <c r="G133" s="5"/>
      <c r="H133" s="5"/>
      <c r="I133" s="5"/>
      <c r="J133" s="5"/>
    </row>
    <row r="134" spans="1:10" ht="14.1" customHeight="1" thickBot="1" x14ac:dyDescent="0.25">
      <c r="A134" s="75"/>
      <c r="B134" s="62" t="s">
        <v>1786</v>
      </c>
      <c r="C134" s="60">
        <f>IF(C133="","",IF(AND(MONTH(C133)&gt;=1,MONTH(C133)&lt;=3),1,IF(AND(MONTH(C133)&gt;=4,MONTH(C133)&lt;=6),2,IF(AND(MONTH(C133)&gt;=7,MONTH(C133)&lt;=9),3,4))))</f>
        <v>1</v>
      </c>
      <c r="D134" s="75"/>
      <c r="E134" s="62" t="s">
        <v>13191</v>
      </c>
      <c r="F134" s="61" t="s">
        <v>11111</v>
      </c>
      <c r="G134" s="5"/>
      <c r="H134" s="5"/>
      <c r="I134" s="5"/>
      <c r="J134" s="5"/>
    </row>
    <row r="135" spans="1:10" ht="14.1" customHeight="1" thickBot="1" x14ac:dyDescent="0.25">
      <c r="A135" s="5"/>
      <c r="B135" s="5"/>
      <c r="C135" s="5"/>
      <c r="D135" s="5"/>
      <c r="E135" s="5"/>
      <c r="F135" s="5"/>
      <c r="G135" s="5"/>
      <c r="H135" s="5"/>
      <c r="I135" s="5"/>
      <c r="J135" s="5"/>
    </row>
    <row r="136" spans="1:10" ht="14.1" customHeight="1" thickBot="1" x14ac:dyDescent="0.25">
      <c r="A136" s="67" t="s">
        <v>15735</v>
      </c>
      <c r="B136" s="67" t="s">
        <v>16146</v>
      </c>
      <c r="C136" s="67" t="s">
        <v>15641</v>
      </c>
      <c r="D136" s="67" t="s">
        <v>15251</v>
      </c>
      <c r="E136" s="67" t="s">
        <v>6932</v>
      </c>
      <c r="F136" s="67" t="s">
        <v>15280</v>
      </c>
      <c r="G136" s="5"/>
      <c r="H136" s="5"/>
      <c r="I136" s="5"/>
      <c r="J136" s="5"/>
    </row>
    <row r="137" spans="1:10" ht="13.5" customHeight="1" x14ac:dyDescent="0.2">
      <c r="A137" s="63">
        <v>78111502</v>
      </c>
      <c r="B137" s="64" t="str">
        <f ca="1">IFERROR(INDEX(UNSPSCDes,MATCH(INDIRECT(ADDRESS(ROW(),COLUMN()-1,4)),UNSPSCCode,0)),"")</f>
        <v>Viajes en aviones comerciales</v>
      </c>
      <c r="C137" s="63" t="s">
        <v>1449</v>
      </c>
      <c r="D137" s="63">
        <v>2</v>
      </c>
      <c r="E137" s="66">
        <v>57800</v>
      </c>
      <c r="F137" s="65">
        <f ca="1">INDIRECT(ADDRESS(ROW(),COLUMN()-2,4))*INDIRECT(ADDRESS(ROW(),COLUMN()-1,4))</f>
        <v>115600</v>
      </c>
      <c r="G137" s="5"/>
      <c r="H137" s="5"/>
      <c r="I137" s="5"/>
      <c r="J137" s="5"/>
    </row>
    <row r="138" spans="1:10" ht="13.5" customHeight="1" x14ac:dyDescent="0.2">
      <c r="A138" s="63">
        <v>78111804</v>
      </c>
      <c r="B138" s="64" t="str">
        <f ca="1">IFERROR(INDEX(UNSPSCDes,MATCH(INDIRECT(ADDRESS(ROW(),COLUMN()-1,4)),UNSPSCCode,0)),"")</f>
        <v>Servicios de taxi</v>
      </c>
      <c r="C138" s="63" t="s">
        <v>18143</v>
      </c>
      <c r="D138" s="63">
        <v>3</v>
      </c>
      <c r="E138" s="66">
        <v>2000</v>
      </c>
      <c r="F138" s="65">
        <f ca="1">INDIRECT(ADDRESS(ROW(),COLUMN()-2,4))*INDIRECT(ADDRESS(ROW(),COLUMN()-1,4))</f>
        <v>6000</v>
      </c>
      <c r="G138" s="5"/>
      <c r="H138" s="5"/>
      <c r="I138" s="5"/>
      <c r="J138" s="5"/>
    </row>
    <row r="139" spans="1:10" ht="14.1" customHeight="1" x14ac:dyDescent="0.2">
      <c r="A139" s="5"/>
      <c r="B139" s="5"/>
      <c r="C139" s="5"/>
      <c r="D139" s="5"/>
      <c r="E139" s="68" t="s">
        <v>12549</v>
      </c>
      <c r="F139" s="69">
        <f ca="1">SUM(Table312[MONTO TOTAL ESTIMADO])</f>
        <v>121600</v>
      </c>
      <c r="G139" s="5"/>
      <c r="H139" s="5" t="str">
        <f>C130</f>
        <v>Servicios</v>
      </c>
      <c r="I139" s="5" t="str">
        <f>E130</f>
        <v>No</v>
      </c>
      <c r="J139" s="5" t="str">
        <f>D130</f>
        <v>Compras por debajo del Umbral</v>
      </c>
    </row>
    <row r="140" spans="1:10" ht="14.1" customHeight="1" thickBot="1" x14ac:dyDescent="0.3"/>
    <row r="141" spans="1:10" ht="33.75" customHeight="1" thickBot="1" x14ac:dyDescent="0.25">
      <c r="A141" s="59" t="s">
        <v>16382</v>
      </c>
      <c r="B141" s="59" t="s">
        <v>161</v>
      </c>
      <c r="C141" s="59" t="s">
        <v>11723</v>
      </c>
      <c r="D141" s="59" t="s">
        <v>14377</v>
      </c>
      <c r="E141" s="59" t="s">
        <v>10961</v>
      </c>
      <c r="F141" s="59" t="s">
        <v>11094</v>
      </c>
      <c r="G141" s="5"/>
      <c r="H141" s="5"/>
      <c r="I141" s="5"/>
      <c r="J141" s="5"/>
    </row>
    <row r="142" spans="1:10" ht="13.5" customHeight="1" thickBot="1" x14ac:dyDescent="0.25">
      <c r="A142" s="61" t="s">
        <v>18842</v>
      </c>
      <c r="B142" s="61" t="s">
        <v>18843</v>
      </c>
      <c r="C142" s="61" t="s">
        <v>6798</v>
      </c>
      <c r="D142" s="61" t="s">
        <v>17483</v>
      </c>
      <c r="E142" s="61" t="s">
        <v>17854</v>
      </c>
      <c r="F142" s="61"/>
      <c r="G142" s="5"/>
      <c r="H142" s="5"/>
      <c r="I142" s="5"/>
      <c r="J142" s="5"/>
    </row>
    <row r="143" spans="1:10" ht="14.1" customHeight="1" thickBot="1" x14ac:dyDescent="0.25">
      <c r="A143" s="74" t="s">
        <v>14828</v>
      </c>
      <c r="B143" s="62" t="s">
        <v>8528</v>
      </c>
      <c r="C143" s="71">
        <v>45383</v>
      </c>
      <c r="D143" s="74" t="s">
        <v>9385</v>
      </c>
      <c r="E143" s="62" t="s">
        <v>13092</v>
      </c>
      <c r="F143" s="61" t="s">
        <v>3080</v>
      </c>
      <c r="G143" s="5"/>
      <c r="H143" s="5"/>
      <c r="I143" s="5"/>
      <c r="J143" s="5"/>
    </row>
    <row r="144" spans="1:10" ht="14.1" customHeight="1" thickBot="1" x14ac:dyDescent="0.25">
      <c r="A144" s="75"/>
      <c r="B144" s="62" t="s">
        <v>1786</v>
      </c>
      <c r="C144" s="60">
        <f>IF(C143="","",IF(AND(MONTH(C143)&gt;=1,MONTH(C143)&lt;=3),1,IF(AND(MONTH(C143)&gt;=4,MONTH(C143)&lt;=6),2,IF(AND(MONTH(C143)&gt;=7,MONTH(C143)&lt;=9),3,4))))</f>
        <v>2</v>
      </c>
      <c r="D144" s="75"/>
      <c r="E144" s="62" t="s">
        <v>2417</v>
      </c>
      <c r="F144" s="61" t="s">
        <v>11111</v>
      </c>
      <c r="G144" s="5"/>
      <c r="H144" s="5"/>
      <c r="I144" s="5"/>
      <c r="J144" s="5"/>
    </row>
    <row r="145" spans="1:10" ht="14.1" customHeight="1" thickBot="1" x14ac:dyDescent="0.25">
      <c r="A145" s="75"/>
      <c r="B145" s="62" t="s">
        <v>12941</v>
      </c>
      <c r="C145" s="71">
        <v>45397</v>
      </c>
      <c r="D145" s="75"/>
      <c r="E145" s="62" t="s">
        <v>3073</v>
      </c>
      <c r="F145" s="61" t="s">
        <v>11111</v>
      </c>
      <c r="G145" s="5"/>
      <c r="H145" s="5"/>
      <c r="I145" s="5"/>
      <c r="J145" s="5"/>
    </row>
    <row r="146" spans="1:10" ht="14.1" customHeight="1" thickBot="1" x14ac:dyDescent="0.25">
      <c r="A146" s="75"/>
      <c r="B146" s="62" t="s">
        <v>1786</v>
      </c>
      <c r="C146" s="60">
        <f>IF(C145="","",IF(AND(MONTH(C145)&gt;=1,MONTH(C145)&lt;=3),1,IF(AND(MONTH(C145)&gt;=4,MONTH(C145)&lt;=6),2,IF(AND(MONTH(C145)&gt;=7,MONTH(C145)&lt;=9),3,4))))</f>
        <v>2</v>
      </c>
      <c r="D146" s="75"/>
      <c r="E146" s="62" t="s">
        <v>13191</v>
      </c>
      <c r="F146" s="61" t="s">
        <v>11111</v>
      </c>
      <c r="G146" s="5"/>
      <c r="H146" s="5"/>
      <c r="I146" s="5"/>
      <c r="J146" s="5"/>
    </row>
    <row r="147" spans="1:10" ht="14.1" customHeight="1" thickBot="1" x14ac:dyDescent="0.25">
      <c r="A147" s="5"/>
      <c r="B147" s="5"/>
      <c r="C147" s="5"/>
      <c r="D147" s="5"/>
      <c r="E147" s="5"/>
      <c r="F147" s="5"/>
      <c r="G147" s="5"/>
      <c r="H147" s="5"/>
      <c r="I147" s="5"/>
      <c r="J147" s="5"/>
    </row>
    <row r="148" spans="1:10" ht="14.1" customHeight="1" thickBot="1" x14ac:dyDescent="0.25">
      <c r="A148" s="67" t="s">
        <v>15735</v>
      </c>
      <c r="B148" s="67" t="s">
        <v>16146</v>
      </c>
      <c r="C148" s="67" t="s">
        <v>15641</v>
      </c>
      <c r="D148" s="67" t="s">
        <v>15251</v>
      </c>
      <c r="E148" s="67" t="s">
        <v>6932</v>
      </c>
      <c r="F148" s="67" t="s">
        <v>15280</v>
      </c>
      <c r="G148" s="5"/>
      <c r="H148" s="5"/>
      <c r="I148" s="5"/>
      <c r="J148" s="5"/>
    </row>
    <row r="149" spans="1:10" ht="13.5" customHeight="1" x14ac:dyDescent="0.2">
      <c r="A149" s="63">
        <v>78111502</v>
      </c>
      <c r="B149" s="64" t="str">
        <f ca="1">IFERROR(INDEX(UNSPSCDes,MATCH(INDIRECT(ADDRESS(ROW(),COLUMN()-1,4)),UNSPSCCode,0)),"")</f>
        <v>Viajes en aviones comerciales</v>
      </c>
      <c r="C149" s="63" t="s">
        <v>1449</v>
      </c>
      <c r="D149" s="63">
        <v>8</v>
      </c>
      <c r="E149" s="66">
        <v>63580</v>
      </c>
      <c r="F149" s="65">
        <f ca="1">INDIRECT(ADDRESS(ROW(),COLUMN()-2,4))*INDIRECT(ADDRESS(ROW(),COLUMN()-1,4))</f>
        <v>508640</v>
      </c>
      <c r="G149" s="5"/>
      <c r="H149" s="5"/>
      <c r="I149" s="5"/>
      <c r="J149" s="5"/>
    </row>
    <row r="150" spans="1:10" ht="13.5" customHeight="1" x14ac:dyDescent="0.2">
      <c r="A150" s="63">
        <v>78111804</v>
      </c>
      <c r="B150" s="64" t="str">
        <f ca="1">IFERROR(INDEX(UNSPSCDes,MATCH(INDIRECT(ADDRESS(ROW(),COLUMN()-1,4)),UNSPSCCode,0)),"")</f>
        <v>Servicios de taxi</v>
      </c>
      <c r="C150" s="63" t="s">
        <v>18143</v>
      </c>
      <c r="D150" s="63">
        <v>3</v>
      </c>
      <c r="E150" s="66">
        <v>2000</v>
      </c>
      <c r="F150" s="65">
        <f ca="1">INDIRECT(ADDRESS(ROW(),COLUMN()-2,4))*INDIRECT(ADDRESS(ROW(),COLUMN()-1,4))</f>
        <v>6000</v>
      </c>
      <c r="G150" s="5"/>
      <c r="H150" s="5"/>
      <c r="I150" s="5"/>
      <c r="J150" s="5"/>
    </row>
    <row r="151" spans="1:10" ht="13.5" customHeight="1" x14ac:dyDescent="0.2">
      <c r="A151" s="63">
        <v>78111502</v>
      </c>
      <c r="B151" s="64" t="str">
        <f ca="1">IFERROR(INDEX(UNSPSCDes,MATCH(INDIRECT(ADDRESS(ROW(),COLUMN()-1,4)),UNSPSCCode,0)),"")</f>
        <v>Viajes en aviones comerciales</v>
      </c>
      <c r="C151" s="63" t="s">
        <v>1449</v>
      </c>
      <c r="D151" s="63">
        <v>2</v>
      </c>
      <c r="E151" s="66">
        <v>57800</v>
      </c>
      <c r="F151" s="65">
        <f ca="1">INDIRECT(ADDRESS(ROW(),COLUMN()-2,4))*INDIRECT(ADDRESS(ROW(),COLUMN()-1,4))</f>
        <v>115600</v>
      </c>
      <c r="G151" s="5"/>
      <c r="H151" s="5"/>
      <c r="I151" s="5"/>
      <c r="J151" s="5"/>
    </row>
    <row r="152" spans="1:10" ht="14.1" customHeight="1" x14ac:dyDescent="0.2">
      <c r="A152" s="5"/>
      <c r="B152" s="5"/>
      <c r="C152" s="5"/>
      <c r="D152" s="5"/>
      <c r="E152" s="68" t="s">
        <v>12549</v>
      </c>
      <c r="F152" s="69">
        <f ca="1">SUM(Table313[MONTO TOTAL ESTIMADO])</f>
        <v>630240</v>
      </c>
      <c r="G152" s="5"/>
      <c r="H152" s="5" t="str">
        <f>C142</f>
        <v>Servicios</v>
      </c>
      <c r="I152" s="5" t="str">
        <f>E142</f>
        <v>No</v>
      </c>
      <c r="J152" s="5" t="str">
        <f>D142</f>
        <v>Compras Menores</v>
      </c>
    </row>
    <row r="153" spans="1:10" ht="14.1" customHeight="1" thickBot="1" x14ac:dyDescent="0.3"/>
    <row r="154" spans="1:10" ht="33.75" customHeight="1" thickBot="1" x14ac:dyDescent="0.25">
      <c r="A154" s="59" t="s">
        <v>16382</v>
      </c>
      <c r="B154" s="59" t="s">
        <v>161</v>
      </c>
      <c r="C154" s="59" t="s">
        <v>11723</v>
      </c>
      <c r="D154" s="59" t="s">
        <v>14377</v>
      </c>
      <c r="E154" s="59" t="s">
        <v>10961</v>
      </c>
      <c r="F154" s="59" t="s">
        <v>11094</v>
      </c>
      <c r="G154" s="5"/>
      <c r="H154" s="5"/>
      <c r="I154" s="5"/>
      <c r="J154" s="5"/>
    </row>
    <row r="155" spans="1:10" ht="13.5" customHeight="1" thickBot="1" x14ac:dyDescent="0.25">
      <c r="A155" s="61" t="s">
        <v>18842</v>
      </c>
      <c r="B155" s="61" t="s">
        <v>18843</v>
      </c>
      <c r="C155" s="61" t="s">
        <v>6798</v>
      </c>
      <c r="D155" s="61" t="s">
        <v>1875</v>
      </c>
      <c r="E155" s="61" t="s">
        <v>17854</v>
      </c>
      <c r="F155" s="61"/>
      <c r="G155" s="5"/>
      <c r="H155" s="5"/>
      <c r="I155" s="5"/>
      <c r="J155" s="5"/>
    </row>
    <row r="156" spans="1:10" ht="14.1" customHeight="1" thickBot="1" x14ac:dyDescent="0.25">
      <c r="A156" s="74" t="s">
        <v>14828</v>
      </c>
      <c r="B156" s="62" t="s">
        <v>8528</v>
      </c>
      <c r="C156" s="71">
        <v>45474</v>
      </c>
      <c r="D156" s="74" t="s">
        <v>9385</v>
      </c>
      <c r="E156" s="62" t="s">
        <v>13092</v>
      </c>
      <c r="F156" s="61" t="s">
        <v>3080</v>
      </c>
      <c r="G156" s="5"/>
      <c r="H156" s="5"/>
      <c r="I156" s="5"/>
      <c r="J156" s="5"/>
    </row>
    <row r="157" spans="1:10" ht="14.1" customHeight="1" thickBot="1" x14ac:dyDescent="0.25">
      <c r="A157" s="75"/>
      <c r="B157" s="62" t="s">
        <v>1786</v>
      </c>
      <c r="C157" s="60">
        <f>IF(C156="","",IF(AND(MONTH(C156)&gt;=1,MONTH(C156)&lt;=3),1,IF(AND(MONTH(C156)&gt;=4,MONTH(C156)&lt;=6),2,IF(AND(MONTH(C156)&gt;=7,MONTH(C156)&lt;=9),3,4))))</f>
        <v>3</v>
      </c>
      <c r="D157" s="75"/>
      <c r="E157" s="62" t="s">
        <v>2417</v>
      </c>
      <c r="F157" s="61" t="s">
        <v>11111</v>
      </c>
      <c r="G157" s="5"/>
      <c r="H157" s="5"/>
      <c r="I157" s="5"/>
      <c r="J157" s="5"/>
    </row>
    <row r="158" spans="1:10" ht="14.1" customHeight="1" thickBot="1" x14ac:dyDescent="0.25">
      <c r="A158" s="75"/>
      <c r="B158" s="62" t="s">
        <v>12941</v>
      </c>
      <c r="C158" s="71">
        <v>45488</v>
      </c>
      <c r="D158" s="75"/>
      <c r="E158" s="62" t="s">
        <v>3073</v>
      </c>
      <c r="F158" s="61" t="s">
        <v>11111</v>
      </c>
      <c r="G158" s="5"/>
      <c r="H158" s="5"/>
      <c r="I158" s="5"/>
      <c r="J158" s="5"/>
    </row>
    <row r="159" spans="1:10" ht="14.1" customHeight="1" thickBot="1" x14ac:dyDescent="0.25">
      <c r="A159" s="75"/>
      <c r="B159" s="62" t="s">
        <v>1786</v>
      </c>
      <c r="C159" s="60">
        <f>IF(C158="","",IF(AND(MONTH(C158)&gt;=1,MONTH(C158)&lt;=3),1,IF(AND(MONTH(C158)&gt;=4,MONTH(C158)&lt;=6),2,IF(AND(MONTH(C158)&gt;=7,MONTH(C158)&lt;=9),3,4))))</f>
        <v>3</v>
      </c>
      <c r="D159" s="75"/>
      <c r="E159" s="62" t="s">
        <v>13191</v>
      </c>
      <c r="F159" s="61" t="s">
        <v>11111</v>
      </c>
      <c r="G159" s="5"/>
      <c r="H159" s="5"/>
      <c r="I159" s="5"/>
      <c r="J159" s="5"/>
    </row>
    <row r="160" spans="1:10" ht="14.1" customHeight="1" thickBot="1" x14ac:dyDescent="0.25">
      <c r="A160" s="5"/>
      <c r="B160" s="5"/>
      <c r="C160" s="5"/>
      <c r="D160" s="5"/>
      <c r="E160" s="5"/>
      <c r="F160" s="5"/>
      <c r="G160" s="5"/>
      <c r="H160" s="5"/>
      <c r="I160" s="5"/>
      <c r="J160" s="5"/>
    </row>
    <row r="161" spans="1:10" ht="14.1" customHeight="1" thickBot="1" x14ac:dyDescent="0.25">
      <c r="A161" s="67" t="s">
        <v>15735</v>
      </c>
      <c r="B161" s="67" t="s">
        <v>16146</v>
      </c>
      <c r="C161" s="67" t="s">
        <v>15641</v>
      </c>
      <c r="D161" s="67" t="s">
        <v>15251</v>
      </c>
      <c r="E161" s="67" t="s">
        <v>6932</v>
      </c>
      <c r="F161" s="67" t="s">
        <v>15280</v>
      </c>
      <c r="G161" s="5"/>
      <c r="H161" s="5"/>
      <c r="I161" s="5"/>
      <c r="J161" s="5"/>
    </row>
    <row r="162" spans="1:10" ht="13.5" customHeight="1" x14ac:dyDescent="0.2">
      <c r="A162" s="63">
        <v>78111502</v>
      </c>
      <c r="B162" s="64" t="str">
        <f ca="1">IFERROR(INDEX(UNSPSCDes,MATCH(INDIRECT(ADDRESS(ROW(),COLUMN()-1,4)),UNSPSCCode,0)),"")</f>
        <v>Viajes en aviones comerciales</v>
      </c>
      <c r="C162" s="63" t="s">
        <v>1449</v>
      </c>
      <c r="D162" s="63">
        <v>6</v>
      </c>
      <c r="E162" s="66">
        <v>75000</v>
      </c>
      <c r="F162" s="65">
        <f ca="1">INDIRECT(ADDRESS(ROW(),COLUMN()-2,4))*INDIRECT(ADDRESS(ROW(),COLUMN()-1,4))</f>
        <v>450000</v>
      </c>
      <c r="G162" s="5"/>
      <c r="H162" s="5"/>
      <c r="I162" s="5"/>
      <c r="J162" s="5"/>
    </row>
    <row r="163" spans="1:10" ht="13.5" customHeight="1" x14ac:dyDescent="0.2">
      <c r="A163" s="63">
        <v>78111502</v>
      </c>
      <c r="B163" s="64" t="str">
        <f ca="1">IFERROR(INDEX(UNSPSCDes,MATCH(INDIRECT(ADDRESS(ROW(),COLUMN()-1,4)),UNSPSCCode,0)),"")</f>
        <v>Viajes en aviones comerciales</v>
      </c>
      <c r="C163" s="63" t="s">
        <v>1449</v>
      </c>
      <c r="D163" s="63">
        <v>16</v>
      </c>
      <c r="E163" s="66">
        <v>63580</v>
      </c>
      <c r="F163" s="65">
        <f ca="1">INDIRECT(ADDRESS(ROW(),COLUMN()-2,4))*INDIRECT(ADDRESS(ROW(),COLUMN()-1,4))</f>
        <v>1017280</v>
      </c>
      <c r="G163" s="5"/>
      <c r="H163" s="5"/>
      <c r="I163" s="5"/>
      <c r="J163" s="5"/>
    </row>
    <row r="164" spans="1:10" ht="13.5" customHeight="1" x14ac:dyDescent="0.2">
      <c r="A164" s="63">
        <v>78111804</v>
      </c>
      <c r="B164" s="64" t="str">
        <f ca="1">IFERROR(INDEX(UNSPSCDes,MATCH(INDIRECT(ADDRESS(ROW(),COLUMN()-1,4)),UNSPSCCode,0)),"")</f>
        <v>Servicios de taxi</v>
      </c>
      <c r="C164" s="63" t="s">
        <v>18143</v>
      </c>
      <c r="D164" s="63">
        <v>3</v>
      </c>
      <c r="E164" s="66">
        <v>2000</v>
      </c>
      <c r="F164" s="65">
        <f ca="1">INDIRECT(ADDRESS(ROW(),COLUMN()-2,4))*INDIRECT(ADDRESS(ROW(),COLUMN()-1,4))</f>
        <v>6000</v>
      </c>
      <c r="G164" s="5"/>
      <c r="H164" s="5"/>
      <c r="I164" s="5"/>
      <c r="J164" s="5"/>
    </row>
    <row r="165" spans="1:10" ht="13.5" customHeight="1" x14ac:dyDescent="0.2">
      <c r="A165" s="63">
        <v>78111502</v>
      </c>
      <c r="B165" s="64" t="str">
        <f ca="1">IFERROR(INDEX(UNSPSCDes,MATCH(INDIRECT(ADDRESS(ROW(),COLUMN()-1,4)),UNSPSCCode,0)),"")</f>
        <v>Viajes en aviones comerciales</v>
      </c>
      <c r="C165" s="63" t="s">
        <v>1449</v>
      </c>
      <c r="D165" s="63">
        <v>4</v>
      </c>
      <c r="E165" s="66">
        <v>57800</v>
      </c>
      <c r="F165" s="65">
        <f ca="1">INDIRECT(ADDRESS(ROW(),COLUMN()-2,4))*INDIRECT(ADDRESS(ROW(),COLUMN()-1,4))</f>
        <v>231200</v>
      </c>
      <c r="G165" s="5"/>
      <c r="H165" s="5"/>
      <c r="I165" s="5"/>
      <c r="J165" s="5"/>
    </row>
    <row r="166" spans="1:10" ht="14.1" customHeight="1" x14ac:dyDescent="0.2">
      <c r="A166" s="5"/>
      <c r="B166" s="5"/>
      <c r="C166" s="5"/>
      <c r="D166" s="5"/>
      <c r="E166" s="68" t="s">
        <v>12549</v>
      </c>
      <c r="F166" s="69">
        <f ca="1">SUM(Table314[MONTO TOTAL ESTIMADO])</f>
        <v>1704480</v>
      </c>
      <c r="G166" s="5"/>
      <c r="H166" s="5" t="str">
        <f>C155</f>
        <v>Servicios</v>
      </c>
      <c r="I166" s="5" t="str">
        <f>E155</f>
        <v>No</v>
      </c>
      <c r="J166" s="5" t="str">
        <f>D155</f>
        <v>Comparacion de Precios</v>
      </c>
    </row>
    <row r="167" spans="1:10" ht="14.1" customHeight="1" thickBot="1" x14ac:dyDescent="0.3"/>
    <row r="168" spans="1:10" ht="33.75" customHeight="1" thickBot="1" x14ac:dyDescent="0.25">
      <c r="A168" s="59" t="s">
        <v>16382</v>
      </c>
      <c r="B168" s="59" t="s">
        <v>161</v>
      </c>
      <c r="C168" s="59" t="s">
        <v>11723</v>
      </c>
      <c r="D168" s="59" t="s">
        <v>14377</v>
      </c>
      <c r="E168" s="59" t="s">
        <v>10961</v>
      </c>
      <c r="F168" s="59" t="s">
        <v>11094</v>
      </c>
      <c r="G168" s="5"/>
      <c r="H168" s="5"/>
      <c r="I168" s="5"/>
      <c r="J168" s="5"/>
    </row>
    <row r="169" spans="1:10" ht="13.5" customHeight="1" thickBot="1" x14ac:dyDescent="0.25">
      <c r="A169" s="61" t="s">
        <v>18842</v>
      </c>
      <c r="B169" s="61" t="s">
        <v>18843</v>
      </c>
      <c r="C169" s="61" t="s">
        <v>6798</v>
      </c>
      <c r="D169" s="61" t="s">
        <v>17483</v>
      </c>
      <c r="E169" s="61" t="s">
        <v>17854</v>
      </c>
      <c r="F169" s="61"/>
      <c r="G169" s="5"/>
      <c r="H169" s="5"/>
      <c r="I169" s="5"/>
      <c r="J169" s="5"/>
    </row>
    <row r="170" spans="1:10" ht="14.1" customHeight="1" thickBot="1" x14ac:dyDescent="0.25">
      <c r="A170" s="74" t="s">
        <v>14828</v>
      </c>
      <c r="B170" s="62" t="s">
        <v>8528</v>
      </c>
      <c r="C170" s="71">
        <v>45566</v>
      </c>
      <c r="D170" s="74" t="s">
        <v>9385</v>
      </c>
      <c r="E170" s="62" t="s">
        <v>13092</v>
      </c>
      <c r="F170" s="61" t="s">
        <v>3080</v>
      </c>
      <c r="G170" s="5"/>
      <c r="H170" s="5"/>
      <c r="I170" s="5"/>
      <c r="J170" s="5"/>
    </row>
    <row r="171" spans="1:10" ht="14.1" customHeight="1" thickBot="1" x14ac:dyDescent="0.25">
      <c r="A171" s="75"/>
      <c r="B171" s="62" t="s">
        <v>1786</v>
      </c>
      <c r="C171" s="60">
        <f>IF(C170="","",IF(AND(MONTH(C170)&gt;=1,MONTH(C170)&lt;=3),1,IF(AND(MONTH(C170)&gt;=4,MONTH(C170)&lt;=6),2,IF(AND(MONTH(C170)&gt;=7,MONTH(C170)&lt;=9),3,4))))</f>
        <v>4</v>
      </c>
      <c r="D171" s="75"/>
      <c r="E171" s="62" t="s">
        <v>2417</v>
      </c>
      <c r="F171" s="61" t="s">
        <v>11111</v>
      </c>
      <c r="G171" s="5"/>
      <c r="H171" s="5"/>
      <c r="I171" s="5"/>
      <c r="J171" s="5"/>
    </row>
    <row r="172" spans="1:10" ht="14.1" customHeight="1" thickBot="1" x14ac:dyDescent="0.25">
      <c r="A172" s="75"/>
      <c r="B172" s="62" t="s">
        <v>12941</v>
      </c>
      <c r="C172" s="71">
        <v>45580</v>
      </c>
      <c r="D172" s="75"/>
      <c r="E172" s="62" t="s">
        <v>3073</v>
      </c>
      <c r="F172" s="61" t="s">
        <v>11111</v>
      </c>
      <c r="G172" s="5"/>
      <c r="H172" s="5"/>
      <c r="I172" s="5"/>
      <c r="J172" s="5"/>
    </row>
    <row r="173" spans="1:10" ht="14.1" customHeight="1" thickBot="1" x14ac:dyDescent="0.25">
      <c r="A173" s="75"/>
      <c r="B173" s="62" t="s">
        <v>1786</v>
      </c>
      <c r="C173" s="60">
        <f>IF(C172="","",IF(AND(MONTH(C172)&gt;=1,MONTH(C172)&lt;=3),1,IF(AND(MONTH(C172)&gt;=4,MONTH(C172)&lt;=6),2,IF(AND(MONTH(C172)&gt;=7,MONTH(C172)&lt;=9),3,4))))</f>
        <v>4</v>
      </c>
      <c r="D173" s="75"/>
      <c r="E173" s="62" t="s">
        <v>13191</v>
      </c>
      <c r="F173" s="61" t="s">
        <v>11111</v>
      </c>
      <c r="G173" s="5"/>
      <c r="H173" s="5"/>
      <c r="I173" s="5"/>
      <c r="J173" s="5"/>
    </row>
    <row r="174" spans="1:10" ht="14.1" customHeight="1" thickBot="1" x14ac:dyDescent="0.25">
      <c r="A174" s="5"/>
      <c r="B174" s="5"/>
      <c r="C174" s="5"/>
      <c r="D174" s="5"/>
      <c r="E174" s="5"/>
      <c r="F174" s="5"/>
      <c r="G174" s="5"/>
      <c r="H174" s="5"/>
      <c r="I174" s="5"/>
      <c r="J174" s="5"/>
    </row>
    <row r="175" spans="1:10" ht="14.1" customHeight="1" thickBot="1" x14ac:dyDescent="0.25">
      <c r="A175" s="67" t="s">
        <v>15735</v>
      </c>
      <c r="B175" s="67" t="s">
        <v>16146</v>
      </c>
      <c r="C175" s="67" t="s">
        <v>15641</v>
      </c>
      <c r="D175" s="67" t="s">
        <v>15251</v>
      </c>
      <c r="E175" s="67" t="s">
        <v>6932</v>
      </c>
      <c r="F175" s="67" t="s">
        <v>15280</v>
      </c>
      <c r="G175" s="5"/>
      <c r="H175" s="5"/>
      <c r="I175" s="5"/>
      <c r="J175" s="5"/>
    </row>
    <row r="176" spans="1:10" ht="14.1" customHeight="1" x14ac:dyDescent="0.2">
      <c r="A176" s="63">
        <v>78111502</v>
      </c>
      <c r="B176" s="64" t="str">
        <f ca="1">IFERROR(INDEX(UNSPSCDes,MATCH(INDIRECT(ADDRESS(ROW(),COLUMN()-1,4)),UNSPSCCode,0)),"")</f>
        <v>Viajes en aviones comerciales</v>
      </c>
      <c r="C176" s="63" t="s">
        <v>1449</v>
      </c>
      <c r="D176" s="63">
        <v>2</v>
      </c>
      <c r="E176" s="66">
        <v>63580</v>
      </c>
      <c r="F176" s="65">
        <f ca="1">INDIRECT(ADDRESS(ROW(),COLUMN()-2,4))*INDIRECT(ADDRESS(ROW(),COLUMN()-1,4))</f>
        <v>127160</v>
      </c>
      <c r="G176" s="5"/>
      <c r="H176" s="5"/>
      <c r="I176" s="5"/>
      <c r="J176" s="5"/>
    </row>
    <row r="177" spans="1:10" ht="13.5" customHeight="1" x14ac:dyDescent="0.2">
      <c r="A177" s="63">
        <v>78111804</v>
      </c>
      <c r="B177" s="64" t="str">
        <f ca="1">IFERROR(INDEX(UNSPSCDes,MATCH(INDIRECT(ADDRESS(ROW(),COLUMN()-1,4)),UNSPSCCode,0)),"")</f>
        <v>Servicios de taxi</v>
      </c>
      <c r="C177" s="63" t="s">
        <v>18143</v>
      </c>
      <c r="D177" s="63">
        <v>3</v>
      </c>
      <c r="E177" s="66">
        <v>2000</v>
      </c>
      <c r="F177" s="65">
        <f ca="1">INDIRECT(ADDRESS(ROW(),COLUMN()-2,4))*INDIRECT(ADDRESS(ROW(),COLUMN()-1,4))</f>
        <v>6000</v>
      </c>
      <c r="G177" s="5"/>
      <c r="H177" s="5"/>
      <c r="I177" s="5"/>
      <c r="J177" s="5"/>
    </row>
    <row r="178" spans="1:10" ht="13.5" customHeight="1" x14ac:dyDescent="0.2">
      <c r="A178" s="63">
        <v>78111502</v>
      </c>
      <c r="B178" s="64" t="str">
        <f ca="1">IFERROR(INDEX(UNSPSCDes,MATCH(INDIRECT(ADDRESS(ROW(),COLUMN()-1,4)),UNSPSCCode,0)),"")</f>
        <v>Viajes en aviones comerciales</v>
      </c>
      <c r="C178" s="63" t="s">
        <v>1449</v>
      </c>
      <c r="D178" s="63">
        <v>4</v>
      </c>
      <c r="E178" s="66">
        <v>57800</v>
      </c>
      <c r="F178" s="65">
        <f ca="1">INDIRECT(ADDRESS(ROW(),COLUMN()-2,4))*INDIRECT(ADDRESS(ROW(),COLUMN()-1,4))</f>
        <v>231200</v>
      </c>
      <c r="G178" s="5"/>
      <c r="H178" s="5"/>
      <c r="I178" s="5"/>
      <c r="J178" s="5"/>
    </row>
    <row r="179" spans="1:10" ht="14.1" customHeight="1" x14ac:dyDescent="0.2">
      <c r="A179" s="5"/>
      <c r="B179" s="5"/>
      <c r="C179" s="5"/>
      <c r="D179" s="5"/>
      <c r="E179" s="68" t="s">
        <v>12549</v>
      </c>
      <c r="F179" s="69">
        <f ca="1">SUM(Table315[MONTO TOTAL ESTIMADO])</f>
        <v>364360</v>
      </c>
      <c r="G179" s="5"/>
      <c r="H179" s="5" t="str">
        <f>C169</f>
        <v>Servicios</v>
      </c>
      <c r="I179" s="5" t="str">
        <f>E169</f>
        <v>No</v>
      </c>
      <c r="J179" s="5" t="str">
        <f>D169</f>
        <v>Compras Menores</v>
      </c>
    </row>
    <row r="180" spans="1:10" ht="14.1" customHeight="1" thickBot="1" x14ac:dyDescent="0.3"/>
    <row r="181" spans="1:10" ht="33.75" customHeight="1" thickBot="1" x14ac:dyDescent="0.25">
      <c r="A181" s="59" t="s">
        <v>16382</v>
      </c>
      <c r="B181" s="59" t="s">
        <v>161</v>
      </c>
      <c r="C181" s="59" t="s">
        <v>11723</v>
      </c>
      <c r="D181" s="59" t="s">
        <v>14377</v>
      </c>
      <c r="E181" s="59" t="s">
        <v>10961</v>
      </c>
      <c r="F181" s="59" t="s">
        <v>11094</v>
      </c>
      <c r="G181" s="5"/>
      <c r="H181" s="5"/>
      <c r="I181" s="5"/>
      <c r="J181" s="5"/>
    </row>
    <row r="182" spans="1:10" ht="14.1" customHeight="1" thickBot="1" x14ac:dyDescent="0.25">
      <c r="A182" s="61" t="s">
        <v>18844</v>
      </c>
      <c r="B182" s="61" t="s">
        <v>18845</v>
      </c>
      <c r="C182" s="61" t="s">
        <v>6798</v>
      </c>
      <c r="D182" s="61" t="s">
        <v>10170</v>
      </c>
      <c r="E182" s="61" t="s">
        <v>17854</v>
      </c>
      <c r="F182" s="61"/>
      <c r="G182" s="5"/>
      <c r="H182" s="5"/>
      <c r="I182" s="5"/>
      <c r="J182" s="5"/>
    </row>
    <row r="183" spans="1:10" ht="14.1" customHeight="1" thickBot="1" x14ac:dyDescent="0.25">
      <c r="A183" s="74" t="s">
        <v>14828</v>
      </c>
      <c r="B183" s="62" t="s">
        <v>8528</v>
      </c>
      <c r="C183" s="71">
        <v>45474</v>
      </c>
      <c r="D183" s="74" t="s">
        <v>9385</v>
      </c>
      <c r="E183" s="62" t="s">
        <v>13092</v>
      </c>
      <c r="F183" s="61" t="s">
        <v>3080</v>
      </c>
      <c r="G183" s="5"/>
      <c r="H183" s="5"/>
      <c r="I183" s="5"/>
      <c r="J183" s="5"/>
    </row>
    <row r="184" spans="1:10" ht="14.1" customHeight="1" thickBot="1" x14ac:dyDescent="0.25">
      <c r="A184" s="75"/>
      <c r="B184" s="62" t="s">
        <v>1786</v>
      </c>
      <c r="C184" s="60">
        <f>IF(C183="","",IF(AND(MONTH(C183)&gt;=1,MONTH(C183)&lt;=3),1,IF(AND(MONTH(C183)&gt;=4,MONTH(C183)&lt;=6),2,IF(AND(MONTH(C183)&gt;=7,MONTH(C183)&lt;=9),3,4))))</f>
        <v>3</v>
      </c>
      <c r="D184" s="75"/>
      <c r="E184" s="62" t="s">
        <v>2417</v>
      </c>
      <c r="F184" s="61" t="s">
        <v>11111</v>
      </c>
      <c r="G184" s="5"/>
      <c r="H184" s="5"/>
      <c r="I184" s="5"/>
      <c r="J184" s="5"/>
    </row>
    <row r="185" spans="1:10" ht="14.1" customHeight="1" thickBot="1" x14ac:dyDescent="0.25">
      <c r="A185" s="75"/>
      <c r="B185" s="62" t="s">
        <v>12941</v>
      </c>
      <c r="C185" s="71">
        <v>45475</v>
      </c>
      <c r="D185" s="75"/>
      <c r="E185" s="62" t="s">
        <v>3073</v>
      </c>
      <c r="F185" s="61" t="s">
        <v>11111</v>
      </c>
      <c r="G185" s="5"/>
      <c r="H185" s="5"/>
      <c r="I185" s="5"/>
      <c r="J185" s="5"/>
    </row>
    <row r="186" spans="1:10" ht="14.1" customHeight="1" thickBot="1" x14ac:dyDescent="0.25">
      <c r="A186" s="75"/>
      <c r="B186" s="62" t="s">
        <v>1786</v>
      </c>
      <c r="C186" s="60">
        <f>IF(C185="","",IF(AND(MONTH(C185)&gt;=1,MONTH(C185)&lt;=3),1,IF(AND(MONTH(C185)&gt;=4,MONTH(C185)&lt;=6),2,IF(AND(MONTH(C185)&gt;=7,MONTH(C185)&lt;=9),3,4))))</f>
        <v>3</v>
      </c>
      <c r="D186" s="75"/>
      <c r="E186" s="62" t="s">
        <v>13191</v>
      </c>
      <c r="F186" s="61" t="s">
        <v>11111</v>
      </c>
      <c r="G186" s="5"/>
      <c r="H186" s="5"/>
      <c r="I186" s="5"/>
      <c r="J186" s="5"/>
    </row>
    <row r="187" spans="1:10" ht="14.1" customHeight="1" thickBot="1" x14ac:dyDescent="0.25">
      <c r="A187" s="5"/>
      <c r="B187" s="5"/>
      <c r="C187" s="5"/>
      <c r="D187" s="5"/>
      <c r="E187" s="5"/>
      <c r="F187" s="5"/>
      <c r="G187" s="5"/>
      <c r="H187" s="5"/>
      <c r="I187" s="5"/>
      <c r="J187" s="5"/>
    </row>
    <row r="188" spans="1:10" ht="14.1" customHeight="1" thickBot="1" x14ac:dyDescent="0.25">
      <c r="A188" s="67" t="s">
        <v>15735</v>
      </c>
      <c r="B188" s="67" t="s">
        <v>16146</v>
      </c>
      <c r="C188" s="67" t="s">
        <v>15641</v>
      </c>
      <c r="D188" s="67" t="s">
        <v>15251</v>
      </c>
      <c r="E188" s="67" t="s">
        <v>6932</v>
      </c>
      <c r="F188" s="67" t="s">
        <v>15280</v>
      </c>
      <c r="G188" s="5"/>
      <c r="H188" s="5"/>
      <c r="I188" s="5"/>
      <c r="J188" s="5"/>
    </row>
    <row r="189" spans="1:10" ht="13.5" customHeight="1" x14ac:dyDescent="0.2">
      <c r="A189" s="63">
        <v>20102301</v>
      </c>
      <c r="B189" s="64" t="str">
        <f ca="1">IFERROR(INDEX(UNSPSCDes,MATCH(INDIRECT(ADDRESS(ROW(),COLUMN()-1,4)),UNSPSCCode,0)),"")</f>
        <v>Transporte de personal</v>
      </c>
      <c r="C189" s="63" t="s">
        <v>1449</v>
      </c>
      <c r="D189" s="63">
        <v>100</v>
      </c>
      <c r="E189" s="66">
        <v>1000</v>
      </c>
      <c r="F189" s="65">
        <f ca="1">INDIRECT(ADDRESS(ROW(),COLUMN()-2,4))*INDIRECT(ADDRESS(ROW(),COLUMN()-1,4))</f>
        <v>100000</v>
      </c>
      <c r="G189" s="5"/>
      <c r="H189" s="5"/>
      <c r="I189" s="5"/>
      <c r="J189" s="5"/>
    </row>
    <row r="190" spans="1:10" ht="14.1" customHeight="1" x14ac:dyDescent="0.2">
      <c r="A190" s="5"/>
      <c r="B190" s="5"/>
      <c r="C190" s="5"/>
      <c r="D190" s="5"/>
      <c r="E190" s="68" t="s">
        <v>12549</v>
      </c>
      <c r="F190" s="69">
        <f ca="1">SUM(Table316[MONTO TOTAL ESTIMADO])</f>
        <v>100000</v>
      </c>
      <c r="G190" s="5"/>
      <c r="H190" s="5" t="str">
        <f>C182</f>
        <v>Servicios</v>
      </c>
      <c r="I190" s="5" t="str">
        <f>E182</f>
        <v>No</v>
      </c>
      <c r="J190" s="5" t="str">
        <f>D182</f>
        <v>Compras por debajo del Umbral</v>
      </c>
    </row>
    <row r="191" spans="1:10" ht="14.1" customHeight="1" thickBot="1" x14ac:dyDescent="0.3"/>
    <row r="192" spans="1:10" ht="33.75" customHeight="1" thickBot="1" x14ac:dyDescent="0.25">
      <c r="A192" s="59" t="s">
        <v>16382</v>
      </c>
      <c r="B192" s="59" t="s">
        <v>161</v>
      </c>
      <c r="C192" s="59" t="s">
        <v>11723</v>
      </c>
      <c r="D192" s="59" t="s">
        <v>14377</v>
      </c>
      <c r="E192" s="59" t="s">
        <v>10961</v>
      </c>
      <c r="F192" s="59" t="s">
        <v>11094</v>
      </c>
      <c r="G192" s="5"/>
      <c r="H192" s="5"/>
      <c r="I192" s="5"/>
      <c r="J192" s="5"/>
    </row>
    <row r="193" spans="1:10" ht="14.1" customHeight="1" thickBot="1" x14ac:dyDescent="0.25">
      <c r="A193" s="61" t="s">
        <v>18844</v>
      </c>
      <c r="B193" s="61" t="s">
        <v>18846</v>
      </c>
      <c r="C193" s="61" t="s">
        <v>6798</v>
      </c>
      <c r="D193" s="61" t="s">
        <v>1875</v>
      </c>
      <c r="E193" s="61" t="s">
        <v>17854</v>
      </c>
      <c r="F193" s="61"/>
      <c r="G193" s="5"/>
      <c r="H193" s="5"/>
      <c r="I193" s="5"/>
      <c r="J193" s="5"/>
    </row>
    <row r="194" spans="1:10" ht="14.1" customHeight="1" thickBot="1" x14ac:dyDescent="0.25">
      <c r="A194" s="74" t="s">
        <v>14828</v>
      </c>
      <c r="B194" s="62" t="s">
        <v>8528</v>
      </c>
      <c r="C194" s="71">
        <v>45566</v>
      </c>
      <c r="D194" s="74" t="s">
        <v>9385</v>
      </c>
      <c r="E194" s="62" t="s">
        <v>13092</v>
      </c>
      <c r="F194" s="61" t="s">
        <v>3080</v>
      </c>
      <c r="G194" s="5"/>
      <c r="H194" s="5"/>
      <c r="I194" s="5"/>
      <c r="J194" s="5"/>
    </row>
    <row r="195" spans="1:10" ht="14.1" customHeight="1" thickBot="1" x14ac:dyDescent="0.25">
      <c r="A195" s="75"/>
      <c r="B195" s="62" t="s">
        <v>1786</v>
      </c>
      <c r="C195" s="60">
        <f>IF(C194="","",IF(AND(MONTH(C194)&gt;=1,MONTH(C194)&lt;=3),1,IF(AND(MONTH(C194)&gt;=4,MONTH(C194)&lt;=6),2,IF(AND(MONTH(C194)&gt;=7,MONTH(C194)&lt;=9),3,4))))</f>
        <v>4</v>
      </c>
      <c r="D195" s="75"/>
      <c r="E195" s="62" t="s">
        <v>2417</v>
      </c>
      <c r="F195" s="61" t="s">
        <v>11111</v>
      </c>
      <c r="G195" s="5"/>
      <c r="H195" s="5"/>
      <c r="I195" s="5"/>
      <c r="J195" s="5"/>
    </row>
    <row r="196" spans="1:10" ht="14.1" customHeight="1" thickBot="1" x14ac:dyDescent="0.25">
      <c r="A196" s="75"/>
      <c r="B196" s="62" t="s">
        <v>12941</v>
      </c>
      <c r="C196" s="71">
        <v>45580</v>
      </c>
      <c r="D196" s="75"/>
      <c r="E196" s="62" t="s">
        <v>3073</v>
      </c>
      <c r="F196" s="61" t="s">
        <v>11111</v>
      </c>
      <c r="G196" s="5"/>
      <c r="H196" s="5"/>
      <c r="I196" s="5"/>
      <c r="J196" s="5"/>
    </row>
    <row r="197" spans="1:10" ht="14.1" customHeight="1" thickBot="1" x14ac:dyDescent="0.25">
      <c r="A197" s="75"/>
      <c r="B197" s="62" t="s">
        <v>1786</v>
      </c>
      <c r="C197" s="60">
        <f>IF(C196="","",IF(AND(MONTH(C196)&gt;=1,MONTH(C196)&lt;=3),1,IF(AND(MONTH(C196)&gt;=4,MONTH(C196)&lt;=6),2,IF(AND(MONTH(C196)&gt;=7,MONTH(C196)&lt;=9),3,4))))</f>
        <v>4</v>
      </c>
      <c r="D197" s="75"/>
      <c r="E197" s="62" t="s">
        <v>13191</v>
      </c>
      <c r="F197" s="61" t="s">
        <v>11111</v>
      </c>
      <c r="G197" s="5"/>
      <c r="H197" s="5"/>
      <c r="I197" s="5"/>
      <c r="J197" s="5"/>
    </row>
    <row r="198" spans="1:10" ht="14.1" customHeight="1" thickBot="1" x14ac:dyDescent="0.25">
      <c r="A198" s="5"/>
      <c r="B198" s="5"/>
      <c r="C198" s="5"/>
      <c r="D198" s="5"/>
      <c r="E198" s="5"/>
      <c r="F198" s="5"/>
      <c r="G198" s="5"/>
      <c r="H198" s="5"/>
      <c r="I198" s="5"/>
      <c r="J198" s="5"/>
    </row>
    <row r="199" spans="1:10" ht="14.1" customHeight="1" thickBot="1" x14ac:dyDescent="0.25">
      <c r="A199" s="67" t="s">
        <v>15735</v>
      </c>
      <c r="B199" s="67" t="s">
        <v>16146</v>
      </c>
      <c r="C199" s="67" t="s">
        <v>15641</v>
      </c>
      <c r="D199" s="67" t="s">
        <v>15251</v>
      </c>
      <c r="E199" s="67" t="s">
        <v>6932</v>
      </c>
      <c r="F199" s="67" t="s">
        <v>15280</v>
      </c>
      <c r="G199" s="5"/>
      <c r="H199" s="5"/>
      <c r="I199" s="5"/>
      <c r="J199" s="5"/>
    </row>
    <row r="200" spans="1:10" ht="13.5" customHeight="1" x14ac:dyDescent="0.2">
      <c r="A200" s="63">
        <v>20102301</v>
      </c>
      <c r="B200" s="64" t="str">
        <f ca="1">IFERROR(INDEX(UNSPSCDes,MATCH(INDIRECT(ADDRESS(ROW(),COLUMN()-1,4)),UNSPSCCode,0)),"")</f>
        <v>Transporte de personal</v>
      </c>
      <c r="C200" s="63" t="s">
        <v>1449</v>
      </c>
      <c r="D200" s="63">
        <v>1850</v>
      </c>
      <c r="E200" s="66">
        <v>1000</v>
      </c>
      <c r="F200" s="65">
        <f ca="1">INDIRECT(ADDRESS(ROW(),COLUMN()-2,4))*INDIRECT(ADDRESS(ROW(),COLUMN()-1,4))</f>
        <v>1850000</v>
      </c>
      <c r="G200" s="5"/>
      <c r="H200" s="5"/>
      <c r="I200" s="5"/>
      <c r="J200" s="5"/>
    </row>
    <row r="201" spans="1:10" ht="14.1" customHeight="1" x14ac:dyDescent="0.2">
      <c r="A201" s="5"/>
      <c r="B201" s="5"/>
      <c r="C201" s="5"/>
      <c r="D201" s="5"/>
      <c r="E201" s="68" t="s">
        <v>12549</v>
      </c>
      <c r="F201" s="69">
        <f ca="1">SUM(Table317[MONTO TOTAL ESTIMADO])</f>
        <v>1850000</v>
      </c>
      <c r="G201" s="5"/>
      <c r="H201" s="5" t="str">
        <f>C193</f>
        <v>Servicios</v>
      </c>
      <c r="I201" s="5" t="str">
        <f>E193</f>
        <v>No</v>
      </c>
      <c r="J201" s="5" t="str">
        <f>D193</f>
        <v>Comparacion de Precios</v>
      </c>
    </row>
    <row r="202" spans="1:10" ht="14.1" customHeight="1" thickBot="1" x14ac:dyDescent="0.3"/>
    <row r="203" spans="1:10" ht="33.75" customHeight="1" thickBot="1" x14ac:dyDescent="0.25">
      <c r="A203" s="59" t="s">
        <v>16382</v>
      </c>
      <c r="B203" s="59" t="s">
        <v>161</v>
      </c>
      <c r="C203" s="59" t="s">
        <v>11723</v>
      </c>
      <c r="D203" s="59" t="s">
        <v>14377</v>
      </c>
      <c r="E203" s="59" t="s">
        <v>10961</v>
      </c>
      <c r="F203" s="59" t="s">
        <v>11094</v>
      </c>
      <c r="G203" s="5"/>
      <c r="H203" s="5"/>
      <c r="I203" s="5"/>
      <c r="J203" s="5"/>
    </row>
    <row r="204" spans="1:10" ht="13.5" customHeight="1" thickBot="1" x14ac:dyDescent="0.25">
      <c r="A204" s="61" t="s">
        <v>18847</v>
      </c>
      <c r="B204" s="61" t="s">
        <v>18848</v>
      </c>
      <c r="C204" s="61" t="s">
        <v>6798</v>
      </c>
      <c r="D204" s="61" t="s">
        <v>1875</v>
      </c>
      <c r="E204" s="61" t="s">
        <v>17854</v>
      </c>
      <c r="F204" s="61"/>
      <c r="G204" s="5"/>
      <c r="H204" s="5"/>
      <c r="I204" s="5"/>
      <c r="J204" s="5"/>
    </row>
    <row r="205" spans="1:10" ht="14.1" customHeight="1" thickBot="1" x14ac:dyDescent="0.25">
      <c r="A205" s="74" t="s">
        <v>14828</v>
      </c>
      <c r="B205" s="62" t="s">
        <v>8528</v>
      </c>
      <c r="C205" s="71">
        <v>45292</v>
      </c>
      <c r="D205" s="74" t="s">
        <v>9385</v>
      </c>
      <c r="E205" s="62" t="s">
        <v>13092</v>
      </c>
      <c r="F205" s="61" t="s">
        <v>3080</v>
      </c>
      <c r="G205" s="5"/>
      <c r="H205" s="5"/>
      <c r="I205" s="5"/>
      <c r="J205" s="5"/>
    </row>
    <row r="206" spans="1:10" ht="14.1" customHeight="1" thickBot="1" x14ac:dyDescent="0.25">
      <c r="A206" s="75"/>
      <c r="B206" s="62" t="s">
        <v>1786</v>
      </c>
      <c r="C206" s="60">
        <f>IF(C205="","",IF(AND(MONTH(C205)&gt;=1,MONTH(C205)&lt;=3),1,IF(AND(MONTH(C205)&gt;=4,MONTH(C205)&lt;=6),2,IF(AND(MONTH(C205)&gt;=7,MONTH(C205)&lt;=9),3,4))))</f>
        <v>1</v>
      </c>
      <c r="D206" s="75"/>
      <c r="E206" s="62" t="s">
        <v>2417</v>
      </c>
      <c r="F206" s="61" t="s">
        <v>11111</v>
      </c>
      <c r="G206" s="5"/>
      <c r="H206" s="5"/>
      <c r="I206" s="5"/>
      <c r="J206" s="5"/>
    </row>
    <row r="207" spans="1:10" ht="14.1" customHeight="1" thickBot="1" x14ac:dyDescent="0.25">
      <c r="A207" s="75"/>
      <c r="B207" s="62" t="s">
        <v>12941</v>
      </c>
      <c r="C207" s="71">
        <v>45306</v>
      </c>
      <c r="D207" s="75"/>
      <c r="E207" s="62" t="s">
        <v>3073</v>
      </c>
      <c r="F207" s="61" t="s">
        <v>11111</v>
      </c>
      <c r="G207" s="5"/>
      <c r="H207" s="5"/>
      <c r="I207" s="5"/>
      <c r="J207" s="5"/>
    </row>
    <row r="208" spans="1:10" ht="14.1" customHeight="1" thickBot="1" x14ac:dyDescent="0.25">
      <c r="A208" s="75"/>
      <c r="B208" s="62" t="s">
        <v>1786</v>
      </c>
      <c r="C208" s="60">
        <f>IF(C207="","",IF(AND(MONTH(C207)&gt;=1,MONTH(C207)&lt;=3),1,IF(AND(MONTH(C207)&gt;=4,MONTH(C207)&lt;=6),2,IF(AND(MONTH(C207)&gt;=7,MONTH(C207)&lt;=9),3,4))))</f>
        <v>1</v>
      </c>
      <c r="D208" s="75"/>
      <c r="E208" s="62" t="s">
        <v>13191</v>
      </c>
      <c r="F208" s="61" t="s">
        <v>11111</v>
      </c>
      <c r="G208" s="5"/>
      <c r="H208" s="5"/>
      <c r="I208" s="5"/>
      <c r="J208" s="5"/>
    </row>
    <row r="209" spans="1:10" ht="14.1" customHeight="1" thickBot="1" x14ac:dyDescent="0.25">
      <c r="A209" s="5"/>
      <c r="B209" s="5"/>
      <c r="C209" s="5"/>
      <c r="D209" s="5"/>
      <c r="E209" s="5"/>
      <c r="F209" s="5"/>
      <c r="G209" s="5"/>
      <c r="H209" s="5"/>
      <c r="I209" s="5"/>
      <c r="J209" s="5"/>
    </row>
    <row r="210" spans="1:10" ht="14.1" customHeight="1" thickBot="1" x14ac:dyDescent="0.25">
      <c r="A210" s="67" t="s">
        <v>15735</v>
      </c>
      <c r="B210" s="67" t="s">
        <v>16146</v>
      </c>
      <c r="C210" s="67" t="s">
        <v>15641</v>
      </c>
      <c r="D210" s="67" t="s">
        <v>15251</v>
      </c>
      <c r="E210" s="67" t="s">
        <v>6932</v>
      </c>
      <c r="F210" s="67" t="s">
        <v>15280</v>
      </c>
      <c r="G210" s="5"/>
      <c r="H210" s="5"/>
      <c r="I210" s="5"/>
      <c r="J210" s="5"/>
    </row>
    <row r="211" spans="1:10" ht="27" customHeight="1" x14ac:dyDescent="0.2">
      <c r="A211" s="63">
        <v>43233205</v>
      </c>
      <c r="B211" s="64" t="str">
        <f t="shared" ref="B211:B224" ca="1" si="2">IFERROR(INDEX(UNSPSCDes,MATCH(INDIRECT(ADDRESS(ROW(),COLUMN()-1,4)),UNSPSCCode,0)),"")</f>
        <v>Software de seguridad de transacciones y de protección contra virus</v>
      </c>
      <c r="C211" s="63" t="s">
        <v>1449</v>
      </c>
      <c r="D211" s="63">
        <v>250</v>
      </c>
      <c r="E211" s="66">
        <v>3000</v>
      </c>
      <c r="F211" s="65">
        <f t="shared" ref="F211:F224" ca="1" si="3">INDIRECT(ADDRESS(ROW(),COLUMN()-2,4))*INDIRECT(ADDRESS(ROW(),COLUMN()-1,4))</f>
        <v>750000</v>
      </c>
      <c r="G211" s="5"/>
      <c r="H211" s="5"/>
      <c r="I211" s="5"/>
      <c r="J211" s="5"/>
    </row>
    <row r="212" spans="1:10" ht="13.5" customHeight="1" x14ac:dyDescent="0.2">
      <c r="A212" s="63">
        <v>43231513</v>
      </c>
      <c r="B212" s="64" t="str">
        <f t="shared" ca="1" si="2"/>
        <v>Software para oficinas</v>
      </c>
      <c r="C212" s="63" t="s">
        <v>1449</v>
      </c>
      <c r="D212" s="63">
        <v>1</v>
      </c>
      <c r="E212" s="66">
        <v>4889</v>
      </c>
      <c r="F212" s="65">
        <f t="shared" ca="1" si="3"/>
        <v>4889</v>
      </c>
      <c r="G212" s="5"/>
      <c r="H212" s="5"/>
      <c r="I212" s="5"/>
      <c r="J212" s="5"/>
    </row>
    <row r="213" spans="1:10" ht="13.5" customHeight="1" x14ac:dyDescent="0.2">
      <c r="A213" s="63">
        <v>43232107</v>
      </c>
      <c r="B213" s="64" t="str">
        <f t="shared" ca="1" si="2"/>
        <v>Software de creación y edición de páginas web</v>
      </c>
      <c r="C213" s="63" t="s">
        <v>1449</v>
      </c>
      <c r="D213" s="63">
        <v>1</v>
      </c>
      <c r="E213" s="66">
        <v>5717</v>
      </c>
      <c r="F213" s="65">
        <f t="shared" ca="1" si="3"/>
        <v>5717</v>
      </c>
      <c r="G213" s="5"/>
      <c r="H213" s="5"/>
      <c r="I213" s="5"/>
      <c r="J213" s="5"/>
    </row>
    <row r="214" spans="1:10" ht="13.5" customHeight="1" x14ac:dyDescent="0.2">
      <c r="A214" s="63">
        <v>43231513</v>
      </c>
      <c r="B214" s="64" t="str">
        <f t="shared" ca="1" si="2"/>
        <v>Software para oficinas</v>
      </c>
      <c r="C214" s="63" t="s">
        <v>1449</v>
      </c>
      <c r="D214" s="63">
        <v>1</v>
      </c>
      <c r="E214" s="66">
        <v>7457</v>
      </c>
      <c r="F214" s="65">
        <f t="shared" ca="1" si="3"/>
        <v>7457</v>
      </c>
      <c r="G214" s="5"/>
      <c r="H214" s="5"/>
      <c r="I214" s="5"/>
      <c r="J214" s="5"/>
    </row>
    <row r="215" spans="1:10" ht="13.5" customHeight="1" x14ac:dyDescent="0.2">
      <c r="A215" s="63">
        <v>43232102</v>
      </c>
      <c r="B215" s="64" t="str">
        <f t="shared" ca="1" si="2"/>
        <v>Software de imágenes gráficas o de fotografía</v>
      </c>
      <c r="C215" s="63" t="s">
        <v>1449</v>
      </c>
      <c r="D215" s="63">
        <v>2</v>
      </c>
      <c r="E215" s="66">
        <v>8008</v>
      </c>
      <c r="F215" s="65">
        <f t="shared" ca="1" si="3"/>
        <v>16016</v>
      </c>
      <c r="G215" s="5"/>
      <c r="H215" s="5"/>
      <c r="I215" s="5"/>
      <c r="J215" s="5"/>
    </row>
    <row r="216" spans="1:10" ht="13.5" customHeight="1" x14ac:dyDescent="0.2">
      <c r="A216" s="63">
        <v>43232302</v>
      </c>
      <c r="B216" s="64" t="str">
        <f t="shared" ca="1" si="2"/>
        <v>Software de agrupamiento de recursos</v>
      </c>
      <c r="C216" s="63" t="s">
        <v>1449</v>
      </c>
      <c r="D216" s="63">
        <v>1</v>
      </c>
      <c r="E216" s="66">
        <v>13860</v>
      </c>
      <c r="F216" s="65">
        <f t="shared" ca="1" si="3"/>
        <v>13860</v>
      </c>
      <c r="G216" s="5"/>
      <c r="H216" s="5"/>
      <c r="I216" s="5"/>
      <c r="J216" s="5"/>
    </row>
    <row r="217" spans="1:10" ht="13.5" customHeight="1" x14ac:dyDescent="0.2">
      <c r="A217" s="63">
        <v>43232907</v>
      </c>
      <c r="B217" s="64" t="str">
        <f t="shared" ca="1" si="2"/>
        <v>Software de almacenamiento de red</v>
      </c>
      <c r="C217" s="63" t="s">
        <v>1449</v>
      </c>
      <c r="D217" s="63">
        <v>1</v>
      </c>
      <c r="E217" s="66">
        <v>16313</v>
      </c>
      <c r="F217" s="65">
        <f t="shared" ca="1" si="3"/>
        <v>16313</v>
      </c>
      <c r="G217" s="5"/>
      <c r="H217" s="5"/>
      <c r="I217" s="5"/>
      <c r="J217" s="5"/>
    </row>
    <row r="218" spans="1:10" ht="13.5" customHeight="1" x14ac:dyDescent="0.2">
      <c r="A218" s="63">
        <v>43232201</v>
      </c>
      <c r="B218" s="64" t="str">
        <f t="shared" ca="1" si="2"/>
        <v>Software de flujo de trabajo de contenido</v>
      </c>
      <c r="C218" s="63" t="s">
        <v>1449</v>
      </c>
      <c r="D218" s="63">
        <v>1</v>
      </c>
      <c r="E218" s="66">
        <v>128263</v>
      </c>
      <c r="F218" s="65">
        <f t="shared" ca="1" si="3"/>
        <v>128263</v>
      </c>
      <c r="G218" s="5"/>
      <c r="H218" s="5"/>
      <c r="I218" s="5"/>
      <c r="J218" s="5"/>
    </row>
    <row r="219" spans="1:10" ht="13.5" customHeight="1" x14ac:dyDescent="0.2">
      <c r="A219" s="63">
        <v>43232304</v>
      </c>
      <c r="B219" s="64" t="str">
        <f t="shared" ca="1" si="2"/>
        <v>Software de sistemas de manejo de base datos</v>
      </c>
      <c r="C219" s="63" t="s">
        <v>1449</v>
      </c>
      <c r="D219" s="63">
        <v>1</v>
      </c>
      <c r="E219" s="66">
        <v>174000</v>
      </c>
      <c r="F219" s="65">
        <f t="shared" ca="1" si="3"/>
        <v>174000</v>
      </c>
      <c r="G219" s="5"/>
      <c r="H219" s="5"/>
      <c r="I219" s="5"/>
      <c r="J219" s="5"/>
    </row>
    <row r="220" spans="1:10" ht="13.5" customHeight="1" x14ac:dyDescent="0.2">
      <c r="A220" s="63">
        <v>43232201</v>
      </c>
      <c r="B220" s="64" t="str">
        <f t="shared" ca="1" si="2"/>
        <v>Software de flujo de trabajo de contenido</v>
      </c>
      <c r="C220" s="63" t="s">
        <v>1449</v>
      </c>
      <c r="D220" s="63">
        <v>1</v>
      </c>
      <c r="E220" s="66">
        <v>239822.86</v>
      </c>
      <c r="F220" s="65">
        <f t="shared" ca="1" si="3"/>
        <v>239822.86</v>
      </c>
      <c r="G220" s="5"/>
      <c r="H220" s="5"/>
      <c r="I220" s="5"/>
      <c r="J220" s="5"/>
    </row>
    <row r="221" spans="1:10" ht="13.5" customHeight="1" x14ac:dyDescent="0.2">
      <c r="A221" s="63">
        <v>43232105</v>
      </c>
      <c r="B221" s="64" t="str">
        <f t="shared" ca="1" si="2"/>
        <v>Software de gráficas</v>
      </c>
      <c r="C221" s="63" t="s">
        <v>1449</v>
      </c>
      <c r="D221" s="63">
        <v>1</v>
      </c>
      <c r="E221" s="66">
        <v>286050</v>
      </c>
      <c r="F221" s="65">
        <f t="shared" ca="1" si="3"/>
        <v>286050</v>
      </c>
      <c r="G221" s="5"/>
      <c r="H221" s="5"/>
      <c r="I221" s="5"/>
      <c r="J221" s="5"/>
    </row>
    <row r="222" spans="1:10" ht="13.5" customHeight="1" x14ac:dyDescent="0.2">
      <c r="A222" s="63">
        <v>43232907</v>
      </c>
      <c r="B222" s="64" t="str">
        <f t="shared" ca="1" si="2"/>
        <v>Software de almacenamiento de red</v>
      </c>
      <c r="C222" s="63" t="s">
        <v>1449</v>
      </c>
      <c r="D222" s="63">
        <v>1</v>
      </c>
      <c r="E222" s="66">
        <v>350000</v>
      </c>
      <c r="F222" s="65">
        <f t="shared" ca="1" si="3"/>
        <v>350000</v>
      </c>
      <c r="G222" s="5"/>
      <c r="H222" s="5"/>
      <c r="I222" s="5"/>
      <c r="J222" s="5"/>
    </row>
    <row r="223" spans="1:10" ht="27" customHeight="1" x14ac:dyDescent="0.2">
      <c r="A223" s="63">
        <v>43233204</v>
      </c>
      <c r="B223" s="64" t="str">
        <f t="shared" ca="1" si="2"/>
        <v>Software de equipos de seguridad de red y de redes privadas virtuales vpn</v>
      </c>
      <c r="C223" s="63" t="s">
        <v>1449</v>
      </c>
      <c r="D223" s="63">
        <v>1</v>
      </c>
      <c r="E223" s="66">
        <v>350000</v>
      </c>
      <c r="F223" s="65">
        <f t="shared" ca="1" si="3"/>
        <v>350000</v>
      </c>
      <c r="G223" s="5"/>
      <c r="H223" s="5"/>
      <c r="I223" s="5"/>
      <c r="J223" s="5"/>
    </row>
    <row r="224" spans="1:10" ht="13.5" customHeight="1" x14ac:dyDescent="0.2">
      <c r="A224" s="63">
        <v>43233502</v>
      </c>
      <c r="B224" s="64" t="str">
        <f t="shared" ca="1" si="2"/>
        <v>Software de video conferencias</v>
      </c>
      <c r="C224" s="63" t="s">
        <v>1449</v>
      </c>
      <c r="D224" s="63">
        <v>1</v>
      </c>
      <c r="E224" s="66">
        <v>372861</v>
      </c>
      <c r="F224" s="65">
        <f t="shared" ca="1" si="3"/>
        <v>372861</v>
      </c>
      <c r="G224" s="5"/>
      <c r="H224" s="5"/>
      <c r="I224" s="5"/>
      <c r="J224" s="5"/>
    </row>
    <row r="225" spans="1:10" ht="14.1" customHeight="1" x14ac:dyDescent="0.2">
      <c r="A225" s="5"/>
      <c r="B225" s="5"/>
      <c r="C225" s="5"/>
      <c r="D225" s="5"/>
      <c r="E225" s="68" t="s">
        <v>12549</v>
      </c>
      <c r="F225" s="69">
        <f ca="1">SUM(Table318[MONTO TOTAL ESTIMADO])</f>
        <v>2715248.86</v>
      </c>
      <c r="G225" s="5"/>
      <c r="H225" s="5" t="str">
        <f>C204</f>
        <v>Servicios</v>
      </c>
      <c r="I225" s="5" t="str">
        <f>E204</f>
        <v>No</v>
      </c>
      <c r="J225" s="5" t="str">
        <f>D204</f>
        <v>Comparacion de Precios</v>
      </c>
    </row>
    <row r="226" spans="1:10" ht="14.1" customHeight="1" thickBot="1" x14ac:dyDescent="0.3"/>
    <row r="227" spans="1:10" ht="33.75" customHeight="1" thickBot="1" x14ac:dyDescent="0.25">
      <c r="A227" s="59" t="s">
        <v>16382</v>
      </c>
      <c r="B227" s="59" t="s">
        <v>161</v>
      </c>
      <c r="C227" s="59" t="s">
        <v>11723</v>
      </c>
      <c r="D227" s="59" t="s">
        <v>14377</v>
      </c>
      <c r="E227" s="59" t="s">
        <v>10961</v>
      </c>
      <c r="F227" s="59" t="s">
        <v>11094</v>
      </c>
      <c r="G227" s="5"/>
      <c r="H227" s="5"/>
      <c r="I227" s="5"/>
      <c r="J227" s="5"/>
    </row>
    <row r="228" spans="1:10" ht="13.5" customHeight="1" thickBot="1" x14ac:dyDescent="0.25">
      <c r="A228" s="61" t="s">
        <v>18852</v>
      </c>
      <c r="B228" s="61" t="s">
        <v>18849</v>
      </c>
      <c r="C228" s="61" t="s">
        <v>6798</v>
      </c>
      <c r="D228" s="61" t="s">
        <v>10170</v>
      </c>
      <c r="E228" s="61" t="s">
        <v>17854</v>
      </c>
      <c r="F228" s="61"/>
      <c r="G228" s="5"/>
      <c r="H228" s="5"/>
      <c r="I228" s="5"/>
      <c r="J228" s="5"/>
    </row>
    <row r="229" spans="1:10" ht="14.1" customHeight="1" thickBot="1" x14ac:dyDescent="0.25">
      <c r="A229" s="74" t="s">
        <v>14828</v>
      </c>
      <c r="B229" s="62" t="s">
        <v>8528</v>
      </c>
      <c r="C229" s="71">
        <v>45292</v>
      </c>
      <c r="D229" s="74" t="s">
        <v>9385</v>
      </c>
      <c r="E229" s="62" t="s">
        <v>13092</v>
      </c>
      <c r="F229" s="61" t="s">
        <v>3080</v>
      </c>
      <c r="G229" s="5"/>
      <c r="H229" s="5"/>
      <c r="I229" s="5"/>
      <c r="J229" s="5"/>
    </row>
    <row r="230" spans="1:10" ht="14.1" customHeight="1" thickBot="1" x14ac:dyDescent="0.25">
      <c r="A230" s="75"/>
      <c r="B230" s="62" t="s">
        <v>1786</v>
      </c>
      <c r="C230" s="60">
        <f>IF(C229="","",IF(AND(MONTH(C229)&gt;=1,MONTH(C229)&lt;=3),1,IF(AND(MONTH(C229)&gt;=4,MONTH(C229)&lt;=6),2,IF(AND(MONTH(C229)&gt;=7,MONTH(C229)&lt;=9),3,4))))</f>
        <v>1</v>
      </c>
      <c r="D230" s="75"/>
      <c r="E230" s="62" t="s">
        <v>2417</v>
      </c>
      <c r="F230" s="61" t="s">
        <v>11111</v>
      </c>
      <c r="G230" s="5"/>
      <c r="H230" s="5"/>
      <c r="I230" s="5"/>
      <c r="J230" s="5"/>
    </row>
    <row r="231" spans="1:10" ht="14.1" customHeight="1" thickBot="1" x14ac:dyDescent="0.25">
      <c r="A231" s="75"/>
      <c r="B231" s="62" t="s">
        <v>12941</v>
      </c>
      <c r="C231" s="71">
        <v>45293</v>
      </c>
      <c r="D231" s="75"/>
      <c r="E231" s="62" t="s">
        <v>3073</v>
      </c>
      <c r="F231" s="61" t="s">
        <v>11111</v>
      </c>
      <c r="G231" s="5"/>
      <c r="H231" s="5"/>
      <c r="I231" s="5"/>
      <c r="J231" s="5"/>
    </row>
    <row r="232" spans="1:10" ht="14.1" customHeight="1" thickBot="1" x14ac:dyDescent="0.25">
      <c r="A232" s="75"/>
      <c r="B232" s="62" t="s">
        <v>1786</v>
      </c>
      <c r="C232" s="60">
        <f>IF(C231="","",IF(AND(MONTH(C231)&gt;=1,MONTH(C231)&lt;=3),1,IF(AND(MONTH(C231)&gt;=4,MONTH(C231)&lt;=6),2,IF(AND(MONTH(C231)&gt;=7,MONTH(C231)&lt;=9),3,4))))</f>
        <v>1</v>
      </c>
      <c r="D232" s="75"/>
      <c r="E232" s="62" t="s">
        <v>13191</v>
      </c>
      <c r="F232" s="61" t="s">
        <v>11111</v>
      </c>
      <c r="G232" s="5"/>
      <c r="H232" s="5"/>
      <c r="I232" s="5"/>
      <c r="J232" s="5"/>
    </row>
    <row r="233" spans="1:10" ht="14.1" customHeight="1" thickBot="1" x14ac:dyDescent="0.25">
      <c r="A233" s="5"/>
      <c r="B233" s="5"/>
      <c r="C233" s="5"/>
      <c r="D233" s="5"/>
      <c r="E233" s="5"/>
      <c r="F233" s="5"/>
      <c r="G233" s="5"/>
      <c r="H233" s="5"/>
      <c r="I233" s="5"/>
      <c r="J233" s="5"/>
    </row>
    <row r="234" spans="1:10" ht="14.1" customHeight="1" thickBot="1" x14ac:dyDescent="0.25">
      <c r="A234" s="67" t="s">
        <v>15735</v>
      </c>
      <c r="B234" s="67" t="s">
        <v>16146</v>
      </c>
      <c r="C234" s="67" t="s">
        <v>15641</v>
      </c>
      <c r="D234" s="67" t="s">
        <v>15251</v>
      </c>
      <c r="E234" s="67" t="s">
        <v>6932</v>
      </c>
      <c r="F234" s="67" t="s">
        <v>15280</v>
      </c>
      <c r="G234" s="5"/>
      <c r="H234" s="5"/>
      <c r="I234" s="5"/>
      <c r="J234" s="5"/>
    </row>
    <row r="235" spans="1:10" ht="13.5" customHeight="1" x14ac:dyDescent="0.2">
      <c r="A235" s="63">
        <v>84131501</v>
      </c>
      <c r="B235" s="64" t="str">
        <f ca="1">IFERROR(INDEX(UNSPSCDes,MATCH(INDIRECT(ADDRESS(ROW(),COLUMN()-1,4)),UNSPSCCode,0)),"")</f>
        <v>Seguros de edificios o del contenido de edificios</v>
      </c>
      <c r="C235" s="63" t="s">
        <v>1449</v>
      </c>
      <c r="D235" s="63">
        <v>1</v>
      </c>
      <c r="E235" s="66">
        <v>160000</v>
      </c>
      <c r="F235" s="65">
        <f ca="1">INDIRECT(ADDRESS(ROW(),COLUMN()-2,4))*INDIRECT(ADDRESS(ROW(),COLUMN()-1,4))</f>
        <v>160000</v>
      </c>
      <c r="G235" s="5"/>
      <c r="H235" s="5"/>
      <c r="I235" s="5"/>
      <c r="J235" s="5"/>
    </row>
    <row r="236" spans="1:10" ht="13.5" customHeight="1" x14ac:dyDescent="0.2">
      <c r="A236" s="63">
        <v>84131501</v>
      </c>
      <c r="B236" s="64" t="str">
        <f ca="1">IFERROR(INDEX(UNSPSCDes,MATCH(INDIRECT(ADDRESS(ROW(),COLUMN()-1,4)),UNSPSCCode,0)),"")</f>
        <v>Seguros de edificios o del contenido de edificios</v>
      </c>
      <c r="C236" s="63" t="s">
        <v>1449</v>
      </c>
      <c r="D236" s="63">
        <v>1</v>
      </c>
      <c r="E236" s="66">
        <v>380000</v>
      </c>
      <c r="F236" s="65">
        <f ca="1">INDIRECT(ADDRESS(ROW(),COLUMN()-2,4))*INDIRECT(ADDRESS(ROW(),COLUMN()-1,4))</f>
        <v>380000</v>
      </c>
      <c r="G236" s="5"/>
      <c r="H236" s="5"/>
      <c r="I236" s="5"/>
      <c r="J236" s="5"/>
    </row>
    <row r="237" spans="1:10" ht="14.1" customHeight="1" x14ac:dyDescent="0.2">
      <c r="A237" s="5"/>
      <c r="B237" s="5"/>
      <c r="C237" s="5"/>
      <c r="D237" s="5"/>
      <c r="E237" s="68" t="s">
        <v>12549</v>
      </c>
      <c r="F237" s="69">
        <f ca="1">SUM(Table319[MONTO TOTAL ESTIMADO])</f>
        <v>540000</v>
      </c>
      <c r="G237" s="5"/>
      <c r="H237" s="5" t="str">
        <f>C228</f>
        <v>Servicios</v>
      </c>
      <c r="I237" s="5" t="str">
        <f>E228</f>
        <v>No</v>
      </c>
      <c r="J237" s="5" t="str">
        <f>D228</f>
        <v>Compras por debajo del Umbral</v>
      </c>
    </row>
    <row r="238" spans="1:10" ht="14.1" customHeight="1" thickBot="1" x14ac:dyDescent="0.3"/>
    <row r="239" spans="1:10" ht="33.75" customHeight="1" thickBot="1" x14ac:dyDescent="0.25">
      <c r="A239" s="59" t="s">
        <v>16382</v>
      </c>
      <c r="B239" s="59" t="s">
        <v>161</v>
      </c>
      <c r="C239" s="59" t="s">
        <v>11723</v>
      </c>
      <c r="D239" s="59" t="s">
        <v>14377</v>
      </c>
      <c r="E239" s="59" t="s">
        <v>10961</v>
      </c>
      <c r="F239" s="59" t="s">
        <v>11094</v>
      </c>
      <c r="G239" s="5"/>
      <c r="H239" s="5"/>
      <c r="I239" s="5"/>
      <c r="J239" s="5"/>
    </row>
    <row r="240" spans="1:10" ht="14.1" customHeight="1" thickBot="1" x14ac:dyDescent="0.25">
      <c r="A240" s="61" t="s">
        <v>18850</v>
      </c>
      <c r="B240" s="61" t="s">
        <v>18851</v>
      </c>
      <c r="C240" s="61" t="s">
        <v>6798</v>
      </c>
      <c r="D240" s="61" t="s">
        <v>17483</v>
      </c>
      <c r="E240" s="61" t="s">
        <v>17854</v>
      </c>
      <c r="F240" s="61"/>
      <c r="G240" s="5"/>
      <c r="H240" s="5"/>
      <c r="I240" s="5"/>
      <c r="J240" s="5"/>
    </row>
    <row r="241" spans="1:10" ht="14.1" customHeight="1" thickBot="1" x14ac:dyDescent="0.25">
      <c r="A241" s="74" t="s">
        <v>14828</v>
      </c>
      <c r="B241" s="62" t="s">
        <v>8528</v>
      </c>
      <c r="C241" s="71">
        <v>45292</v>
      </c>
      <c r="D241" s="74" t="s">
        <v>9385</v>
      </c>
      <c r="E241" s="62" t="s">
        <v>13092</v>
      </c>
      <c r="F241" s="61" t="s">
        <v>3080</v>
      </c>
      <c r="G241" s="5"/>
      <c r="H241" s="5"/>
      <c r="I241" s="5"/>
      <c r="J241" s="5"/>
    </row>
    <row r="242" spans="1:10" ht="14.1" customHeight="1" thickBot="1" x14ac:dyDescent="0.25">
      <c r="A242" s="75"/>
      <c r="B242" s="62" t="s">
        <v>1786</v>
      </c>
      <c r="C242" s="60">
        <f>IF(C241="","",IF(AND(MONTH(C241)&gt;=1,MONTH(C241)&lt;=3),1,IF(AND(MONTH(C241)&gt;=4,MONTH(C241)&lt;=6),2,IF(AND(MONTH(C241)&gt;=7,MONTH(C241)&lt;=9),3,4))))</f>
        <v>1</v>
      </c>
      <c r="D242" s="75"/>
      <c r="E242" s="62" t="s">
        <v>2417</v>
      </c>
      <c r="F242" s="61" t="s">
        <v>11111</v>
      </c>
      <c r="G242" s="5"/>
      <c r="H242" s="5"/>
      <c r="I242" s="5"/>
      <c r="J242" s="5"/>
    </row>
    <row r="243" spans="1:10" ht="14.1" customHeight="1" thickBot="1" x14ac:dyDescent="0.25">
      <c r="A243" s="75"/>
      <c r="B243" s="62" t="s">
        <v>12941</v>
      </c>
      <c r="C243" s="71">
        <v>45306</v>
      </c>
      <c r="D243" s="75"/>
      <c r="E243" s="62" t="s">
        <v>3073</v>
      </c>
      <c r="F243" s="61" t="s">
        <v>11111</v>
      </c>
      <c r="G243" s="5"/>
      <c r="H243" s="5"/>
      <c r="I243" s="5"/>
      <c r="J243" s="5"/>
    </row>
    <row r="244" spans="1:10" ht="14.1" customHeight="1" thickBot="1" x14ac:dyDescent="0.25">
      <c r="A244" s="75"/>
      <c r="B244" s="62" t="s">
        <v>1786</v>
      </c>
      <c r="C244" s="60">
        <f>IF(C243="","",IF(AND(MONTH(C243)&gt;=1,MONTH(C243)&lt;=3),1,IF(AND(MONTH(C243)&gt;=4,MONTH(C243)&lt;=6),2,IF(AND(MONTH(C243)&gt;=7,MONTH(C243)&lt;=9),3,4))))</f>
        <v>1</v>
      </c>
      <c r="D244" s="75"/>
      <c r="E244" s="62" t="s">
        <v>13191</v>
      </c>
      <c r="F244" s="61" t="s">
        <v>11111</v>
      </c>
      <c r="G244" s="5"/>
      <c r="H244" s="5"/>
      <c r="I244" s="5"/>
      <c r="J244" s="5"/>
    </row>
    <row r="245" spans="1:10" ht="14.1" customHeight="1" thickBot="1" x14ac:dyDescent="0.25">
      <c r="A245" s="5"/>
      <c r="B245" s="5"/>
      <c r="C245" s="5"/>
      <c r="D245" s="5"/>
      <c r="E245" s="5"/>
      <c r="F245" s="5"/>
      <c r="G245" s="5"/>
      <c r="H245" s="5"/>
      <c r="I245" s="5"/>
      <c r="J245" s="5"/>
    </row>
    <row r="246" spans="1:10" ht="14.1" customHeight="1" thickBot="1" x14ac:dyDescent="0.25">
      <c r="A246" s="67" t="s">
        <v>15735</v>
      </c>
      <c r="B246" s="67" t="s">
        <v>16146</v>
      </c>
      <c r="C246" s="67" t="s">
        <v>15641</v>
      </c>
      <c r="D246" s="67" t="s">
        <v>15251</v>
      </c>
      <c r="E246" s="67" t="s">
        <v>6932</v>
      </c>
      <c r="F246" s="67" t="s">
        <v>15280</v>
      </c>
      <c r="G246" s="5"/>
      <c r="H246" s="5"/>
      <c r="I246" s="5"/>
      <c r="J246" s="5"/>
    </row>
    <row r="247" spans="1:10" ht="13.5" customHeight="1" x14ac:dyDescent="0.2">
      <c r="A247" s="63">
        <v>84131602</v>
      </c>
      <c r="B247" s="64" t="str">
        <f ca="1">IFERROR(INDEX(UNSPSCDes,MATCH(INDIRECT(ADDRESS(ROW(),COLUMN()-1,4)),UNSPSCCode,0)),"")</f>
        <v>Seguros de asistencia médica y hospitalización</v>
      </c>
      <c r="C247" s="63" t="s">
        <v>1449</v>
      </c>
      <c r="D247" s="63">
        <v>360</v>
      </c>
      <c r="E247" s="66">
        <v>752.9</v>
      </c>
      <c r="F247" s="65">
        <f ca="1">INDIRECT(ADDRESS(ROW(),COLUMN()-2,4))*INDIRECT(ADDRESS(ROW(),COLUMN()-1,4))</f>
        <v>271044</v>
      </c>
      <c r="G247" s="5"/>
      <c r="H247" s="5"/>
      <c r="I247" s="5"/>
      <c r="J247" s="5"/>
    </row>
    <row r="248" spans="1:10" ht="14.1" customHeight="1" x14ac:dyDescent="0.2">
      <c r="A248" s="5"/>
      <c r="B248" s="5"/>
      <c r="C248" s="5"/>
      <c r="D248" s="5"/>
      <c r="E248" s="68" t="s">
        <v>12549</v>
      </c>
      <c r="F248" s="69">
        <f ca="1">SUM(Table320[MONTO TOTAL ESTIMADO])</f>
        <v>271044</v>
      </c>
      <c r="G248" s="5"/>
      <c r="H248" s="5" t="str">
        <f>C240</f>
        <v>Servicios</v>
      </c>
      <c r="I248" s="5" t="str">
        <f>E240</f>
        <v>No</v>
      </c>
      <c r="J248" s="5" t="str">
        <f>D240</f>
        <v>Compras Menores</v>
      </c>
    </row>
    <row r="249" spans="1:10" ht="14.1" customHeight="1" thickBot="1" x14ac:dyDescent="0.3"/>
    <row r="250" spans="1:10" ht="33.75" customHeight="1" thickBot="1" x14ac:dyDescent="0.25">
      <c r="A250" s="59" t="s">
        <v>16382</v>
      </c>
      <c r="B250" s="59" t="s">
        <v>161</v>
      </c>
      <c r="C250" s="59" t="s">
        <v>11723</v>
      </c>
      <c r="D250" s="59" t="s">
        <v>14377</v>
      </c>
      <c r="E250" s="59" t="s">
        <v>10961</v>
      </c>
      <c r="F250" s="59" t="s">
        <v>11094</v>
      </c>
      <c r="G250" s="5"/>
      <c r="H250" s="5"/>
      <c r="I250" s="5"/>
      <c r="J250" s="5"/>
    </row>
    <row r="251" spans="1:10" ht="14.1" customHeight="1" thickBot="1" x14ac:dyDescent="0.25">
      <c r="A251" s="61" t="s">
        <v>18850</v>
      </c>
      <c r="B251" s="61" t="s">
        <v>18851</v>
      </c>
      <c r="C251" s="61" t="s">
        <v>6798</v>
      </c>
      <c r="D251" s="61" t="s">
        <v>17483</v>
      </c>
      <c r="E251" s="61" t="s">
        <v>17854</v>
      </c>
      <c r="F251" s="61"/>
      <c r="G251" s="5"/>
      <c r="H251" s="5"/>
      <c r="I251" s="5"/>
      <c r="J251" s="5"/>
    </row>
    <row r="252" spans="1:10" ht="14.1" customHeight="1" thickBot="1" x14ac:dyDescent="0.25">
      <c r="A252" s="74" t="s">
        <v>14828</v>
      </c>
      <c r="B252" s="62" t="s">
        <v>8528</v>
      </c>
      <c r="C252" s="71">
        <v>45383</v>
      </c>
      <c r="D252" s="74" t="s">
        <v>9385</v>
      </c>
      <c r="E252" s="62" t="s">
        <v>13092</v>
      </c>
      <c r="F252" s="61" t="s">
        <v>3080</v>
      </c>
      <c r="G252" s="5"/>
      <c r="H252" s="5"/>
      <c r="I252" s="5"/>
      <c r="J252" s="5"/>
    </row>
    <row r="253" spans="1:10" ht="14.1" customHeight="1" thickBot="1" x14ac:dyDescent="0.25">
      <c r="A253" s="75"/>
      <c r="B253" s="62" t="s">
        <v>1786</v>
      </c>
      <c r="C253" s="60">
        <f>IF(C252="","",IF(AND(MONTH(C252)&gt;=1,MONTH(C252)&lt;=3),1,IF(AND(MONTH(C252)&gt;=4,MONTH(C252)&lt;=6),2,IF(AND(MONTH(C252)&gt;=7,MONTH(C252)&lt;=9),3,4))))</f>
        <v>2</v>
      </c>
      <c r="D253" s="75"/>
      <c r="E253" s="62" t="s">
        <v>2417</v>
      </c>
      <c r="F253" s="61" t="s">
        <v>11111</v>
      </c>
      <c r="G253" s="5"/>
      <c r="H253" s="5"/>
      <c r="I253" s="5"/>
      <c r="J253" s="5"/>
    </row>
    <row r="254" spans="1:10" ht="14.1" customHeight="1" thickBot="1" x14ac:dyDescent="0.25">
      <c r="A254" s="75"/>
      <c r="B254" s="62" t="s">
        <v>12941</v>
      </c>
      <c r="C254" s="71">
        <v>45397</v>
      </c>
      <c r="D254" s="75"/>
      <c r="E254" s="62" t="s">
        <v>3073</v>
      </c>
      <c r="F254" s="61" t="s">
        <v>11111</v>
      </c>
      <c r="G254" s="5"/>
      <c r="H254" s="5"/>
      <c r="I254" s="5"/>
      <c r="J254" s="5"/>
    </row>
    <row r="255" spans="1:10" ht="14.1" customHeight="1" thickBot="1" x14ac:dyDescent="0.25">
      <c r="A255" s="75"/>
      <c r="B255" s="62" t="s">
        <v>1786</v>
      </c>
      <c r="C255" s="60">
        <f>IF(C254="","",IF(AND(MONTH(C254)&gt;=1,MONTH(C254)&lt;=3),1,IF(AND(MONTH(C254)&gt;=4,MONTH(C254)&lt;=6),2,IF(AND(MONTH(C254)&gt;=7,MONTH(C254)&lt;=9),3,4))))</f>
        <v>2</v>
      </c>
      <c r="D255" s="75"/>
      <c r="E255" s="62" t="s">
        <v>13191</v>
      </c>
      <c r="F255" s="61" t="s">
        <v>11111</v>
      </c>
      <c r="G255" s="5"/>
      <c r="H255" s="5"/>
      <c r="I255" s="5"/>
      <c r="J255" s="5"/>
    </row>
    <row r="256" spans="1:10" ht="14.1" customHeight="1" thickBot="1" x14ac:dyDescent="0.25">
      <c r="A256" s="5"/>
      <c r="B256" s="5"/>
      <c r="C256" s="5"/>
      <c r="D256" s="5"/>
      <c r="E256" s="5"/>
      <c r="F256" s="5"/>
      <c r="G256" s="5"/>
      <c r="H256" s="5"/>
      <c r="I256" s="5"/>
      <c r="J256" s="5"/>
    </row>
    <row r="257" spans="1:10" ht="14.1" customHeight="1" thickBot="1" x14ac:dyDescent="0.25">
      <c r="A257" s="67" t="s">
        <v>15735</v>
      </c>
      <c r="B257" s="67" t="s">
        <v>16146</v>
      </c>
      <c r="C257" s="67" t="s">
        <v>15641</v>
      </c>
      <c r="D257" s="67" t="s">
        <v>15251</v>
      </c>
      <c r="E257" s="67" t="s">
        <v>6932</v>
      </c>
      <c r="F257" s="67" t="s">
        <v>15280</v>
      </c>
      <c r="G257" s="5"/>
      <c r="H257" s="5"/>
      <c r="I257" s="5"/>
      <c r="J257" s="5"/>
    </row>
    <row r="258" spans="1:10" ht="13.5" customHeight="1" x14ac:dyDescent="0.2">
      <c r="A258" s="63">
        <v>84131602</v>
      </c>
      <c r="B258" s="64" t="str">
        <f ca="1">IFERROR(INDEX(UNSPSCDes,MATCH(INDIRECT(ADDRESS(ROW(),COLUMN()-1,4)),UNSPSCCode,0)),"")</f>
        <v>Seguros de asistencia médica y hospitalización</v>
      </c>
      <c r="C258" s="63" t="s">
        <v>1449</v>
      </c>
      <c r="D258" s="63">
        <v>360</v>
      </c>
      <c r="E258" s="66">
        <v>752.9</v>
      </c>
      <c r="F258" s="65">
        <f ca="1">INDIRECT(ADDRESS(ROW(),COLUMN()-2,4))*INDIRECT(ADDRESS(ROW(),COLUMN()-1,4))</f>
        <v>271044</v>
      </c>
      <c r="G258" s="5"/>
      <c r="H258" s="5"/>
      <c r="I258" s="5"/>
      <c r="J258" s="5"/>
    </row>
    <row r="259" spans="1:10" ht="14.1" customHeight="1" x14ac:dyDescent="0.2">
      <c r="A259" s="5"/>
      <c r="B259" s="5"/>
      <c r="C259" s="5"/>
      <c r="D259" s="5"/>
      <c r="E259" s="68" t="s">
        <v>12549</v>
      </c>
      <c r="F259" s="69">
        <f ca="1">SUM(Table321[MONTO TOTAL ESTIMADO])</f>
        <v>271044</v>
      </c>
      <c r="G259" s="5"/>
      <c r="H259" s="5" t="str">
        <f>C251</f>
        <v>Servicios</v>
      </c>
      <c r="I259" s="5" t="str">
        <f>E251</f>
        <v>No</v>
      </c>
      <c r="J259" s="5" t="str">
        <f>D251</f>
        <v>Compras Menores</v>
      </c>
    </row>
    <row r="260" spans="1:10" ht="14.1" customHeight="1" thickBot="1" x14ac:dyDescent="0.3"/>
    <row r="261" spans="1:10" ht="33.75" customHeight="1" thickBot="1" x14ac:dyDescent="0.25">
      <c r="A261" s="59" t="s">
        <v>16382</v>
      </c>
      <c r="B261" s="59" t="s">
        <v>161</v>
      </c>
      <c r="C261" s="59" t="s">
        <v>11723</v>
      </c>
      <c r="D261" s="59" t="s">
        <v>14377</v>
      </c>
      <c r="E261" s="59" t="s">
        <v>10961</v>
      </c>
      <c r="F261" s="59" t="s">
        <v>11094</v>
      </c>
      <c r="G261" s="5"/>
      <c r="H261" s="5"/>
      <c r="I261" s="5"/>
      <c r="J261" s="5"/>
    </row>
    <row r="262" spans="1:10" ht="14.1" customHeight="1" thickBot="1" x14ac:dyDescent="0.25">
      <c r="A262" s="61" t="s">
        <v>18850</v>
      </c>
      <c r="B262" s="61" t="s">
        <v>18851</v>
      </c>
      <c r="C262" s="61" t="s">
        <v>6798</v>
      </c>
      <c r="D262" s="61" t="s">
        <v>17483</v>
      </c>
      <c r="E262" s="61" t="s">
        <v>17854</v>
      </c>
      <c r="F262" s="61"/>
      <c r="G262" s="5"/>
      <c r="H262" s="5"/>
      <c r="I262" s="5"/>
      <c r="J262" s="5"/>
    </row>
    <row r="263" spans="1:10" ht="14.1" customHeight="1" thickBot="1" x14ac:dyDescent="0.25">
      <c r="A263" s="74" t="s">
        <v>14828</v>
      </c>
      <c r="B263" s="62" t="s">
        <v>8528</v>
      </c>
      <c r="C263" s="71">
        <v>45474</v>
      </c>
      <c r="D263" s="74" t="s">
        <v>9385</v>
      </c>
      <c r="E263" s="62" t="s">
        <v>13092</v>
      </c>
      <c r="F263" s="61" t="s">
        <v>3080</v>
      </c>
      <c r="G263" s="5"/>
      <c r="H263" s="5"/>
      <c r="I263" s="5"/>
      <c r="J263" s="5"/>
    </row>
    <row r="264" spans="1:10" ht="14.1" customHeight="1" thickBot="1" x14ac:dyDescent="0.25">
      <c r="A264" s="75"/>
      <c r="B264" s="62" t="s">
        <v>1786</v>
      </c>
      <c r="C264" s="60">
        <f>IF(C263="","",IF(AND(MONTH(C263)&gt;=1,MONTH(C263)&lt;=3),1,IF(AND(MONTH(C263)&gt;=4,MONTH(C263)&lt;=6),2,IF(AND(MONTH(C263)&gt;=7,MONTH(C263)&lt;=9),3,4))))</f>
        <v>3</v>
      </c>
      <c r="D264" s="75"/>
      <c r="E264" s="62" t="s">
        <v>2417</v>
      </c>
      <c r="F264" s="61" t="s">
        <v>11111</v>
      </c>
      <c r="G264" s="5"/>
      <c r="H264" s="5"/>
      <c r="I264" s="5"/>
      <c r="J264" s="5"/>
    </row>
    <row r="265" spans="1:10" ht="14.1" customHeight="1" thickBot="1" x14ac:dyDescent="0.25">
      <c r="A265" s="75"/>
      <c r="B265" s="62" t="s">
        <v>12941</v>
      </c>
      <c r="C265" s="71">
        <v>45488</v>
      </c>
      <c r="D265" s="75"/>
      <c r="E265" s="62" t="s">
        <v>3073</v>
      </c>
      <c r="F265" s="61" t="s">
        <v>11111</v>
      </c>
      <c r="G265" s="5"/>
      <c r="H265" s="5"/>
      <c r="I265" s="5"/>
      <c r="J265" s="5"/>
    </row>
    <row r="266" spans="1:10" ht="14.1" customHeight="1" thickBot="1" x14ac:dyDescent="0.25">
      <c r="A266" s="75"/>
      <c r="B266" s="62" t="s">
        <v>1786</v>
      </c>
      <c r="C266" s="60">
        <f>IF(C265="","",IF(AND(MONTH(C265)&gt;=1,MONTH(C265)&lt;=3),1,IF(AND(MONTH(C265)&gt;=4,MONTH(C265)&lt;=6),2,IF(AND(MONTH(C265)&gt;=7,MONTH(C265)&lt;=9),3,4))))</f>
        <v>3</v>
      </c>
      <c r="D266" s="75"/>
      <c r="E266" s="62" t="s">
        <v>13191</v>
      </c>
      <c r="F266" s="61" t="s">
        <v>11111</v>
      </c>
      <c r="G266" s="5"/>
      <c r="H266" s="5"/>
      <c r="I266" s="5"/>
      <c r="J266" s="5"/>
    </row>
    <row r="267" spans="1:10" ht="14.1" customHeight="1" thickBot="1" x14ac:dyDescent="0.25">
      <c r="A267" s="5"/>
      <c r="B267" s="5"/>
      <c r="C267" s="5"/>
      <c r="D267" s="5"/>
      <c r="E267" s="5"/>
      <c r="F267" s="5"/>
      <c r="G267" s="5"/>
      <c r="H267" s="5"/>
      <c r="I267" s="5"/>
      <c r="J267" s="5"/>
    </row>
    <row r="268" spans="1:10" ht="14.1" customHeight="1" thickBot="1" x14ac:dyDescent="0.25">
      <c r="A268" s="67" t="s">
        <v>15735</v>
      </c>
      <c r="B268" s="67" t="s">
        <v>16146</v>
      </c>
      <c r="C268" s="67" t="s">
        <v>15641</v>
      </c>
      <c r="D268" s="67" t="s">
        <v>15251</v>
      </c>
      <c r="E268" s="67" t="s">
        <v>6932</v>
      </c>
      <c r="F268" s="67" t="s">
        <v>15280</v>
      </c>
      <c r="G268" s="5"/>
      <c r="H268" s="5"/>
      <c r="I268" s="5"/>
      <c r="J268" s="5"/>
    </row>
    <row r="269" spans="1:10" ht="13.5" customHeight="1" x14ac:dyDescent="0.2">
      <c r="A269" s="63">
        <v>84131602</v>
      </c>
      <c r="B269" s="64" t="str">
        <f ca="1">IFERROR(INDEX(UNSPSCDes,MATCH(INDIRECT(ADDRESS(ROW(),COLUMN()-1,4)),UNSPSCCode,0)),"")</f>
        <v>Seguros de asistencia médica y hospitalización</v>
      </c>
      <c r="C269" s="63" t="s">
        <v>1449</v>
      </c>
      <c r="D269" s="63">
        <v>360</v>
      </c>
      <c r="E269" s="66">
        <v>752.9</v>
      </c>
      <c r="F269" s="65">
        <f ca="1">INDIRECT(ADDRESS(ROW(),COLUMN()-2,4))*INDIRECT(ADDRESS(ROW(),COLUMN()-1,4))</f>
        <v>271044</v>
      </c>
      <c r="G269" s="5"/>
      <c r="H269" s="5"/>
      <c r="I269" s="5"/>
      <c r="J269" s="5"/>
    </row>
    <row r="270" spans="1:10" ht="14.1" customHeight="1" x14ac:dyDescent="0.2">
      <c r="A270" s="5"/>
      <c r="B270" s="5"/>
      <c r="C270" s="5"/>
      <c r="D270" s="5"/>
      <c r="E270" s="68" t="s">
        <v>12549</v>
      </c>
      <c r="F270" s="69">
        <f ca="1">SUM(Table322[MONTO TOTAL ESTIMADO])</f>
        <v>271044</v>
      </c>
      <c r="G270" s="5"/>
      <c r="H270" s="5" t="str">
        <f>C262</f>
        <v>Servicios</v>
      </c>
      <c r="I270" s="5" t="str">
        <f>E262</f>
        <v>No</v>
      </c>
      <c r="J270" s="5" t="str">
        <f>D262</f>
        <v>Compras Menores</v>
      </c>
    </row>
    <row r="271" spans="1:10" ht="14.1" customHeight="1" thickBot="1" x14ac:dyDescent="0.3"/>
    <row r="272" spans="1:10" ht="33.75" customHeight="1" thickBot="1" x14ac:dyDescent="0.25">
      <c r="A272" s="59" t="s">
        <v>16382</v>
      </c>
      <c r="B272" s="59" t="s">
        <v>161</v>
      </c>
      <c r="C272" s="59" t="s">
        <v>11723</v>
      </c>
      <c r="D272" s="59" t="s">
        <v>14377</v>
      </c>
      <c r="E272" s="59" t="s">
        <v>10961</v>
      </c>
      <c r="F272" s="59" t="s">
        <v>11094</v>
      </c>
      <c r="G272" s="5"/>
      <c r="H272" s="5"/>
      <c r="I272" s="5"/>
      <c r="J272" s="5"/>
    </row>
    <row r="273" spans="1:10" ht="14.1" customHeight="1" thickBot="1" x14ac:dyDescent="0.25">
      <c r="A273" s="61" t="s">
        <v>18850</v>
      </c>
      <c r="B273" s="61" t="s">
        <v>18851</v>
      </c>
      <c r="C273" s="61" t="s">
        <v>6798</v>
      </c>
      <c r="D273" s="61" t="s">
        <v>17483</v>
      </c>
      <c r="E273" s="61" t="s">
        <v>17854</v>
      </c>
      <c r="F273" s="61"/>
      <c r="G273" s="5"/>
      <c r="H273" s="5"/>
      <c r="I273" s="5"/>
      <c r="J273" s="5"/>
    </row>
    <row r="274" spans="1:10" ht="14.1" customHeight="1" thickBot="1" x14ac:dyDescent="0.25">
      <c r="A274" s="74" t="s">
        <v>14828</v>
      </c>
      <c r="B274" s="62" t="s">
        <v>8528</v>
      </c>
      <c r="C274" s="71">
        <v>45566</v>
      </c>
      <c r="D274" s="74" t="s">
        <v>9385</v>
      </c>
      <c r="E274" s="62" t="s">
        <v>13092</v>
      </c>
      <c r="F274" s="61" t="s">
        <v>3080</v>
      </c>
      <c r="G274" s="5"/>
      <c r="H274" s="5"/>
      <c r="I274" s="5"/>
      <c r="J274" s="5"/>
    </row>
    <row r="275" spans="1:10" ht="14.1" customHeight="1" thickBot="1" x14ac:dyDescent="0.25">
      <c r="A275" s="75"/>
      <c r="B275" s="62" t="s">
        <v>1786</v>
      </c>
      <c r="C275" s="60">
        <f>IF(C274="","",IF(AND(MONTH(C274)&gt;=1,MONTH(C274)&lt;=3),1,IF(AND(MONTH(C274)&gt;=4,MONTH(C274)&lt;=6),2,IF(AND(MONTH(C274)&gt;=7,MONTH(C274)&lt;=9),3,4))))</f>
        <v>4</v>
      </c>
      <c r="D275" s="75"/>
      <c r="E275" s="62" t="s">
        <v>2417</v>
      </c>
      <c r="F275" s="61" t="s">
        <v>11111</v>
      </c>
      <c r="G275" s="5"/>
      <c r="H275" s="5"/>
      <c r="I275" s="5"/>
      <c r="J275" s="5"/>
    </row>
    <row r="276" spans="1:10" ht="14.1" customHeight="1" thickBot="1" x14ac:dyDescent="0.25">
      <c r="A276" s="75"/>
      <c r="B276" s="62" t="s">
        <v>12941</v>
      </c>
      <c r="C276" s="71">
        <v>45580</v>
      </c>
      <c r="D276" s="75"/>
      <c r="E276" s="62" t="s">
        <v>3073</v>
      </c>
      <c r="F276" s="61" t="s">
        <v>11111</v>
      </c>
      <c r="G276" s="5"/>
      <c r="H276" s="5"/>
      <c r="I276" s="5"/>
      <c r="J276" s="5"/>
    </row>
    <row r="277" spans="1:10" ht="14.1" customHeight="1" thickBot="1" x14ac:dyDescent="0.25">
      <c r="A277" s="75"/>
      <c r="B277" s="62" t="s">
        <v>1786</v>
      </c>
      <c r="C277" s="60">
        <f>IF(C276="","",IF(AND(MONTH(C276)&gt;=1,MONTH(C276)&lt;=3),1,IF(AND(MONTH(C276)&gt;=4,MONTH(C276)&lt;=6),2,IF(AND(MONTH(C276)&gt;=7,MONTH(C276)&lt;=9),3,4))))</f>
        <v>4</v>
      </c>
      <c r="D277" s="75"/>
      <c r="E277" s="62" t="s">
        <v>13191</v>
      </c>
      <c r="F277" s="61" t="s">
        <v>11111</v>
      </c>
      <c r="G277" s="5"/>
      <c r="H277" s="5"/>
      <c r="I277" s="5"/>
      <c r="J277" s="5"/>
    </row>
    <row r="278" spans="1:10" ht="14.1" customHeight="1" thickBot="1" x14ac:dyDescent="0.25">
      <c r="A278" s="5"/>
      <c r="B278" s="5"/>
      <c r="C278" s="5"/>
      <c r="D278" s="5"/>
      <c r="E278" s="5"/>
      <c r="F278" s="5"/>
      <c r="G278" s="5"/>
      <c r="H278" s="5"/>
      <c r="I278" s="5"/>
      <c r="J278" s="5"/>
    </row>
    <row r="279" spans="1:10" ht="14.1" customHeight="1" thickBot="1" x14ac:dyDescent="0.25">
      <c r="A279" s="67" t="s">
        <v>15735</v>
      </c>
      <c r="B279" s="67" t="s">
        <v>16146</v>
      </c>
      <c r="C279" s="67" t="s">
        <v>15641</v>
      </c>
      <c r="D279" s="67" t="s">
        <v>15251</v>
      </c>
      <c r="E279" s="67" t="s">
        <v>6932</v>
      </c>
      <c r="F279" s="67" t="s">
        <v>15280</v>
      </c>
      <c r="G279" s="5"/>
      <c r="H279" s="5"/>
      <c r="I279" s="5"/>
      <c r="J279" s="5"/>
    </row>
    <row r="280" spans="1:10" ht="13.5" customHeight="1" x14ac:dyDescent="0.2">
      <c r="A280" s="63">
        <v>84131602</v>
      </c>
      <c r="B280" s="64" t="str">
        <f ca="1">IFERROR(INDEX(UNSPSCDes,MATCH(INDIRECT(ADDRESS(ROW(),COLUMN()-1,4)),UNSPSCCode,0)),"")</f>
        <v>Seguros de asistencia médica y hospitalización</v>
      </c>
      <c r="C280" s="63" t="s">
        <v>1449</v>
      </c>
      <c r="D280" s="63">
        <v>360</v>
      </c>
      <c r="E280" s="66">
        <v>752.9</v>
      </c>
      <c r="F280" s="65">
        <f ca="1">INDIRECT(ADDRESS(ROW(),COLUMN()-2,4))*INDIRECT(ADDRESS(ROW(),COLUMN()-1,4))</f>
        <v>271044</v>
      </c>
      <c r="G280" s="5"/>
      <c r="H280" s="5"/>
      <c r="I280" s="5"/>
      <c r="J280" s="5"/>
    </row>
    <row r="281" spans="1:10" ht="14.1" customHeight="1" x14ac:dyDescent="0.2">
      <c r="A281" s="5"/>
      <c r="B281" s="5"/>
      <c r="C281" s="5"/>
      <c r="D281" s="5"/>
      <c r="E281" s="68" t="s">
        <v>12549</v>
      </c>
      <c r="F281" s="69">
        <f ca="1">SUM(Table323[MONTO TOTAL ESTIMADO])</f>
        <v>271044</v>
      </c>
      <c r="G281" s="5"/>
      <c r="H281" s="5" t="str">
        <f>C273</f>
        <v>Servicios</v>
      </c>
      <c r="I281" s="5" t="str">
        <f>E273</f>
        <v>No</v>
      </c>
      <c r="J281" s="5" t="str">
        <f>D273</f>
        <v>Compras Menores</v>
      </c>
    </row>
    <row r="282" spans="1:10" ht="14.1" customHeight="1" thickBot="1" x14ac:dyDescent="0.3"/>
    <row r="283" spans="1:10" ht="33.75" customHeight="1" thickBot="1" x14ac:dyDescent="0.25">
      <c r="A283" s="59" t="s">
        <v>16382</v>
      </c>
      <c r="B283" s="59" t="s">
        <v>161</v>
      </c>
      <c r="C283" s="59" t="s">
        <v>11723</v>
      </c>
      <c r="D283" s="59" t="s">
        <v>14377</v>
      </c>
      <c r="E283" s="59" t="s">
        <v>10961</v>
      </c>
      <c r="F283" s="59" t="s">
        <v>11094</v>
      </c>
      <c r="G283" s="5"/>
      <c r="H283" s="5"/>
      <c r="I283" s="5"/>
      <c r="J283" s="5"/>
    </row>
    <row r="284" spans="1:10" ht="13.5" customHeight="1" thickBot="1" x14ac:dyDescent="0.25">
      <c r="A284" s="61" t="s">
        <v>18853</v>
      </c>
      <c r="B284" s="61" t="s">
        <v>18854</v>
      </c>
      <c r="C284" s="61" t="s">
        <v>6798</v>
      </c>
      <c r="D284" s="61" t="s">
        <v>17483</v>
      </c>
      <c r="E284" s="61" t="s">
        <v>8854</v>
      </c>
      <c r="F284" s="61"/>
      <c r="G284" s="5"/>
      <c r="H284" s="5"/>
      <c r="I284" s="5"/>
      <c r="J284" s="5"/>
    </row>
    <row r="285" spans="1:10" ht="14.1" customHeight="1" thickBot="1" x14ac:dyDescent="0.25">
      <c r="A285" s="74" t="s">
        <v>14828</v>
      </c>
      <c r="B285" s="62" t="s">
        <v>8528</v>
      </c>
      <c r="C285" s="71">
        <v>45292</v>
      </c>
      <c r="D285" s="74" t="s">
        <v>9385</v>
      </c>
      <c r="E285" s="62" t="s">
        <v>13092</v>
      </c>
      <c r="F285" s="61" t="s">
        <v>3080</v>
      </c>
      <c r="G285" s="5"/>
      <c r="H285" s="5"/>
      <c r="I285" s="5"/>
      <c r="J285" s="5"/>
    </row>
    <row r="286" spans="1:10" ht="14.1" customHeight="1" thickBot="1" x14ac:dyDescent="0.25">
      <c r="A286" s="75"/>
      <c r="B286" s="62" t="s">
        <v>1786</v>
      </c>
      <c r="C286" s="60">
        <f>IF(C285="","",IF(AND(MONTH(C285)&gt;=1,MONTH(C285)&lt;=3),1,IF(AND(MONTH(C285)&gt;=4,MONTH(C285)&lt;=6),2,IF(AND(MONTH(C285)&gt;=7,MONTH(C285)&lt;=9),3,4))))</f>
        <v>1</v>
      </c>
      <c r="D286" s="75"/>
      <c r="E286" s="62" t="s">
        <v>2417</v>
      </c>
      <c r="F286" s="61" t="s">
        <v>11111</v>
      </c>
      <c r="G286" s="5"/>
      <c r="H286" s="5"/>
      <c r="I286" s="5"/>
      <c r="J286" s="5"/>
    </row>
    <row r="287" spans="1:10" ht="14.1" customHeight="1" thickBot="1" x14ac:dyDescent="0.25">
      <c r="A287" s="75"/>
      <c r="B287" s="62" t="s">
        <v>12941</v>
      </c>
      <c r="C287" s="71">
        <v>45306</v>
      </c>
      <c r="D287" s="75"/>
      <c r="E287" s="62" t="s">
        <v>3073</v>
      </c>
      <c r="F287" s="61" t="s">
        <v>11111</v>
      </c>
      <c r="G287" s="5"/>
      <c r="H287" s="5"/>
      <c r="I287" s="5"/>
      <c r="J287" s="5"/>
    </row>
    <row r="288" spans="1:10" ht="14.1" customHeight="1" thickBot="1" x14ac:dyDescent="0.25">
      <c r="A288" s="75"/>
      <c r="B288" s="62" t="s">
        <v>1786</v>
      </c>
      <c r="C288" s="60">
        <f>IF(C287="","",IF(AND(MONTH(C287)&gt;=1,MONTH(C287)&lt;=3),1,IF(AND(MONTH(C287)&gt;=4,MONTH(C287)&lt;=6),2,IF(AND(MONTH(C287)&gt;=7,MONTH(C287)&lt;=9),3,4))))</f>
        <v>1</v>
      </c>
      <c r="D288" s="75"/>
      <c r="E288" s="62" t="s">
        <v>13191</v>
      </c>
      <c r="F288" s="61" t="s">
        <v>11111</v>
      </c>
      <c r="G288" s="5"/>
      <c r="H288" s="5"/>
      <c r="I288" s="5"/>
      <c r="J288" s="5"/>
    </row>
    <row r="289" spans="1:10" ht="14.1" customHeight="1" thickBot="1" x14ac:dyDescent="0.25">
      <c r="A289" s="5"/>
      <c r="B289" s="5"/>
      <c r="C289" s="5"/>
      <c r="D289" s="5"/>
      <c r="E289" s="5"/>
      <c r="F289" s="5"/>
      <c r="G289" s="5"/>
      <c r="H289" s="5"/>
      <c r="I289" s="5"/>
      <c r="J289" s="5"/>
    </row>
    <row r="290" spans="1:10" ht="14.1" customHeight="1" thickBot="1" x14ac:dyDescent="0.25">
      <c r="A290" s="67" t="s">
        <v>15735</v>
      </c>
      <c r="B290" s="67" t="s">
        <v>16146</v>
      </c>
      <c r="C290" s="67" t="s">
        <v>15641</v>
      </c>
      <c r="D290" s="67" t="s">
        <v>15251</v>
      </c>
      <c r="E290" s="67" t="s">
        <v>6932</v>
      </c>
      <c r="F290" s="67" t="s">
        <v>15280</v>
      </c>
      <c r="G290" s="5"/>
      <c r="H290" s="5"/>
      <c r="I290" s="5"/>
      <c r="J290" s="5"/>
    </row>
    <row r="291" spans="1:10" ht="13.5" customHeight="1" x14ac:dyDescent="0.2">
      <c r="A291" s="63">
        <v>47132102</v>
      </c>
      <c r="B291" s="64" t="str">
        <f t="shared" ref="B291:B298" ca="1" si="4">IFERROR(INDEX(UNSPSCDes,MATCH(INDIRECT(ADDRESS(ROW(),COLUMN()-1,4)),UNSPSCCode,0)),"")</f>
        <v>Kits de limpieza para uso general</v>
      </c>
      <c r="C291" s="63" t="s">
        <v>1449</v>
      </c>
      <c r="D291" s="63">
        <v>1</v>
      </c>
      <c r="E291" s="66">
        <v>2100</v>
      </c>
      <c r="F291" s="65">
        <f t="shared" ref="F291:F298" ca="1" si="5">INDIRECT(ADDRESS(ROW(),COLUMN()-2,4))*INDIRECT(ADDRESS(ROW(),COLUMN()-1,4))</f>
        <v>2100</v>
      </c>
      <c r="G291" s="5"/>
      <c r="H291" s="5"/>
      <c r="I291" s="5"/>
      <c r="J291" s="5"/>
    </row>
    <row r="292" spans="1:10" ht="13.5" customHeight="1" x14ac:dyDescent="0.2">
      <c r="A292" s="63">
        <v>72101607</v>
      </c>
      <c r="B292" s="64" t="str">
        <f t="shared" ca="1" si="4"/>
        <v>Instalación o reparación de paredes</v>
      </c>
      <c r="C292" s="63" t="s">
        <v>18143</v>
      </c>
      <c r="D292" s="63">
        <v>3</v>
      </c>
      <c r="E292" s="66">
        <v>6000</v>
      </c>
      <c r="F292" s="65">
        <f t="shared" ca="1" si="5"/>
        <v>18000</v>
      </c>
      <c r="G292" s="5"/>
      <c r="H292" s="5"/>
      <c r="I292" s="5"/>
      <c r="J292" s="5"/>
    </row>
    <row r="293" spans="1:10" ht="13.5" customHeight="1" x14ac:dyDescent="0.2">
      <c r="A293" s="63">
        <v>41111903</v>
      </c>
      <c r="B293" s="64" t="str">
        <f t="shared" ca="1" si="4"/>
        <v>Detectores de metales</v>
      </c>
      <c r="C293" s="63" t="s">
        <v>18143</v>
      </c>
      <c r="D293" s="63">
        <v>1</v>
      </c>
      <c r="E293" s="66">
        <v>20000</v>
      </c>
      <c r="F293" s="65">
        <f t="shared" ca="1" si="5"/>
        <v>20000</v>
      </c>
      <c r="G293" s="5"/>
      <c r="H293" s="5"/>
      <c r="I293" s="5"/>
      <c r="J293" s="5"/>
    </row>
    <row r="294" spans="1:10" ht="13.5" customHeight="1" x14ac:dyDescent="0.2">
      <c r="A294" s="63">
        <v>39121701</v>
      </c>
      <c r="B294" s="64" t="str">
        <f t="shared" ca="1" si="4"/>
        <v>Soportes eléctricos</v>
      </c>
      <c r="C294" s="63" t="s">
        <v>18143</v>
      </c>
      <c r="D294" s="63">
        <v>3</v>
      </c>
      <c r="E294" s="66">
        <v>9166.6659999999993</v>
      </c>
      <c r="F294" s="65">
        <f t="shared" ca="1" si="5"/>
        <v>27499.998</v>
      </c>
      <c r="G294" s="5"/>
      <c r="H294" s="5"/>
      <c r="I294" s="5"/>
      <c r="J294" s="5"/>
    </row>
    <row r="295" spans="1:10" ht="13.5" customHeight="1" x14ac:dyDescent="0.2">
      <c r="A295" s="63">
        <v>43232005</v>
      </c>
      <c r="B295" s="64" t="str">
        <f t="shared" ca="1" si="4"/>
        <v>Software de edición de música o sonido</v>
      </c>
      <c r="C295" s="63" t="s">
        <v>1449</v>
      </c>
      <c r="D295" s="63">
        <v>3</v>
      </c>
      <c r="E295" s="66">
        <v>60000</v>
      </c>
      <c r="F295" s="65">
        <f t="shared" ca="1" si="5"/>
        <v>180000</v>
      </c>
      <c r="G295" s="5"/>
      <c r="H295" s="5"/>
      <c r="I295" s="5"/>
      <c r="J295" s="5"/>
    </row>
    <row r="296" spans="1:10" ht="13.5" customHeight="1" x14ac:dyDescent="0.2">
      <c r="A296" s="63">
        <v>72101607</v>
      </c>
      <c r="B296" s="64" t="str">
        <f t="shared" ca="1" si="4"/>
        <v>Instalación o reparación de paredes</v>
      </c>
      <c r="C296" s="63" t="s">
        <v>1449</v>
      </c>
      <c r="D296" s="63">
        <v>1</v>
      </c>
      <c r="E296" s="66">
        <v>100000</v>
      </c>
      <c r="F296" s="65">
        <f t="shared" ca="1" si="5"/>
        <v>100000</v>
      </c>
      <c r="G296" s="5"/>
      <c r="H296" s="5"/>
      <c r="I296" s="5"/>
      <c r="J296" s="5"/>
    </row>
    <row r="297" spans="1:10" ht="13.5" customHeight="1" x14ac:dyDescent="0.2">
      <c r="A297" s="63">
        <v>60104906</v>
      </c>
      <c r="B297" s="64" t="str">
        <f t="shared" ca="1" si="4"/>
        <v>Kits de baterías</v>
      </c>
      <c r="C297" s="63" t="s">
        <v>1449</v>
      </c>
      <c r="D297" s="63">
        <v>1</v>
      </c>
      <c r="E297" s="66">
        <v>104500</v>
      </c>
      <c r="F297" s="65">
        <f t="shared" ca="1" si="5"/>
        <v>104500</v>
      </c>
      <c r="G297" s="5"/>
      <c r="H297" s="5"/>
      <c r="I297" s="5"/>
      <c r="J297" s="5"/>
    </row>
    <row r="298" spans="1:10" ht="27" customHeight="1" x14ac:dyDescent="0.2">
      <c r="A298" s="63">
        <v>73151702</v>
      </c>
      <c r="B298" s="64" t="str">
        <f t="shared" ca="1" si="4"/>
        <v>Servicios de tratamiento de materiales de protección contra incendios</v>
      </c>
      <c r="C298" s="63" t="s">
        <v>1449</v>
      </c>
      <c r="D298" s="63">
        <v>1</v>
      </c>
      <c r="E298" s="66">
        <v>125000</v>
      </c>
      <c r="F298" s="65">
        <f t="shared" ca="1" si="5"/>
        <v>125000</v>
      </c>
      <c r="G298" s="5"/>
      <c r="H298" s="5"/>
      <c r="I298" s="5"/>
      <c r="J298" s="5"/>
    </row>
    <row r="299" spans="1:10" ht="14.1" customHeight="1" x14ac:dyDescent="0.2">
      <c r="A299" s="5"/>
      <c r="B299" s="5"/>
      <c r="C299" s="5"/>
      <c r="D299" s="5"/>
      <c r="E299" s="68" t="s">
        <v>12549</v>
      </c>
      <c r="F299" s="69">
        <f ca="1">SUM(Table324[MONTO TOTAL ESTIMADO])</f>
        <v>577099.99800000002</v>
      </c>
      <c r="G299" s="5"/>
      <c r="H299" s="5" t="str">
        <f>C284</f>
        <v>Servicios</v>
      </c>
      <c r="I299" s="5" t="str">
        <f>E284</f>
        <v>Sí</v>
      </c>
      <c r="J299" s="5" t="str">
        <f>D284</f>
        <v>Compras Menores</v>
      </c>
    </row>
    <row r="300" spans="1:10" ht="14.1" customHeight="1" thickBot="1" x14ac:dyDescent="0.3"/>
    <row r="301" spans="1:10" ht="33.75" customHeight="1" thickBot="1" x14ac:dyDescent="0.25">
      <c r="A301" s="59" t="s">
        <v>16382</v>
      </c>
      <c r="B301" s="59" t="s">
        <v>161</v>
      </c>
      <c r="C301" s="59" t="s">
        <v>11723</v>
      </c>
      <c r="D301" s="59" t="s">
        <v>14377</v>
      </c>
      <c r="E301" s="59" t="s">
        <v>10961</v>
      </c>
      <c r="F301" s="59" t="s">
        <v>11094</v>
      </c>
      <c r="G301" s="5"/>
      <c r="H301" s="5"/>
      <c r="I301" s="5"/>
      <c r="J301" s="5"/>
    </row>
    <row r="302" spans="1:10" ht="14.1" customHeight="1" thickBot="1" x14ac:dyDescent="0.25">
      <c r="A302" s="61" t="s">
        <v>18853</v>
      </c>
      <c r="B302" s="61" t="s">
        <v>18854</v>
      </c>
      <c r="C302" s="61" t="s">
        <v>6798</v>
      </c>
      <c r="D302" s="61" t="s">
        <v>10170</v>
      </c>
      <c r="E302" s="61" t="s">
        <v>8854</v>
      </c>
      <c r="F302" s="61"/>
      <c r="G302" s="5"/>
      <c r="H302" s="5"/>
      <c r="I302" s="5"/>
      <c r="J302" s="5"/>
    </row>
    <row r="303" spans="1:10" ht="14.1" customHeight="1" thickBot="1" x14ac:dyDescent="0.25">
      <c r="A303" s="74" t="s">
        <v>14828</v>
      </c>
      <c r="B303" s="62" t="s">
        <v>8528</v>
      </c>
      <c r="C303" s="71">
        <v>45383</v>
      </c>
      <c r="D303" s="74" t="s">
        <v>9385</v>
      </c>
      <c r="E303" s="62" t="s">
        <v>13092</v>
      </c>
      <c r="F303" s="61" t="s">
        <v>3080</v>
      </c>
      <c r="G303" s="5"/>
      <c r="H303" s="5"/>
      <c r="I303" s="5"/>
      <c r="J303" s="5"/>
    </row>
    <row r="304" spans="1:10" ht="14.1" customHeight="1" thickBot="1" x14ac:dyDescent="0.25">
      <c r="A304" s="75"/>
      <c r="B304" s="62" t="s">
        <v>1786</v>
      </c>
      <c r="C304" s="60">
        <f>IF(C303="","",IF(AND(MONTH(C303)&gt;=1,MONTH(C303)&lt;=3),1,IF(AND(MONTH(C303)&gt;=4,MONTH(C303)&lt;=6),2,IF(AND(MONTH(C303)&gt;=7,MONTH(C303)&lt;=9),3,4))))</f>
        <v>2</v>
      </c>
      <c r="D304" s="75"/>
      <c r="E304" s="62" t="s">
        <v>2417</v>
      </c>
      <c r="F304" s="61" t="s">
        <v>11111</v>
      </c>
      <c r="G304" s="5"/>
      <c r="H304" s="5"/>
      <c r="I304" s="5"/>
      <c r="J304" s="5"/>
    </row>
    <row r="305" spans="1:10" ht="14.1" customHeight="1" thickBot="1" x14ac:dyDescent="0.25">
      <c r="A305" s="75"/>
      <c r="B305" s="62" t="s">
        <v>12941</v>
      </c>
      <c r="C305" s="71">
        <v>45384</v>
      </c>
      <c r="D305" s="75"/>
      <c r="E305" s="62" t="s">
        <v>3073</v>
      </c>
      <c r="F305" s="61" t="s">
        <v>11111</v>
      </c>
      <c r="G305" s="5"/>
      <c r="H305" s="5"/>
      <c r="I305" s="5"/>
      <c r="J305" s="5"/>
    </row>
    <row r="306" spans="1:10" ht="14.1" customHeight="1" thickBot="1" x14ac:dyDescent="0.25">
      <c r="A306" s="75"/>
      <c r="B306" s="62" t="s">
        <v>1786</v>
      </c>
      <c r="C306" s="60">
        <f>IF(C305="","",IF(AND(MONTH(C305)&gt;=1,MONTH(C305)&lt;=3),1,IF(AND(MONTH(C305)&gt;=4,MONTH(C305)&lt;=6),2,IF(AND(MONTH(C305)&gt;=7,MONTH(C305)&lt;=9),3,4))))</f>
        <v>2</v>
      </c>
      <c r="D306" s="75"/>
      <c r="E306" s="62" t="s">
        <v>13191</v>
      </c>
      <c r="F306" s="61" t="s">
        <v>11111</v>
      </c>
      <c r="G306" s="5"/>
      <c r="H306" s="5"/>
      <c r="I306" s="5"/>
      <c r="J306" s="5"/>
    </row>
    <row r="307" spans="1:10" ht="14.1" customHeight="1" thickBot="1" x14ac:dyDescent="0.25">
      <c r="A307" s="5"/>
      <c r="B307" s="5"/>
      <c r="C307" s="5"/>
      <c r="D307" s="5"/>
      <c r="E307" s="5"/>
      <c r="F307" s="5"/>
      <c r="G307" s="5"/>
      <c r="H307" s="5"/>
      <c r="I307" s="5"/>
      <c r="J307" s="5"/>
    </row>
    <row r="308" spans="1:10" ht="14.1" customHeight="1" thickBot="1" x14ac:dyDescent="0.25">
      <c r="A308" s="67" t="s">
        <v>15735</v>
      </c>
      <c r="B308" s="67" t="s">
        <v>16146</v>
      </c>
      <c r="C308" s="67" t="s">
        <v>15641</v>
      </c>
      <c r="D308" s="67" t="s">
        <v>15251</v>
      </c>
      <c r="E308" s="67" t="s">
        <v>6932</v>
      </c>
      <c r="F308" s="67" t="s">
        <v>15280</v>
      </c>
      <c r="G308" s="5"/>
      <c r="H308" s="5"/>
      <c r="I308" s="5"/>
      <c r="J308" s="5"/>
    </row>
    <row r="309" spans="1:10" ht="13.5" customHeight="1" x14ac:dyDescent="0.2">
      <c r="A309" s="63">
        <v>90101802</v>
      </c>
      <c r="B309" s="64" t="str">
        <f ca="1">IFERROR(INDEX(UNSPSCDes,MATCH(INDIRECT(ADDRESS(ROW(),COLUMN()-1,4)),UNSPSCCode,0)),"")</f>
        <v>Servicios de comidas a domicilio</v>
      </c>
      <c r="C309" s="63" t="s">
        <v>1449</v>
      </c>
      <c r="D309" s="63">
        <v>3</v>
      </c>
      <c r="E309" s="66">
        <v>500</v>
      </c>
      <c r="F309" s="65">
        <f ca="1">INDIRECT(ADDRESS(ROW(),COLUMN()-2,4))*INDIRECT(ADDRESS(ROW(),COLUMN()-1,4))</f>
        <v>1500</v>
      </c>
      <c r="G309" s="5"/>
      <c r="H309" s="5"/>
      <c r="I309" s="5"/>
      <c r="J309" s="5"/>
    </row>
    <row r="310" spans="1:10" ht="13.5" customHeight="1" x14ac:dyDescent="0.2">
      <c r="A310" s="63">
        <v>72101607</v>
      </c>
      <c r="B310" s="64" t="str">
        <f ca="1">IFERROR(INDEX(UNSPSCDes,MATCH(INDIRECT(ADDRESS(ROW(),COLUMN()-1,4)),UNSPSCCode,0)),"")</f>
        <v>Instalación o reparación de paredes</v>
      </c>
      <c r="C310" s="63" t="s">
        <v>1449</v>
      </c>
      <c r="D310" s="63">
        <v>3</v>
      </c>
      <c r="E310" s="66">
        <v>6000</v>
      </c>
      <c r="F310" s="65">
        <f ca="1">INDIRECT(ADDRESS(ROW(),COLUMN()-2,4))*INDIRECT(ADDRESS(ROW(),COLUMN()-1,4))</f>
        <v>18000</v>
      </c>
      <c r="G310" s="5"/>
      <c r="H310" s="5"/>
      <c r="I310" s="5"/>
      <c r="J310" s="5"/>
    </row>
    <row r="311" spans="1:10" ht="13.5" customHeight="1" x14ac:dyDescent="0.2">
      <c r="A311" s="63">
        <v>39121701</v>
      </c>
      <c r="B311" s="64" t="str">
        <f ca="1">IFERROR(INDEX(UNSPSCDes,MATCH(INDIRECT(ADDRESS(ROW(),COLUMN()-1,4)),UNSPSCCode,0)),"")</f>
        <v>Soportes eléctricos</v>
      </c>
      <c r="C311" s="63" t="s">
        <v>1449</v>
      </c>
      <c r="D311" s="63">
        <v>1</v>
      </c>
      <c r="E311" s="66">
        <v>27500</v>
      </c>
      <c r="F311" s="65">
        <f ca="1">INDIRECT(ADDRESS(ROW(),COLUMN()-2,4))*INDIRECT(ADDRESS(ROW(),COLUMN()-1,4))</f>
        <v>27500</v>
      </c>
      <c r="G311" s="5"/>
      <c r="H311" s="5"/>
      <c r="I311" s="5"/>
      <c r="J311" s="5"/>
    </row>
    <row r="312" spans="1:10" ht="13.5" customHeight="1" x14ac:dyDescent="0.2">
      <c r="A312" s="63">
        <v>72101607</v>
      </c>
      <c r="B312" s="64" t="str">
        <f ca="1">IFERROR(INDEX(UNSPSCDes,MATCH(INDIRECT(ADDRESS(ROW(),COLUMN()-1,4)),UNSPSCCode,0)),"")</f>
        <v>Instalación o reparación de paredes</v>
      </c>
      <c r="C312" s="63" t="s">
        <v>1449</v>
      </c>
      <c r="D312" s="63">
        <v>1</v>
      </c>
      <c r="E312" s="66">
        <v>100000</v>
      </c>
      <c r="F312" s="65">
        <f ca="1">INDIRECT(ADDRESS(ROW(),COLUMN()-2,4))*INDIRECT(ADDRESS(ROW(),COLUMN()-1,4))</f>
        <v>100000</v>
      </c>
      <c r="G312" s="5"/>
      <c r="H312" s="5"/>
      <c r="I312" s="5"/>
      <c r="J312" s="5"/>
    </row>
    <row r="313" spans="1:10" ht="14.1" customHeight="1" x14ac:dyDescent="0.2">
      <c r="A313" s="5"/>
      <c r="B313" s="5"/>
      <c r="C313" s="5"/>
      <c r="D313" s="5"/>
      <c r="E313" s="68" t="s">
        <v>12549</v>
      </c>
      <c r="F313" s="69">
        <f ca="1">SUM(Table325[MONTO TOTAL ESTIMADO])</f>
        <v>147000</v>
      </c>
      <c r="G313" s="5"/>
      <c r="H313" s="5" t="str">
        <f>C302</f>
        <v>Servicios</v>
      </c>
      <c r="I313" s="5" t="str">
        <f>E302</f>
        <v>Sí</v>
      </c>
      <c r="J313" s="5" t="str">
        <f>D302</f>
        <v>Compras por debajo del Umbral</v>
      </c>
    </row>
    <row r="314" spans="1:10" ht="14.1" customHeight="1" thickBot="1" x14ac:dyDescent="0.3"/>
    <row r="315" spans="1:10" ht="33.75" customHeight="1" thickBot="1" x14ac:dyDescent="0.25">
      <c r="A315" s="59" t="s">
        <v>16382</v>
      </c>
      <c r="B315" s="59" t="s">
        <v>161</v>
      </c>
      <c r="C315" s="59" t="s">
        <v>11723</v>
      </c>
      <c r="D315" s="59" t="s">
        <v>14377</v>
      </c>
      <c r="E315" s="59" t="s">
        <v>10961</v>
      </c>
      <c r="F315" s="59" t="s">
        <v>11094</v>
      </c>
      <c r="G315" s="5"/>
      <c r="H315" s="5"/>
      <c r="I315" s="5"/>
      <c r="J315" s="5"/>
    </row>
    <row r="316" spans="1:10" ht="14.1" customHeight="1" thickBot="1" x14ac:dyDescent="0.25">
      <c r="A316" s="61" t="s">
        <v>18853</v>
      </c>
      <c r="B316" s="61" t="s">
        <v>18854</v>
      </c>
      <c r="C316" s="61" t="s">
        <v>6798</v>
      </c>
      <c r="D316" s="61" t="s">
        <v>10170</v>
      </c>
      <c r="E316" s="61" t="s">
        <v>8854</v>
      </c>
      <c r="F316" s="61"/>
      <c r="G316" s="5"/>
      <c r="H316" s="5"/>
      <c r="I316" s="5"/>
      <c r="J316" s="5"/>
    </row>
    <row r="317" spans="1:10" ht="14.1" customHeight="1" thickBot="1" x14ac:dyDescent="0.25">
      <c r="A317" s="74" t="s">
        <v>14828</v>
      </c>
      <c r="B317" s="62" t="s">
        <v>8528</v>
      </c>
      <c r="C317" s="71">
        <v>45474</v>
      </c>
      <c r="D317" s="74" t="s">
        <v>9385</v>
      </c>
      <c r="E317" s="62" t="s">
        <v>13092</v>
      </c>
      <c r="F317" s="61" t="s">
        <v>3080</v>
      </c>
      <c r="G317" s="5"/>
      <c r="H317" s="5"/>
      <c r="I317" s="5"/>
      <c r="J317" s="5"/>
    </row>
    <row r="318" spans="1:10" ht="14.1" customHeight="1" thickBot="1" x14ac:dyDescent="0.25">
      <c r="A318" s="75"/>
      <c r="B318" s="62" t="s">
        <v>1786</v>
      </c>
      <c r="C318" s="60">
        <f>IF(C317="","",IF(AND(MONTH(C317)&gt;=1,MONTH(C317)&lt;=3),1,IF(AND(MONTH(C317)&gt;=4,MONTH(C317)&lt;=6),2,IF(AND(MONTH(C317)&gt;=7,MONTH(C317)&lt;=9),3,4))))</f>
        <v>3</v>
      </c>
      <c r="D318" s="75"/>
      <c r="E318" s="62" t="s">
        <v>2417</v>
      </c>
      <c r="F318" s="61" t="s">
        <v>11111</v>
      </c>
      <c r="G318" s="5"/>
      <c r="H318" s="5"/>
      <c r="I318" s="5"/>
      <c r="J318" s="5"/>
    </row>
    <row r="319" spans="1:10" ht="14.1" customHeight="1" thickBot="1" x14ac:dyDescent="0.25">
      <c r="A319" s="75"/>
      <c r="B319" s="62" t="s">
        <v>12941</v>
      </c>
      <c r="C319" s="71">
        <v>45475</v>
      </c>
      <c r="D319" s="75"/>
      <c r="E319" s="62" t="s">
        <v>3073</v>
      </c>
      <c r="F319" s="61" t="s">
        <v>11111</v>
      </c>
      <c r="G319" s="5"/>
      <c r="H319" s="5"/>
      <c r="I319" s="5"/>
      <c r="J319" s="5"/>
    </row>
    <row r="320" spans="1:10" ht="14.1" customHeight="1" thickBot="1" x14ac:dyDescent="0.25">
      <c r="A320" s="75"/>
      <c r="B320" s="62" t="s">
        <v>1786</v>
      </c>
      <c r="C320" s="60">
        <f>IF(C319="","",IF(AND(MONTH(C319)&gt;=1,MONTH(C319)&lt;=3),1,IF(AND(MONTH(C319)&gt;=4,MONTH(C319)&lt;=6),2,IF(AND(MONTH(C319)&gt;=7,MONTH(C319)&lt;=9),3,4))))</f>
        <v>3</v>
      </c>
      <c r="D320" s="75"/>
      <c r="E320" s="62" t="s">
        <v>13191</v>
      </c>
      <c r="F320" s="61" t="s">
        <v>11111</v>
      </c>
      <c r="G320" s="5"/>
      <c r="H320" s="5"/>
      <c r="I320" s="5"/>
      <c r="J320" s="5"/>
    </row>
    <row r="321" spans="1:10" ht="14.1" customHeight="1" thickBot="1" x14ac:dyDescent="0.25">
      <c r="A321" s="5"/>
      <c r="B321" s="5"/>
      <c r="C321" s="5"/>
      <c r="D321" s="5"/>
      <c r="E321" s="5"/>
      <c r="F321" s="5"/>
      <c r="G321" s="5"/>
      <c r="H321" s="5"/>
      <c r="I321" s="5"/>
      <c r="J321" s="5"/>
    </row>
    <row r="322" spans="1:10" ht="14.1" customHeight="1" thickBot="1" x14ac:dyDescent="0.25">
      <c r="A322" s="67" t="s">
        <v>15735</v>
      </c>
      <c r="B322" s="67" t="s">
        <v>16146</v>
      </c>
      <c r="C322" s="67" t="s">
        <v>15641</v>
      </c>
      <c r="D322" s="67" t="s">
        <v>15251</v>
      </c>
      <c r="E322" s="67" t="s">
        <v>6932</v>
      </c>
      <c r="F322" s="67" t="s">
        <v>15280</v>
      </c>
      <c r="G322" s="5"/>
      <c r="H322" s="5"/>
      <c r="I322" s="5"/>
      <c r="J322" s="5"/>
    </row>
    <row r="323" spans="1:10" ht="14.1" customHeight="1" x14ac:dyDescent="0.2">
      <c r="A323" s="63">
        <v>72101607</v>
      </c>
      <c r="B323" s="64" t="str">
        <f ca="1">IFERROR(INDEX(UNSPSCDes,MATCH(INDIRECT(ADDRESS(ROW(),COLUMN()-1,4)),UNSPSCCode,0)),"")</f>
        <v>Instalación o reparación de paredes</v>
      </c>
      <c r="C323" s="63" t="s">
        <v>1449</v>
      </c>
      <c r="D323" s="63">
        <v>3</v>
      </c>
      <c r="E323" s="66">
        <v>6000</v>
      </c>
      <c r="F323" s="65">
        <f ca="1">INDIRECT(ADDRESS(ROW(),COLUMN()-2,4))*INDIRECT(ADDRESS(ROW(),COLUMN()-1,4))</f>
        <v>18000</v>
      </c>
      <c r="G323" s="5"/>
      <c r="H323" s="5"/>
      <c r="I323" s="5"/>
      <c r="J323" s="5"/>
    </row>
    <row r="324" spans="1:10" ht="13.5" customHeight="1" x14ac:dyDescent="0.2">
      <c r="A324" s="63">
        <v>39121701</v>
      </c>
      <c r="B324" s="64" t="str">
        <f ca="1">IFERROR(INDEX(UNSPSCDes,MATCH(INDIRECT(ADDRESS(ROW(),COLUMN()-1,4)),UNSPSCCode,0)),"")</f>
        <v>Soportes eléctricos</v>
      </c>
      <c r="C324" s="63" t="s">
        <v>1449</v>
      </c>
      <c r="D324" s="63">
        <v>1</v>
      </c>
      <c r="E324" s="66">
        <v>27500</v>
      </c>
      <c r="F324" s="65">
        <f ca="1">INDIRECT(ADDRESS(ROW(),COLUMN()-2,4))*INDIRECT(ADDRESS(ROW(),COLUMN()-1,4))</f>
        <v>27500</v>
      </c>
      <c r="G324" s="5"/>
      <c r="H324" s="5"/>
      <c r="I324" s="5"/>
      <c r="J324" s="5"/>
    </row>
    <row r="325" spans="1:10" ht="13.5" customHeight="1" x14ac:dyDescent="0.2">
      <c r="A325" s="63">
        <v>72101607</v>
      </c>
      <c r="B325" s="64" t="str">
        <f ca="1">IFERROR(INDEX(UNSPSCDes,MATCH(INDIRECT(ADDRESS(ROW(),COLUMN()-1,4)),UNSPSCCode,0)),"")</f>
        <v>Instalación o reparación de paredes</v>
      </c>
      <c r="C325" s="63" t="s">
        <v>1449</v>
      </c>
      <c r="D325" s="63">
        <v>1</v>
      </c>
      <c r="E325" s="66">
        <v>100000</v>
      </c>
      <c r="F325" s="65">
        <f ca="1">INDIRECT(ADDRESS(ROW(),COLUMN()-2,4))*INDIRECT(ADDRESS(ROW(),COLUMN()-1,4))</f>
        <v>100000</v>
      </c>
      <c r="G325" s="5"/>
      <c r="H325" s="5"/>
      <c r="I325" s="5"/>
      <c r="J325" s="5"/>
    </row>
    <row r="326" spans="1:10" ht="14.1" customHeight="1" x14ac:dyDescent="0.2">
      <c r="A326" s="5"/>
      <c r="B326" s="5"/>
      <c r="C326" s="5"/>
      <c r="D326" s="5"/>
      <c r="E326" s="68" t="s">
        <v>12549</v>
      </c>
      <c r="F326" s="69">
        <f ca="1">SUM(Table326[MONTO TOTAL ESTIMADO])</f>
        <v>145500</v>
      </c>
      <c r="G326" s="5"/>
      <c r="H326" s="5" t="str">
        <f>C316</f>
        <v>Servicios</v>
      </c>
      <c r="I326" s="5" t="str">
        <f>E316</f>
        <v>Sí</v>
      </c>
      <c r="J326" s="5" t="str">
        <f>D316</f>
        <v>Compras por debajo del Umbral</v>
      </c>
    </row>
    <row r="327" spans="1:10" ht="14.1" customHeight="1" thickBot="1" x14ac:dyDescent="0.3"/>
    <row r="328" spans="1:10" ht="33.75" customHeight="1" thickBot="1" x14ac:dyDescent="0.25">
      <c r="A328" s="59" t="s">
        <v>16382</v>
      </c>
      <c r="B328" s="59" t="s">
        <v>161</v>
      </c>
      <c r="C328" s="59" t="s">
        <v>11723</v>
      </c>
      <c r="D328" s="59" t="s">
        <v>14377</v>
      </c>
      <c r="E328" s="59" t="s">
        <v>10961</v>
      </c>
      <c r="F328" s="59" t="s">
        <v>11094</v>
      </c>
      <c r="G328" s="5"/>
      <c r="H328" s="5"/>
      <c r="I328" s="5"/>
      <c r="J328" s="5"/>
    </row>
    <row r="329" spans="1:10" ht="14.1" customHeight="1" thickBot="1" x14ac:dyDescent="0.25">
      <c r="A329" s="61" t="s">
        <v>18853</v>
      </c>
      <c r="B329" s="61" t="s">
        <v>18854</v>
      </c>
      <c r="C329" s="61" t="s">
        <v>6798</v>
      </c>
      <c r="D329" s="61" t="s">
        <v>17483</v>
      </c>
      <c r="E329" s="61" t="s">
        <v>8854</v>
      </c>
      <c r="F329" s="61"/>
      <c r="G329" s="5"/>
      <c r="H329" s="5"/>
      <c r="I329" s="5"/>
      <c r="J329" s="5"/>
    </row>
    <row r="330" spans="1:10" ht="14.1" customHeight="1" thickBot="1" x14ac:dyDescent="0.25">
      <c r="A330" s="74" t="s">
        <v>14828</v>
      </c>
      <c r="B330" s="62" t="s">
        <v>8528</v>
      </c>
      <c r="C330" s="71">
        <v>45566</v>
      </c>
      <c r="D330" s="74" t="s">
        <v>9385</v>
      </c>
      <c r="E330" s="62" t="s">
        <v>13092</v>
      </c>
      <c r="F330" s="61" t="s">
        <v>3080</v>
      </c>
      <c r="G330" s="5"/>
      <c r="H330" s="5"/>
      <c r="I330" s="5"/>
      <c r="J330" s="5"/>
    </row>
    <row r="331" spans="1:10" ht="14.1" customHeight="1" thickBot="1" x14ac:dyDescent="0.25">
      <c r="A331" s="75"/>
      <c r="B331" s="62" t="s">
        <v>1786</v>
      </c>
      <c r="C331" s="60">
        <f>IF(C330="","",IF(AND(MONTH(C330)&gt;=1,MONTH(C330)&lt;=3),1,IF(AND(MONTH(C330)&gt;=4,MONTH(C330)&lt;=6),2,IF(AND(MONTH(C330)&gt;=7,MONTH(C330)&lt;=9),3,4))))</f>
        <v>4</v>
      </c>
      <c r="D331" s="75"/>
      <c r="E331" s="62" t="s">
        <v>2417</v>
      </c>
      <c r="F331" s="61" t="s">
        <v>11111</v>
      </c>
      <c r="G331" s="5"/>
      <c r="H331" s="5"/>
      <c r="I331" s="5"/>
      <c r="J331" s="5"/>
    </row>
    <row r="332" spans="1:10" ht="14.1" customHeight="1" thickBot="1" x14ac:dyDescent="0.25">
      <c r="A332" s="75"/>
      <c r="B332" s="62" t="s">
        <v>12941</v>
      </c>
      <c r="C332" s="71">
        <v>45580</v>
      </c>
      <c r="D332" s="75"/>
      <c r="E332" s="62" t="s">
        <v>3073</v>
      </c>
      <c r="F332" s="61" t="s">
        <v>11111</v>
      </c>
      <c r="G332" s="5"/>
      <c r="H332" s="5"/>
      <c r="I332" s="5"/>
      <c r="J332" s="5"/>
    </row>
    <row r="333" spans="1:10" ht="14.1" customHeight="1" thickBot="1" x14ac:dyDescent="0.25">
      <c r="A333" s="75"/>
      <c r="B333" s="62" t="s">
        <v>1786</v>
      </c>
      <c r="C333" s="60">
        <f>IF(C332="","",IF(AND(MONTH(C332)&gt;=1,MONTH(C332)&lt;=3),1,IF(AND(MONTH(C332)&gt;=4,MONTH(C332)&lt;=6),2,IF(AND(MONTH(C332)&gt;=7,MONTH(C332)&lt;=9),3,4))))</f>
        <v>4</v>
      </c>
      <c r="D333" s="75"/>
      <c r="E333" s="62" t="s">
        <v>13191</v>
      </c>
      <c r="F333" s="61" t="s">
        <v>11111</v>
      </c>
      <c r="G333" s="5"/>
      <c r="H333" s="5"/>
      <c r="I333" s="5"/>
      <c r="J333" s="5"/>
    </row>
    <row r="334" spans="1:10" ht="14.1" customHeight="1" thickBot="1" x14ac:dyDescent="0.25">
      <c r="A334" s="5"/>
      <c r="B334" s="5"/>
      <c r="C334" s="5"/>
      <c r="D334" s="5"/>
      <c r="E334" s="5"/>
      <c r="F334" s="5"/>
      <c r="G334" s="5"/>
      <c r="H334" s="5"/>
      <c r="I334" s="5"/>
      <c r="J334" s="5"/>
    </row>
    <row r="335" spans="1:10" ht="14.1" customHeight="1" thickBot="1" x14ac:dyDescent="0.25">
      <c r="A335" s="67" t="s">
        <v>15735</v>
      </c>
      <c r="B335" s="67" t="s">
        <v>16146</v>
      </c>
      <c r="C335" s="67" t="s">
        <v>15641</v>
      </c>
      <c r="D335" s="67" t="s">
        <v>15251</v>
      </c>
      <c r="E335" s="67" t="s">
        <v>6932</v>
      </c>
      <c r="F335" s="67" t="s">
        <v>15280</v>
      </c>
      <c r="G335" s="5"/>
      <c r="H335" s="5"/>
      <c r="I335" s="5"/>
      <c r="J335" s="5"/>
    </row>
    <row r="336" spans="1:10" ht="13.5" customHeight="1" x14ac:dyDescent="0.2">
      <c r="A336" s="63">
        <v>90101802</v>
      </c>
      <c r="B336" s="64" t="str">
        <f ca="1">IFERROR(INDEX(UNSPSCDes,MATCH(INDIRECT(ADDRESS(ROW(),COLUMN()-1,4)),UNSPSCCode,0)),"")</f>
        <v>Servicios de comidas a domicilio</v>
      </c>
      <c r="C336" s="63" t="s">
        <v>1449</v>
      </c>
      <c r="D336" s="63">
        <v>3</v>
      </c>
      <c r="E336" s="66">
        <v>500</v>
      </c>
      <c r="F336" s="65">
        <f ca="1">INDIRECT(ADDRESS(ROW(),COLUMN()-2,4))*INDIRECT(ADDRESS(ROW(),COLUMN()-1,4))</f>
        <v>1500</v>
      </c>
      <c r="G336" s="5"/>
      <c r="H336" s="5"/>
      <c r="I336" s="5"/>
      <c r="J336" s="5"/>
    </row>
    <row r="337" spans="1:10" ht="13.5" customHeight="1" x14ac:dyDescent="0.2">
      <c r="A337" s="63">
        <v>72101607</v>
      </c>
      <c r="B337" s="64" t="str">
        <f ca="1">IFERROR(INDEX(UNSPSCDes,MATCH(INDIRECT(ADDRESS(ROW(),COLUMN()-1,4)),UNSPSCCode,0)),"")</f>
        <v>Instalación o reparación de paredes</v>
      </c>
      <c r="C337" s="63" t="s">
        <v>1449</v>
      </c>
      <c r="D337" s="63">
        <v>3</v>
      </c>
      <c r="E337" s="66">
        <v>6000</v>
      </c>
      <c r="F337" s="65">
        <f ca="1">INDIRECT(ADDRESS(ROW(),COLUMN()-2,4))*INDIRECT(ADDRESS(ROW(),COLUMN()-1,4))</f>
        <v>18000</v>
      </c>
      <c r="G337" s="5"/>
      <c r="H337" s="5"/>
      <c r="I337" s="5"/>
      <c r="J337" s="5"/>
    </row>
    <row r="338" spans="1:10" ht="13.5" customHeight="1" x14ac:dyDescent="0.2">
      <c r="A338" s="63">
        <v>39121701</v>
      </c>
      <c r="B338" s="64" t="str">
        <f ca="1">IFERROR(INDEX(UNSPSCDes,MATCH(INDIRECT(ADDRESS(ROW(),COLUMN()-1,4)),UNSPSCCode,0)),"")</f>
        <v>Soportes eléctricos</v>
      </c>
      <c r="C338" s="63" t="s">
        <v>1449</v>
      </c>
      <c r="D338" s="63">
        <v>1</v>
      </c>
      <c r="E338" s="66">
        <v>27500</v>
      </c>
      <c r="F338" s="65">
        <f ca="1">INDIRECT(ADDRESS(ROW(),COLUMN()-2,4))*INDIRECT(ADDRESS(ROW(),COLUMN()-1,4))</f>
        <v>27500</v>
      </c>
      <c r="G338" s="5"/>
      <c r="H338" s="5"/>
      <c r="I338" s="5"/>
      <c r="J338" s="5"/>
    </row>
    <row r="339" spans="1:10" ht="13.5" customHeight="1" x14ac:dyDescent="0.2">
      <c r="A339" s="63">
        <v>72101607</v>
      </c>
      <c r="B339" s="64" t="str">
        <f ca="1">IFERROR(INDEX(UNSPSCDes,MATCH(INDIRECT(ADDRESS(ROW(),COLUMN()-1,4)),UNSPSCCode,0)),"")</f>
        <v>Instalación o reparación de paredes</v>
      </c>
      <c r="C339" s="63" t="s">
        <v>1449</v>
      </c>
      <c r="D339" s="63">
        <v>1</v>
      </c>
      <c r="E339" s="66">
        <v>100000</v>
      </c>
      <c r="F339" s="65">
        <f ca="1">INDIRECT(ADDRESS(ROW(),COLUMN()-2,4))*INDIRECT(ADDRESS(ROW(),COLUMN()-1,4))</f>
        <v>100000</v>
      </c>
      <c r="G339" s="5"/>
      <c r="H339" s="5"/>
      <c r="I339" s="5"/>
      <c r="J339" s="5"/>
    </row>
    <row r="340" spans="1:10" ht="27" customHeight="1" x14ac:dyDescent="0.2">
      <c r="A340" s="63">
        <v>73151702</v>
      </c>
      <c r="B340" s="64" t="str">
        <f ca="1">IFERROR(INDEX(UNSPSCDes,MATCH(INDIRECT(ADDRESS(ROW(),COLUMN()-1,4)),UNSPSCCode,0)),"")</f>
        <v>Servicios de tratamiento de materiales de protección contra incendios</v>
      </c>
      <c r="C340" s="63" t="s">
        <v>1449</v>
      </c>
      <c r="D340" s="63">
        <v>1</v>
      </c>
      <c r="E340" s="66">
        <v>125000</v>
      </c>
      <c r="F340" s="65">
        <f ca="1">INDIRECT(ADDRESS(ROW(),COLUMN()-2,4))*INDIRECT(ADDRESS(ROW(),COLUMN()-1,4))</f>
        <v>125000</v>
      </c>
      <c r="G340" s="5"/>
      <c r="H340" s="5"/>
      <c r="I340" s="5"/>
      <c r="J340" s="5"/>
    </row>
    <row r="341" spans="1:10" ht="14.1" customHeight="1" x14ac:dyDescent="0.2">
      <c r="A341" s="5"/>
      <c r="B341" s="5"/>
      <c r="C341" s="5"/>
      <c r="D341" s="5"/>
      <c r="E341" s="68" t="s">
        <v>12549</v>
      </c>
      <c r="F341" s="69">
        <f ca="1">SUM(Table327[MONTO TOTAL ESTIMADO])</f>
        <v>272000</v>
      </c>
      <c r="G341" s="5"/>
      <c r="H341" s="5" t="str">
        <f>C329</f>
        <v>Servicios</v>
      </c>
      <c r="I341" s="5" t="str">
        <f>E329</f>
        <v>Sí</v>
      </c>
      <c r="J341" s="5" t="str">
        <f>D329</f>
        <v>Compras Menores</v>
      </c>
    </row>
    <row r="342" spans="1:10" ht="14.1" customHeight="1" thickBot="1" x14ac:dyDescent="0.3"/>
    <row r="343" spans="1:10" ht="33.75" customHeight="1" thickBot="1" x14ac:dyDescent="0.25">
      <c r="A343" s="59" t="s">
        <v>16382</v>
      </c>
      <c r="B343" s="59" t="s">
        <v>161</v>
      </c>
      <c r="C343" s="59" t="s">
        <v>11723</v>
      </c>
      <c r="D343" s="59" t="s">
        <v>14377</v>
      </c>
      <c r="E343" s="59" t="s">
        <v>10961</v>
      </c>
      <c r="F343" s="59" t="s">
        <v>11094</v>
      </c>
      <c r="G343" s="5"/>
      <c r="H343" s="5"/>
      <c r="I343" s="5"/>
      <c r="J343" s="5"/>
    </row>
    <row r="344" spans="1:10" ht="13.5" customHeight="1" thickBot="1" x14ac:dyDescent="0.25">
      <c r="A344" s="61" t="s">
        <v>18855</v>
      </c>
      <c r="B344" s="61" t="s">
        <v>18856</v>
      </c>
      <c r="C344" s="61" t="s">
        <v>6798</v>
      </c>
      <c r="D344" s="61" t="s">
        <v>17483</v>
      </c>
      <c r="E344" s="61" t="s">
        <v>8854</v>
      </c>
      <c r="F344" s="61"/>
      <c r="G344" s="5"/>
      <c r="H344" s="5"/>
      <c r="I344" s="5"/>
      <c r="J344" s="5"/>
    </row>
    <row r="345" spans="1:10" ht="14.1" customHeight="1" thickBot="1" x14ac:dyDescent="0.25">
      <c r="A345" s="74" t="s">
        <v>14828</v>
      </c>
      <c r="B345" s="62" t="s">
        <v>8528</v>
      </c>
      <c r="C345" s="71">
        <v>45292</v>
      </c>
      <c r="D345" s="74" t="s">
        <v>9385</v>
      </c>
      <c r="E345" s="62" t="s">
        <v>13092</v>
      </c>
      <c r="F345" s="61" t="s">
        <v>3080</v>
      </c>
      <c r="G345" s="5"/>
      <c r="H345" s="5"/>
      <c r="I345" s="5"/>
      <c r="J345" s="5"/>
    </row>
    <row r="346" spans="1:10" ht="14.1" customHeight="1" thickBot="1" x14ac:dyDescent="0.25">
      <c r="A346" s="75"/>
      <c r="B346" s="62" t="s">
        <v>1786</v>
      </c>
      <c r="C346" s="60">
        <f>IF(C345="","",IF(AND(MONTH(C345)&gt;=1,MONTH(C345)&lt;=3),1,IF(AND(MONTH(C345)&gt;=4,MONTH(C345)&lt;=6),2,IF(AND(MONTH(C345)&gt;=7,MONTH(C345)&lt;=9),3,4))))</f>
        <v>1</v>
      </c>
      <c r="D346" s="75"/>
      <c r="E346" s="62" t="s">
        <v>2417</v>
      </c>
      <c r="F346" s="61" t="s">
        <v>11111</v>
      </c>
      <c r="G346" s="5"/>
      <c r="H346" s="5"/>
      <c r="I346" s="5"/>
      <c r="J346" s="5"/>
    </row>
    <row r="347" spans="1:10" ht="14.1" customHeight="1" thickBot="1" x14ac:dyDescent="0.25">
      <c r="A347" s="75"/>
      <c r="B347" s="62" t="s">
        <v>12941</v>
      </c>
      <c r="C347" s="71">
        <v>45306</v>
      </c>
      <c r="D347" s="75"/>
      <c r="E347" s="62" t="s">
        <v>3073</v>
      </c>
      <c r="F347" s="61" t="s">
        <v>11111</v>
      </c>
      <c r="G347" s="5"/>
      <c r="H347" s="5"/>
      <c r="I347" s="5"/>
      <c r="J347" s="5"/>
    </row>
    <row r="348" spans="1:10" ht="14.1" customHeight="1" thickBot="1" x14ac:dyDescent="0.25">
      <c r="A348" s="75"/>
      <c r="B348" s="62" t="s">
        <v>1786</v>
      </c>
      <c r="C348" s="60">
        <f>IF(C347="","",IF(AND(MONTH(C347)&gt;=1,MONTH(C347)&lt;=3),1,IF(AND(MONTH(C347)&gt;=4,MONTH(C347)&lt;=6),2,IF(AND(MONTH(C347)&gt;=7,MONTH(C347)&lt;=9),3,4))))</f>
        <v>1</v>
      </c>
      <c r="D348" s="75"/>
      <c r="E348" s="62" t="s">
        <v>13191</v>
      </c>
      <c r="F348" s="61" t="s">
        <v>11111</v>
      </c>
      <c r="G348" s="5"/>
      <c r="H348" s="5"/>
      <c r="I348" s="5"/>
      <c r="J348" s="5"/>
    </row>
    <row r="349" spans="1:10" ht="14.1" customHeight="1" thickBot="1" x14ac:dyDescent="0.25">
      <c r="A349" s="5"/>
      <c r="B349" s="5"/>
      <c r="C349" s="5"/>
      <c r="D349" s="5"/>
      <c r="E349" s="5"/>
      <c r="F349" s="5"/>
      <c r="G349" s="5"/>
      <c r="H349" s="5"/>
      <c r="I349" s="5"/>
      <c r="J349" s="5"/>
    </row>
    <row r="350" spans="1:10" ht="14.1" customHeight="1" thickBot="1" x14ac:dyDescent="0.25">
      <c r="A350" s="67" t="s">
        <v>15735</v>
      </c>
      <c r="B350" s="67" t="s">
        <v>16146</v>
      </c>
      <c r="C350" s="67" t="s">
        <v>15641</v>
      </c>
      <c r="D350" s="67" t="s">
        <v>15251</v>
      </c>
      <c r="E350" s="67" t="s">
        <v>6932</v>
      </c>
      <c r="F350" s="67" t="s">
        <v>15280</v>
      </c>
      <c r="G350" s="5"/>
      <c r="H350" s="5"/>
      <c r="I350" s="5"/>
      <c r="J350" s="5"/>
    </row>
    <row r="351" spans="1:10" ht="13.5" customHeight="1" x14ac:dyDescent="0.2">
      <c r="A351" s="63">
        <v>76111505</v>
      </c>
      <c r="B351" s="64" t="str">
        <f ca="1">IFERROR(INDEX(UNSPSCDes,MATCH(INDIRECT(ADDRESS(ROW(),COLUMN()-1,4)),UNSPSCCode,0)),"")</f>
        <v>Servicios de limpieza de telas y muebles</v>
      </c>
      <c r="C351" s="63" t="s">
        <v>18143</v>
      </c>
      <c r="D351" s="63">
        <v>1</v>
      </c>
      <c r="E351" s="66">
        <v>50000</v>
      </c>
      <c r="F351" s="65">
        <f ca="1">INDIRECT(ADDRESS(ROW(),COLUMN()-2,4))*INDIRECT(ADDRESS(ROW(),COLUMN()-1,4))</f>
        <v>50000</v>
      </c>
      <c r="G351" s="5"/>
      <c r="H351" s="5"/>
      <c r="I351" s="5"/>
      <c r="J351" s="5"/>
    </row>
    <row r="352" spans="1:10" ht="27" customHeight="1" x14ac:dyDescent="0.2">
      <c r="A352" s="63">
        <v>78180103</v>
      </c>
      <c r="B352" s="64" t="str">
        <f ca="1">IFERROR(INDEX(UNSPSCDes,MATCH(INDIRECT(ADDRESS(ROW(),COLUMN()-1,4)),UNSPSCCode,0)),"")</f>
        <v>Servicios de cambio de fluidos de aceite o de la transmisión</v>
      </c>
      <c r="C352" s="63" t="s">
        <v>18143</v>
      </c>
      <c r="D352" s="63">
        <v>1</v>
      </c>
      <c r="E352" s="66">
        <v>200000</v>
      </c>
      <c r="F352" s="65">
        <f ca="1">INDIRECT(ADDRESS(ROW(),COLUMN()-2,4))*INDIRECT(ADDRESS(ROW(),COLUMN()-1,4))</f>
        <v>200000</v>
      </c>
      <c r="G352" s="5"/>
      <c r="H352" s="5"/>
      <c r="I352" s="5"/>
      <c r="J352" s="5"/>
    </row>
    <row r="353" spans="1:10" ht="27" customHeight="1" x14ac:dyDescent="0.2">
      <c r="A353" s="63">
        <v>78180103</v>
      </c>
      <c r="B353" s="64" t="str">
        <f ca="1">IFERROR(INDEX(UNSPSCDes,MATCH(INDIRECT(ADDRESS(ROW(),COLUMN()-1,4)),UNSPSCCode,0)),"")</f>
        <v>Servicios de cambio de fluidos de aceite o de la transmisión</v>
      </c>
      <c r="C353" s="63" t="s">
        <v>18143</v>
      </c>
      <c r="D353" s="63">
        <v>3</v>
      </c>
      <c r="E353" s="66">
        <v>6000</v>
      </c>
      <c r="F353" s="65">
        <f ca="1">INDIRECT(ADDRESS(ROW(),COLUMN()-2,4))*INDIRECT(ADDRESS(ROW(),COLUMN()-1,4))</f>
        <v>18000</v>
      </c>
      <c r="G353" s="5"/>
      <c r="H353" s="5"/>
      <c r="I353" s="5"/>
      <c r="J353" s="5"/>
    </row>
    <row r="354" spans="1:10" ht="27" customHeight="1" x14ac:dyDescent="0.2">
      <c r="A354" s="63">
        <v>72102305</v>
      </c>
      <c r="B354" s="64" t="str">
        <f ca="1">IFERROR(INDEX(UNSPSCDes,MATCH(INDIRECT(ADDRESS(ROW(),COLUMN()-1,4)),UNSPSCCode,0)),"")</f>
        <v>Servicios de reparación, mantenimiento o reparación de aire acondicionado</v>
      </c>
      <c r="C354" s="63" t="s">
        <v>18143</v>
      </c>
      <c r="D354" s="63">
        <v>1</v>
      </c>
      <c r="E354" s="66">
        <v>125000</v>
      </c>
      <c r="F354" s="65">
        <f ca="1">INDIRECT(ADDRESS(ROW(),COLUMN()-2,4))*INDIRECT(ADDRESS(ROW(),COLUMN()-1,4))</f>
        <v>125000</v>
      </c>
      <c r="G354" s="5"/>
      <c r="H354" s="5"/>
      <c r="I354" s="5"/>
      <c r="J354" s="5"/>
    </row>
    <row r="355" spans="1:10" ht="14.1" customHeight="1" x14ac:dyDescent="0.2">
      <c r="A355" s="5"/>
      <c r="B355" s="5"/>
      <c r="C355" s="5"/>
      <c r="D355" s="5"/>
      <c r="E355" s="68" t="s">
        <v>12549</v>
      </c>
      <c r="F355" s="69">
        <f ca="1">SUM(Table328[MONTO TOTAL ESTIMADO])</f>
        <v>393000</v>
      </c>
      <c r="G355" s="5"/>
      <c r="H355" s="5" t="str">
        <f>C344</f>
        <v>Servicios</v>
      </c>
      <c r="I355" s="5" t="str">
        <f>E344</f>
        <v>Sí</v>
      </c>
      <c r="J355" s="5" t="str">
        <f>D344</f>
        <v>Compras Menores</v>
      </c>
    </row>
    <row r="356" spans="1:10" ht="14.1" customHeight="1" thickBot="1" x14ac:dyDescent="0.3"/>
    <row r="357" spans="1:10" ht="33.75" customHeight="1" thickBot="1" x14ac:dyDescent="0.25">
      <c r="A357" s="59" t="s">
        <v>16382</v>
      </c>
      <c r="B357" s="59" t="s">
        <v>161</v>
      </c>
      <c r="C357" s="59" t="s">
        <v>11723</v>
      </c>
      <c r="D357" s="59" t="s">
        <v>14377</v>
      </c>
      <c r="E357" s="59" t="s">
        <v>10961</v>
      </c>
      <c r="F357" s="59" t="s">
        <v>11094</v>
      </c>
      <c r="G357" s="5"/>
      <c r="H357" s="5"/>
      <c r="I357" s="5"/>
      <c r="J357" s="5"/>
    </row>
    <row r="358" spans="1:10" ht="14.1" customHeight="1" thickBot="1" x14ac:dyDescent="0.25">
      <c r="A358" s="61" t="s">
        <v>18855</v>
      </c>
      <c r="B358" s="61" t="s">
        <v>18856</v>
      </c>
      <c r="C358" s="61" t="s">
        <v>6798</v>
      </c>
      <c r="D358" s="61" t="s">
        <v>17483</v>
      </c>
      <c r="E358" s="61" t="s">
        <v>8854</v>
      </c>
      <c r="F358" s="61"/>
      <c r="G358" s="5"/>
      <c r="H358" s="5"/>
      <c r="I358" s="5"/>
      <c r="J358" s="5"/>
    </row>
    <row r="359" spans="1:10" ht="14.1" customHeight="1" thickBot="1" x14ac:dyDescent="0.25">
      <c r="A359" s="74" t="s">
        <v>14828</v>
      </c>
      <c r="B359" s="62" t="s">
        <v>8528</v>
      </c>
      <c r="C359" s="71">
        <v>45383</v>
      </c>
      <c r="D359" s="74" t="s">
        <v>9385</v>
      </c>
      <c r="E359" s="62" t="s">
        <v>13092</v>
      </c>
      <c r="F359" s="61" t="s">
        <v>3080</v>
      </c>
      <c r="G359" s="5"/>
      <c r="H359" s="5"/>
      <c r="I359" s="5"/>
      <c r="J359" s="5"/>
    </row>
    <row r="360" spans="1:10" ht="14.1" customHeight="1" thickBot="1" x14ac:dyDescent="0.25">
      <c r="A360" s="75"/>
      <c r="B360" s="62" t="s">
        <v>1786</v>
      </c>
      <c r="C360" s="60">
        <f>IF(C359="","",IF(AND(MONTH(C359)&gt;=1,MONTH(C359)&lt;=3),1,IF(AND(MONTH(C359)&gt;=4,MONTH(C359)&lt;=6),2,IF(AND(MONTH(C359)&gt;=7,MONTH(C359)&lt;=9),3,4))))</f>
        <v>2</v>
      </c>
      <c r="D360" s="75"/>
      <c r="E360" s="62" t="s">
        <v>2417</v>
      </c>
      <c r="F360" s="61" t="s">
        <v>11111</v>
      </c>
      <c r="G360" s="5"/>
      <c r="H360" s="5"/>
      <c r="I360" s="5"/>
      <c r="J360" s="5"/>
    </row>
    <row r="361" spans="1:10" ht="14.1" customHeight="1" thickBot="1" x14ac:dyDescent="0.25">
      <c r="A361" s="75"/>
      <c r="B361" s="62" t="s">
        <v>12941</v>
      </c>
      <c r="C361" s="71">
        <v>45397</v>
      </c>
      <c r="D361" s="75"/>
      <c r="E361" s="62" t="s">
        <v>3073</v>
      </c>
      <c r="F361" s="61" t="s">
        <v>11111</v>
      </c>
      <c r="G361" s="5"/>
      <c r="H361" s="5"/>
      <c r="I361" s="5"/>
      <c r="J361" s="5"/>
    </row>
    <row r="362" spans="1:10" ht="14.1" customHeight="1" thickBot="1" x14ac:dyDescent="0.25">
      <c r="A362" s="75"/>
      <c r="B362" s="62" t="s">
        <v>1786</v>
      </c>
      <c r="C362" s="60">
        <f>IF(C361="","",IF(AND(MONTH(C361)&gt;=1,MONTH(C361)&lt;=3),1,IF(AND(MONTH(C361)&gt;=4,MONTH(C361)&lt;=6),2,IF(AND(MONTH(C361)&gt;=7,MONTH(C361)&lt;=9),3,4))))</f>
        <v>2</v>
      </c>
      <c r="D362" s="75"/>
      <c r="E362" s="62" t="s">
        <v>13191</v>
      </c>
      <c r="F362" s="61" t="s">
        <v>11111</v>
      </c>
      <c r="G362" s="5"/>
      <c r="H362" s="5"/>
      <c r="I362" s="5"/>
      <c r="J362" s="5"/>
    </row>
    <row r="363" spans="1:10" ht="14.1" customHeight="1" thickBot="1" x14ac:dyDescent="0.25">
      <c r="A363" s="5"/>
      <c r="B363" s="5"/>
      <c r="C363" s="5"/>
      <c r="D363" s="5"/>
      <c r="E363" s="5"/>
      <c r="F363" s="5"/>
      <c r="G363" s="5"/>
      <c r="H363" s="5"/>
      <c r="I363" s="5"/>
      <c r="J363" s="5"/>
    </row>
    <row r="364" spans="1:10" ht="14.1" customHeight="1" thickBot="1" x14ac:dyDescent="0.25">
      <c r="A364" s="67" t="s">
        <v>15735</v>
      </c>
      <c r="B364" s="67" t="s">
        <v>16146</v>
      </c>
      <c r="C364" s="67" t="s">
        <v>15641</v>
      </c>
      <c r="D364" s="67" t="s">
        <v>15251</v>
      </c>
      <c r="E364" s="67" t="s">
        <v>6932</v>
      </c>
      <c r="F364" s="67" t="s">
        <v>15280</v>
      </c>
      <c r="G364" s="5"/>
      <c r="H364" s="5"/>
      <c r="I364" s="5"/>
      <c r="J364" s="5"/>
    </row>
    <row r="365" spans="1:10" ht="13.5" customHeight="1" x14ac:dyDescent="0.2">
      <c r="A365" s="63">
        <v>76111505</v>
      </c>
      <c r="B365" s="64" t="str">
        <f ca="1">IFERROR(INDEX(UNSPSCDes,MATCH(INDIRECT(ADDRESS(ROW(),COLUMN()-1,4)),UNSPSCCode,0)),"")</f>
        <v>Servicios de limpieza de telas y muebles</v>
      </c>
      <c r="C365" s="63" t="s">
        <v>18143</v>
      </c>
      <c r="D365" s="63">
        <v>1</v>
      </c>
      <c r="E365" s="66">
        <v>50000</v>
      </c>
      <c r="F365" s="65">
        <f ca="1">INDIRECT(ADDRESS(ROW(),COLUMN()-2,4))*INDIRECT(ADDRESS(ROW(),COLUMN()-1,4))</f>
        <v>50000</v>
      </c>
      <c r="G365" s="5"/>
      <c r="H365" s="5"/>
      <c r="I365" s="5"/>
      <c r="J365" s="5"/>
    </row>
    <row r="366" spans="1:10" ht="27" customHeight="1" x14ac:dyDescent="0.2">
      <c r="A366" s="63">
        <v>78180103</v>
      </c>
      <c r="B366" s="64" t="str">
        <f ca="1">IFERROR(INDEX(UNSPSCDes,MATCH(INDIRECT(ADDRESS(ROW(),COLUMN()-1,4)),UNSPSCCode,0)),"")</f>
        <v>Servicios de cambio de fluidos de aceite o de la transmisión</v>
      </c>
      <c r="C366" s="63" t="s">
        <v>18143</v>
      </c>
      <c r="D366" s="63">
        <v>1</v>
      </c>
      <c r="E366" s="66">
        <v>200000</v>
      </c>
      <c r="F366" s="65">
        <f ca="1">INDIRECT(ADDRESS(ROW(),COLUMN()-2,4))*INDIRECT(ADDRESS(ROW(),COLUMN()-1,4))</f>
        <v>200000</v>
      </c>
      <c r="G366" s="5"/>
      <c r="H366" s="5"/>
      <c r="I366" s="5"/>
      <c r="J366" s="5"/>
    </row>
    <row r="367" spans="1:10" ht="27" customHeight="1" x14ac:dyDescent="0.2">
      <c r="A367" s="63">
        <v>78180103</v>
      </c>
      <c r="B367" s="64" t="str">
        <f ca="1">IFERROR(INDEX(UNSPSCDes,MATCH(INDIRECT(ADDRESS(ROW(),COLUMN()-1,4)),UNSPSCCode,0)),"")</f>
        <v>Servicios de cambio de fluidos de aceite o de la transmisión</v>
      </c>
      <c r="C367" s="63" t="s">
        <v>18143</v>
      </c>
      <c r="D367" s="63">
        <v>3</v>
      </c>
      <c r="E367" s="66">
        <v>6000</v>
      </c>
      <c r="F367" s="65">
        <f ca="1">INDIRECT(ADDRESS(ROW(),COLUMN()-2,4))*INDIRECT(ADDRESS(ROW(),COLUMN()-1,4))</f>
        <v>18000</v>
      </c>
      <c r="G367" s="5"/>
      <c r="H367" s="5"/>
      <c r="I367" s="5"/>
      <c r="J367" s="5"/>
    </row>
    <row r="368" spans="1:10" ht="27" customHeight="1" x14ac:dyDescent="0.2">
      <c r="A368" s="63">
        <v>72102305</v>
      </c>
      <c r="B368" s="64" t="str">
        <f ca="1">IFERROR(INDEX(UNSPSCDes,MATCH(INDIRECT(ADDRESS(ROW(),COLUMN()-1,4)),UNSPSCCode,0)),"")</f>
        <v>Servicios de reparación, mantenimiento o reparación de aire acondicionado</v>
      </c>
      <c r="C368" s="63" t="s">
        <v>18143</v>
      </c>
      <c r="D368" s="63">
        <v>1</v>
      </c>
      <c r="E368" s="66">
        <v>125000</v>
      </c>
      <c r="F368" s="65">
        <f ca="1">INDIRECT(ADDRESS(ROW(),COLUMN()-2,4))*INDIRECT(ADDRESS(ROW(),COLUMN()-1,4))</f>
        <v>125000</v>
      </c>
      <c r="G368" s="5"/>
      <c r="H368" s="5"/>
      <c r="I368" s="5"/>
      <c r="J368" s="5"/>
    </row>
    <row r="369" spans="1:10" ht="14.1" customHeight="1" x14ac:dyDescent="0.2">
      <c r="A369" s="5"/>
      <c r="B369" s="5"/>
      <c r="C369" s="5"/>
      <c r="D369" s="5"/>
      <c r="E369" s="68" t="s">
        <v>12549</v>
      </c>
      <c r="F369" s="69">
        <f ca="1">SUM(Table329[MONTO TOTAL ESTIMADO])</f>
        <v>393000</v>
      </c>
      <c r="G369" s="5"/>
      <c r="H369" s="5" t="str">
        <f>C358</f>
        <v>Servicios</v>
      </c>
      <c r="I369" s="5" t="str">
        <f>E358</f>
        <v>Sí</v>
      </c>
      <c r="J369" s="5" t="str">
        <f>D358</f>
        <v>Compras Menores</v>
      </c>
    </row>
    <row r="370" spans="1:10" ht="14.1" customHeight="1" thickBot="1" x14ac:dyDescent="0.3"/>
    <row r="371" spans="1:10" ht="33.75" customHeight="1" thickBot="1" x14ac:dyDescent="0.25">
      <c r="A371" s="59" t="s">
        <v>16382</v>
      </c>
      <c r="B371" s="59" t="s">
        <v>161</v>
      </c>
      <c r="C371" s="59" t="s">
        <v>11723</v>
      </c>
      <c r="D371" s="59" t="s">
        <v>14377</v>
      </c>
      <c r="E371" s="59" t="s">
        <v>10961</v>
      </c>
      <c r="F371" s="59" t="s">
        <v>11094</v>
      </c>
      <c r="G371" s="5"/>
      <c r="H371" s="5"/>
      <c r="I371" s="5"/>
      <c r="J371" s="5"/>
    </row>
    <row r="372" spans="1:10" ht="14.1" customHeight="1" thickBot="1" x14ac:dyDescent="0.25">
      <c r="A372" s="61" t="s">
        <v>18855</v>
      </c>
      <c r="B372" s="61" t="s">
        <v>18856</v>
      </c>
      <c r="C372" s="61" t="s">
        <v>6798</v>
      </c>
      <c r="D372" s="61" t="s">
        <v>17483</v>
      </c>
      <c r="E372" s="61" t="s">
        <v>8854</v>
      </c>
      <c r="F372" s="61"/>
      <c r="G372" s="5"/>
      <c r="H372" s="5"/>
      <c r="I372" s="5"/>
      <c r="J372" s="5"/>
    </row>
    <row r="373" spans="1:10" ht="14.1" customHeight="1" thickBot="1" x14ac:dyDescent="0.25">
      <c r="A373" s="74" t="s">
        <v>14828</v>
      </c>
      <c r="B373" s="62" t="s">
        <v>8528</v>
      </c>
      <c r="C373" s="71">
        <v>45474</v>
      </c>
      <c r="D373" s="74" t="s">
        <v>9385</v>
      </c>
      <c r="E373" s="62" t="s">
        <v>13092</v>
      </c>
      <c r="F373" s="61" t="s">
        <v>3080</v>
      </c>
      <c r="G373" s="5"/>
      <c r="H373" s="5"/>
      <c r="I373" s="5"/>
      <c r="J373" s="5"/>
    </row>
    <row r="374" spans="1:10" ht="14.1" customHeight="1" thickBot="1" x14ac:dyDescent="0.25">
      <c r="A374" s="75"/>
      <c r="B374" s="62" t="s">
        <v>1786</v>
      </c>
      <c r="C374" s="60">
        <f>IF(C373="","",IF(AND(MONTH(C373)&gt;=1,MONTH(C373)&lt;=3),1,IF(AND(MONTH(C373)&gt;=4,MONTH(C373)&lt;=6),2,IF(AND(MONTH(C373)&gt;=7,MONTH(C373)&lt;=9),3,4))))</f>
        <v>3</v>
      </c>
      <c r="D374" s="75"/>
      <c r="E374" s="62" t="s">
        <v>2417</v>
      </c>
      <c r="F374" s="61" t="s">
        <v>11111</v>
      </c>
      <c r="G374" s="5"/>
      <c r="H374" s="5"/>
      <c r="I374" s="5"/>
      <c r="J374" s="5"/>
    </row>
    <row r="375" spans="1:10" ht="14.1" customHeight="1" thickBot="1" x14ac:dyDescent="0.25">
      <c r="A375" s="75"/>
      <c r="B375" s="62" t="s">
        <v>12941</v>
      </c>
      <c r="C375" s="71">
        <v>45488</v>
      </c>
      <c r="D375" s="75"/>
      <c r="E375" s="62" t="s">
        <v>3073</v>
      </c>
      <c r="F375" s="61" t="s">
        <v>11111</v>
      </c>
      <c r="G375" s="5"/>
      <c r="H375" s="5"/>
      <c r="I375" s="5"/>
      <c r="J375" s="5"/>
    </row>
    <row r="376" spans="1:10" ht="14.1" customHeight="1" thickBot="1" x14ac:dyDescent="0.25">
      <c r="A376" s="75"/>
      <c r="B376" s="62" t="s">
        <v>1786</v>
      </c>
      <c r="C376" s="60">
        <f>IF(C375="","",IF(AND(MONTH(C375)&gt;=1,MONTH(C375)&lt;=3),1,IF(AND(MONTH(C375)&gt;=4,MONTH(C375)&lt;=6),2,IF(AND(MONTH(C375)&gt;=7,MONTH(C375)&lt;=9),3,4))))</f>
        <v>3</v>
      </c>
      <c r="D376" s="75"/>
      <c r="E376" s="62" t="s">
        <v>13191</v>
      </c>
      <c r="F376" s="61" t="s">
        <v>11111</v>
      </c>
      <c r="G376" s="5"/>
      <c r="H376" s="5"/>
      <c r="I376" s="5"/>
      <c r="J376" s="5"/>
    </row>
    <row r="377" spans="1:10" ht="14.1" customHeight="1" thickBot="1" x14ac:dyDescent="0.25">
      <c r="A377" s="5"/>
      <c r="B377" s="5"/>
      <c r="C377" s="5"/>
      <c r="D377" s="5"/>
      <c r="E377" s="5"/>
      <c r="F377" s="5"/>
      <c r="G377" s="5"/>
      <c r="H377" s="5"/>
      <c r="I377" s="5"/>
      <c r="J377" s="5"/>
    </row>
    <row r="378" spans="1:10" ht="14.1" customHeight="1" thickBot="1" x14ac:dyDescent="0.25">
      <c r="A378" s="67" t="s">
        <v>15735</v>
      </c>
      <c r="B378" s="67" t="s">
        <v>16146</v>
      </c>
      <c r="C378" s="67" t="s">
        <v>15641</v>
      </c>
      <c r="D378" s="67" t="s">
        <v>15251</v>
      </c>
      <c r="E378" s="67" t="s">
        <v>6932</v>
      </c>
      <c r="F378" s="67" t="s">
        <v>15280</v>
      </c>
      <c r="G378" s="5"/>
      <c r="H378" s="5"/>
      <c r="I378" s="5"/>
      <c r="J378" s="5"/>
    </row>
    <row r="379" spans="1:10" ht="13.5" customHeight="1" x14ac:dyDescent="0.2">
      <c r="A379" s="63">
        <v>76111505</v>
      </c>
      <c r="B379" s="64" t="str">
        <f ca="1">IFERROR(INDEX(UNSPSCDes,MATCH(INDIRECT(ADDRESS(ROW(),COLUMN()-1,4)),UNSPSCCode,0)),"")</f>
        <v>Servicios de limpieza de telas y muebles</v>
      </c>
      <c r="C379" s="63" t="s">
        <v>18143</v>
      </c>
      <c r="D379" s="63">
        <v>1</v>
      </c>
      <c r="E379" s="66">
        <v>50000</v>
      </c>
      <c r="F379" s="65">
        <f ca="1">INDIRECT(ADDRESS(ROW(),COLUMN()-2,4))*INDIRECT(ADDRESS(ROW(),COLUMN()-1,4))</f>
        <v>50000</v>
      </c>
      <c r="G379" s="5"/>
      <c r="H379" s="5"/>
      <c r="I379" s="5"/>
      <c r="J379" s="5"/>
    </row>
    <row r="380" spans="1:10" ht="27" customHeight="1" x14ac:dyDescent="0.2">
      <c r="A380" s="63">
        <v>78180103</v>
      </c>
      <c r="B380" s="64" t="str">
        <f ca="1">IFERROR(INDEX(UNSPSCDes,MATCH(INDIRECT(ADDRESS(ROW(),COLUMN()-1,4)),UNSPSCCode,0)),"")</f>
        <v>Servicios de cambio de fluidos de aceite o de la transmisión</v>
      </c>
      <c r="C380" s="63" t="s">
        <v>18143</v>
      </c>
      <c r="D380" s="63">
        <v>1</v>
      </c>
      <c r="E380" s="66">
        <v>200000</v>
      </c>
      <c r="F380" s="65">
        <f ca="1">INDIRECT(ADDRESS(ROW(),COLUMN()-2,4))*INDIRECT(ADDRESS(ROW(),COLUMN()-1,4))</f>
        <v>200000</v>
      </c>
      <c r="G380" s="5"/>
      <c r="H380" s="5"/>
      <c r="I380" s="5"/>
      <c r="J380" s="5"/>
    </row>
    <row r="381" spans="1:10" ht="27" customHeight="1" x14ac:dyDescent="0.2">
      <c r="A381" s="63">
        <v>78180103</v>
      </c>
      <c r="B381" s="64" t="str">
        <f ca="1">IFERROR(INDEX(UNSPSCDes,MATCH(INDIRECT(ADDRESS(ROW(),COLUMN()-1,4)),UNSPSCCode,0)),"")</f>
        <v>Servicios de cambio de fluidos de aceite o de la transmisión</v>
      </c>
      <c r="C381" s="63" t="s">
        <v>18143</v>
      </c>
      <c r="D381" s="63">
        <v>3</v>
      </c>
      <c r="E381" s="66">
        <v>6000</v>
      </c>
      <c r="F381" s="65">
        <f ca="1">INDIRECT(ADDRESS(ROW(),COLUMN()-2,4))*INDIRECT(ADDRESS(ROW(),COLUMN()-1,4))</f>
        <v>18000</v>
      </c>
      <c r="G381" s="5"/>
      <c r="H381" s="5"/>
      <c r="I381" s="5"/>
      <c r="J381" s="5"/>
    </row>
    <row r="382" spans="1:10" ht="27" customHeight="1" x14ac:dyDescent="0.2">
      <c r="A382" s="63">
        <v>72102305</v>
      </c>
      <c r="B382" s="64" t="str">
        <f ca="1">IFERROR(INDEX(UNSPSCDes,MATCH(INDIRECT(ADDRESS(ROW(),COLUMN()-1,4)),UNSPSCCode,0)),"")</f>
        <v>Servicios de reparación, mantenimiento o reparación de aire acondicionado</v>
      </c>
      <c r="C382" s="63" t="s">
        <v>18143</v>
      </c>
      <c r="D382" s="63">
        <v>1</v>
      </c>
      <c r="E382" s="66">
        <v>125000</v>
      </c>
      <c r="F382" s="65">
        <f ca="1">INDIRECT(ADDRESS(ROW(),COLUMN()-2,4))*INDIRECT(ADDRESS(ROW(),COLUMN()-1,4))</f>
        <v>125000</v>
      </c>
      <c r="G382" s="5"/>
      <c r="H382" s="5"/>
      <c r="I382" s="5"/>
      <c r="J382" s="5"/>
    </row>
    <row r="383" spans="1:10" ht="14.1" customHeight="1" x14ac:dyDescent="0.2">
      <c r="A383" s="5"/>
      <c r="B383" s="5"/>
      <c r="C383" s="5"/>
      <c r="D383" s="5"/>
      <c r="E383" s="68" t="s">
        <v>12549</v>
      </c>
      <c r="F383" s="69">
        <f ca="1">SUM(Table330[MONTO TOTAL ESTIMADO])</f>
        <v>393000</v>
      </c>
      <c r="G383" s="5"/>
      <c r="H383" s="5" t="str">
        <f>C372</f>
        <v>Servicios</v>
      </c>
      <c r="I383" s="5" t="str">
        <f>E372</f>
        <v>Sí</v>
      </c>
      <c r="J383" s="5" t="str">
        <f>D372</f>
        <v>Compras Menores</v>
      </c>
    </row>
    <row r="384" spans="1:10" ht="14.1" customHeight="1" thickBot="1" x14ac:dyDescent="0.3"/>
    <row r="385" spans="1:10" ht="33.75" customHeight="1" thickBot="1" x14ac:dyDescent="0.25">
      <c r="A385" s="59" t="s">
        <v>16382</v>
      </c>
      <c r="B385" s="59" t="s">
        <v>161</v>
      </c>
      <c r="C385" s="59" t="s">
        <v>11723</v>
      </c>
      <c r="D385" s="59" t="s">
        <v>14377</v>
      </c>
      <c r="E385" s="59" t="s">
        <v>10961</v>
      </c>
      <c r="F385" s="59" t="s">
        <v>11094</v>
      </c>
      <c r="G385" s="5"/>
      <c r="H385" s="5"/>
      <c r="I385" s="5"/>
      <c r="J385" s="5"/>
    </row>
    <row r="386" spans="1:10" ht="14.1" customHeight="1" thickBot="1" x14ac:dyDescent="0.25">
      <c r="A386" s="61" t="s">
        <v>18855</v>
      </c>
      <c r="B386" s="61" t="s">
        <v>18856</v>
      </c>
      <c r="C386" s="61" t="s">
        <v>6798</v>
      </c>
      <c r="D386" s="61" t="s">
        <v>17483</v>
      </c>
      <c r="E386" s="61" t="s">
        <v>8854</v>
      </c>
      <c r="F386" s="61"/>
      <c r="G386" s="5"/>
      <c r="H386" s="5"/>
      <c r="I386" s="5"/>
      <c r="J386" s="5"/>
    </row>
    <row r="387" spans="1:10" ht="14.1" customHeight="1" thickBot="1" x14ac:dyDescent="0.25">
      <c r="A387" s="74" t="s">
        <v>14828</v>
      </c>
      <c r="B387" s="62" t="s">
        <v>8528</v>
      </c>
      <c r="C387" s="71">
        <v>45566</v>
      </c>
      <c r="D387" s="74" t="s">
        <v>9385</v>
      </c>
      <c r="E387" s="62" t="s">
        <v>13092</v>
      </c>
      <c r="F387" s="61" t="s">
        <v>3080</v>
      </c>
      <c r="G387" s="5"/>
      <c r="H387" s="5"/>
      <c r="I387" s="5"/>
      <c r="J387" s="5"/>
    </row>
    <row r="388" spans="1:10" ht="14.1" customHeight="1" thickBot="1" x14ac:dyDescent="0.25">
      <c r="A388" s="75"/>
      <c r="B388" s="62" t="s">
        <v>1786</v>
      </c>
      <c r="C388" s="60">
        <f>IF(C387="","",IF(AND(MONTH(C387)&gt;=1,MONTH(C387)&lt;=3),1,IF(AND(MONTH(C387)&gt;=4,MONTH(C387)&lt;=6),2,IF(AND(MONTH(C387)&gt;=7,MONTH(C387)&lt;=9),3,4))))</f>
        <v>4</v>
      </c>
      <c r="D388" s="75"/>
      <c r="E388" s="62" t="s">
        <v>2417</v>
      </c>
      <c r="F388" s="61" t="s">
        <v>11111</v>
      </c>
      <c r="G388" s="5"/>
      <c r="H388" s="5"/>
      <c r="I388" s="5"/>
      <c r="J388" s="5"/>
    </row>
    <row r="389" spans="1:10" ht="14.1" customHeight="1" thickBot="1" x14ac:dyDescent="0.25">
      <c r="A389" s="75"/>
      <c r="B389" s="62" t="s">
        <v>12941</v>
      </c>
      <c r="C389" s="71">
        <v>45580</v>
      </c>
      <c r="D389" s="75"/>
      <c r="E389" s="62" t="s">
        <v>3073</v>
      </c>
      <c r="F389" s="61" t="s">
        <v>11111</v>
      </c>
      <c r="G389" s="5"/>
      <c r="H389" s="5"/>
      <c r="I389" s="5"/>
      <c r="J389" s="5"/>
    </row>
    <row r="390" spans="1:10" ht="14.1" customHeight="1" thickBot="1" x14ac:dyDescent="0.25">
      <c r="A390" s="75"/>
      <c r="B390" s="62" t="s">
        <v>1786</v>
      </c>
      <c r="C390" s="60">
        <f>IF(C389="","",IF(AND(MONTH(C389)&gt;=1,MONTH(C389)&lt;=3),1,IF(AND(MONTH(C389)&gt;=4,MONTH(C389)&lt;=6),2,IF(AND(MONTH(C389)&gt;=7,MONTH(C389)&lt;=9),3,4))))</f>
        <v>4</v>
      </c>
      <c r="D390" s="75"/>
      <c r="E390" s="62" t="s">
        <v>13191</v>
      </c>
      <c r="F390" s="61" t="s">
        <v>11111</v>
      </c>
      <c r="G390" s="5"/>
      <c r="H390" s="5"/>
      <c r="I390" s="5"/>
      <c r="J390" s="5"/>
    </row>
    <row r="391" spans="1:10" ht="14.1" customHeight="1" thickBot="1" x14ac:dyDescent="0.25">
      <c r="A391" s="5"/>
      <c r="B391" s="5"/>
      <c r="C391" s="5"/>
      <c r="D391" s="5"/>
      <c r="E391" s="5"/>
      <c r="F391" s="5"/>
      <c r="G391" s="5"/>
      <c r="H391" s="5"/>
      <c r="I391" s="5"/>
      <c r="J391" s="5"/>
    </row>
    <row r="392" spans="1:10" ht="14.1" customHeight="1" thickBot="1" x14ac:dyDescent="0.25">
      <c r="A392" s="67" t="s">
        <v>15735</v>
      </c>
      <c r="B392" s="67" t="s">
        <v>16146</v>
      </c>
      <c r="C392" s="67" t="s">
        <v>15641</v>
      </c>
      <c r="D392" s="67" t="s">
        <v>15251</v>
      </c>
      <c r="E392" s="67" t="s">
        <v>6932</v>
      </c>
      <c r="F392" s="67" t="s">
        <v>15280</v>
      </c>
      <c r="G392" s="5"/>
      <c r="H392" s="5"/>
      <c r="I392" s="5"/>
      <c r="J392" s="5"/>
    </row>
    <row r="393" spans="1:10" ht="13.5" customHeight="1" x14ac:dyDescent="0.2">
      <c r="A393" s="63">
        <v>76111505</v>
      </c>
      <c r="B393" s="64" t="str">
        <f ca="1">IFERROR(INDEX(UNSPSCDes,MATCH(INDIRECT(ADDRESS(ROW(),COLUMN()-1,4)),UNSPSCCode,0)),"")</f>
        <v>Servicios de limpieza de telas y muebles</v>
      </c>
      <c r="C393" s="63" t="s">
        <v>18143</v>
      </c>
      <c r="D393" s="63">
        <v>1</v>
      </c>
      <c r="E393" s="66">
        <v>50000</v>
      </c>
      <c r="F393" s="65">
        <f ca="1">INDIRECT(ADDRESS(ROW(),COLUMN()-2,4))*INDIRECT(ADDRESS(ROW(),COLUMN()-1,4))</f>
        <v>50000</v>
      </c>
      <c r="G393" s="5"/>
      <c r="H393" s="5"/>
      <c r="I393" s="5"/>
      <c r="J393" s="5"/>
    </row>
    <row r="394" spans="1:10" ht="27" customHeight="1" x14ac:dyDescent="0.2">
      <c r="A394" s="63">
        <v>78180103</v>
      </c>
      <c r="B394" s="64" t="str">
        <f ca="1">IFERROR(INDEX(UNSPSCDes,MATCH(INDIRECT(ADDRESS(ROW(),COLUMN()-1,4)),UNSPSCCode,0)),"")</f>
        <v>Servicios de cambio de fluidos de aceite o de la transmisión</v>
      </c>
      <c r="C394" s="63" t="s">
        <v>18143</v>
      </c>
      <c r="D394" s="63">
        <v>1</v>
      </c>
      <c r="E394" s="66">
        <v>200000</v>
      </c>
      <c r="F394" s="65">
        <f ca="1">INDIRECT(ADDRESS(ROW(),COLUMN()-2,4))*INDIRECT(ADDRESS(ROW(),COLUMN()-1,4))</f>
        <v>200000</v>
      </c>
      <c r="G394" s="5"/>
      <c r="H394" s="5"/>
      <c r="I394" s="5"/>
      <c r="J394" s="5"/>
    </row>
    <row r="395" spans="1:10" ht="27" customHeight="1" x14ac:dyDescent="0.2">
      <c r="A395" s="63">
        <v>78180103</v>
      </c>
      <c r="B395" s="64" t="str">
        <f ca="1">IFERROR(INDEX(UNSPSCDes,MATCH(INDIRECT(ADDRESS(ROW(),COLUMN()-1,4)),UNSPSCCode,0)),"")</f>
        <v>Servicios de cambio de fluidos de aceite o de la transmisión</v>
      </c>
      <c r="C395" s="63" t="s">
        <v>18143</v>
      </c>
      <c r="D395" s="63">
        <v>3</v>
      </c>
      <c r="E395" s="66">
        <v>6000</v>
      </c>
      <c r="F395" s="65">
        <f ca="1">INDIRECT(ADDRESS(ROW(),COLUMN()-2,4))*INDIRECT(ADDRESS(ROW(),COLUMN()-1,4))</f>
        <v>18000</v>
      </c>
      <c r="G395" s="5"/>
      <c r="H395" s="5"/>
      <c r="I395" s="5"/>
      <c r="J395" s="5"/>
    </row>
    <row r="396" spans="1:10" ht="27" customHeight="1" x14ac:dyDescent="0.2">
      <c r="A396" s="63">
        <v>72102305</v>
      </c>
      <c r="B396" s="64" t="str">
        <f ca="1">IFERROR(INDEX(UNSPSCDes,MATCH(INDIRECT(ADDRESS(ROW(),COLUMN()-1,4)),UNSPSCCode,0)),"")</f>
        <v>Servicios de reparación, mantenimiento o reparación de aire acondicionado</v>
      </c>
      <c r="C396" s="63" t="s">
        <v>18143</v>
      </c>
      <c r="D396" s="63">
        <v>1</v>
      </c>
      <c r="E396" s="66">
        <v>125000</v>
      </c>
      <c r="F396" s="65">
        <f ca="1">INDIRECT(ADDRESS(ROW(),COLUMN()-2,4))*INDIRECT(ADDRESS(ROW(),COLUMN()-1,4))</f>
        <v>125000</v>
      </c>
      <c r="G396" s="5"/>
      <c r="H396" s="5"/>
      <c r="I396" s="5"/>
      <c r="J396" s="5"/>
    </row>
    <row r="397" spans="1:10" ht="14.1" customHeight="1" x14ac:dyDescent="0.2">
      <c r="A397" s="5"/>
      <c r="B397" s="5"/>
      <c r="C397" s="5"/>
      <c r="D397" s="5"/>
      <c r="E397" s="68" t="s">
        <v>12549</v>
      </c>
      <c r="F397" s="69">
        <f ca="1">SUM(Table331[MONTO TOTAL ESTIMADO])</f>
        <v>393000</v>
      </c>
      <c r="G397" s="5"/>
      <c r="H397" s="5" t="str">
        <f>C386</f>
        <v>Servicios</v>
      </c>
      <c r="I397" s="5" t="str">
        <f>E386</f>
        <v>Sí</v>
      </c>
      <c r="J397" s="5" t="str">
        <f>D386</f>
        <v>Compras Menores</v>
      </c>
    </row>
    <row r="398" spans="1:10" ht="14.1" customHeight="1" thickBot="1" x14ac:dyDescent="0.3"/>
    <row r="399" spans="1:10" ht="33.75" customHeight="1" thickBot="1" x14ac:dyDescent="0.25">
      <c r="A399" s="59" t="s">
        <v>16382</v>
      </c>
      <c r="B399" s="59" t="s">
        <v>161</v>
      </c>
      <c r="C399" s="59" t="s">
        <v>11723</v>
      </c>
      <c r="D399" s="59" t="s">
        <v>14377</v>
      </c>
      <c r="E399" s="59" t="s">
        <v>10961</v>
      </c>
      <c r="F399" s="59" t="s">
        <v>11094</v>
      </c>
      <c r="G399" s="5"/>
      <c r="H399" s="5"/>
      <c r="I399" s="5"/>
      <c r="J399" s="5"/>
    </row>
    <row r="400" spans="1:10" ht="14.1" customHeight="1" thickBot="1" x14ac:dyDescent="0.25">
      <c r="A400" s="61" t="s">
        <v>18857</v>
      </c>
      <c r="B400" s="61" t="s">
        <v>18858</v>
      </c>
      <c r="C400" s="61" t="s">
        <v>6798</v>
      </c>
      <c r="D400" s="61" t="s">
        <v>10170</v>
      </c>
      <c r="E400" s="61" t="s">
        <v>17854</v>
      </c>
      <c r="F400" s="61"/>
      <c r="G400" s="5"/>
      <c r="H400" s="5"/>
      <c r="I400" s="5"/>
      <c r="J400" s="5"/>
    </row>
    <row r="401" spans="1:10" ht="14.1" customHeight="1" thickBot="1" x14ac:dyDescent="0.25">
      <c r="A401" s="74" t="s">
        <v>14828</v>
      </c>
      <c r="B401" s="62" t="s">
        <v>8528</v>
      </c>
      <c r="C401" s="71">
        <v>45292</v>
      </c>
      <c r="D401" s="74" t="s">
        <v>9385</v>
      </c>
      <c r="E401" s="62" t="s">
        <v>13092</v>
      </c>
      <c r="F401" s="61" t="s">
        <v>3080</v>
      </c>
      <c r="G401" s="5"/>
      <c r="H401" s="5"/>
      <c r="I401" s="5"/>
      <c r="J401" s="5"/>
    </row>
    <row r="402" spans="1:10" ht="14.1" customHeight="1" thickBot="1" x14ac:dyDescent="0.25">
      <c r="A402" s="75"/>
      <c r="B402" s="62" t="s">
        <v>1786</v>
      </c>
      <c r="C402" s="60">
        <f>IF(C401="","",IF(AND(MONTH(C401)&gt;=1,MONTH(C401)&lt;=3),1,IF(AND(MONTH(C401)&gt;=4,MONTH(C401)&lt;=6),2,IF(AND(MONTH(C401)&gt;=7,MONTH(C401)&lt;=9),3,4))))</f>
        <v>1</v>
      </c>
      <c r="D402" s="75"/>
      <c r="E402" s="62" t="s">
        <v>2417</v>
      </c>
      <c r="F402" s="61" t="s">
        <v>11111</v>
      </c>
      <c r="G402" s="5"/>
      <c r="H402" s="5"/>
      <c r="I402" s="5"/>
      <c r="J402" s="5"/>
    </row>
    <row r="403" spans="1:10" ht="14.1" customHeight="1" thickBot="1" x14ac:dyDescent="0.25">
      <c r="A403" s="75"/>
      <c r="B403" s="62" t="s">
        <v>12941</v>
      </c>
      <c r="C403" s="71">
        <v>45293</v>
      </c>
      <c r="D403" s="75"/>
      <c r="E403" s="62" t="s">
        <v>3073</v>
      </c>
      <c r="F403" s="61" t="s">
        <v>11111</v>
      </c>
      <c r="G403" s="5"/>
      <c r="H403" s="5"/>
      <c r="I403" s="5"/>
      <c r="J403" s="5"/>
    </row>
    <row r="404" spans="1:10" ht="14.1" customHeight="1" thickBot="1" x14ac:dyDescent="0.25">
      <c r="A404" s="75"/>
      <c r="B404" s="62" t="s">
        <v>1786</v>
      </c>
      <c r="C404" s="60">
        <f>IF(C403="","",IF(AND(MONTH(C403)&gt;=1,MONTH(C403)&lt;=3),1,IF(AND(MONTH(C403)&gt;=4,MONTH(C403)&lt;=6),2,IF(AND(MONTH(C403)&gt;=7,MONTH(C403)&lt;=9),3,4))))</f>
        <v>1</v>
      </c>
      <c r="D404" s="75"/>
      <c r="E404" s="62" t="s">
        <v>13191</v>
      </c>
      <c r="F404" s="61" t="s">
        <v>11111</v>
      </c>
      <c r="G404" s="5"/>
      <c r="H404" s="5"/>
      <c r="I404" s="5"/>
      <c r="J404" s="5"/>
    </row>
    <row r="405" spans="1:10" ht="14.1" customHeight="1" thickBot="1" x14ac:dyDescent="0.25">
      <c r="A405" s="5"/>
      <c r="B405" s="5"/>
      <c r="C405" s="5"/>
      <c r="D405" s="5"/>
      <c r="E405" s="5"/>
      <c r="F405" s="5"/>
      <c r="G405" s="5"/>
      <c r="H405" s="5"/>
      <c r="I405" s="5"/>
      <c r="J405" s="5"/>
    </row>
    <row r="406" spans="1:10" ht="14.1" customHeight="1" thickBot="1" x14ac:dyDescent="0.25">
      <c r="A406" s="67" t="s">
        <v>15735</v>
      </c>
      <c r="B406" s="67" t="s">
        <v>16146</v>
      </c>
      <c r="C406" s="67" t="s">
        <v>15641</v>
      </c>
      <c r="D406" s="67" t="s">
        <v>15251</v>
      </c>
      <c r="E406" s="67" t="s">
        <v>6932</v>
      </c>
      <c r="F406" s="67" t="s">
        <v>15280</v>
      </c>
      <c r="G406" s="5"/>
      <c r="H406" s="5"/>
      <c r="I406" s="5"/>
      <c r="J406" s="5"/>
    </row>
    <row r="407" spans="1:10" ht="13.5" customHeight="1" x14ac:dyDescent="0.2">
      <c r="A407" s="63">
        <v>93151608</v>
      </c>
      <c r="B407" s="64" t="str">
        <f ca="1">IFERROR(INDEX(UNSPSCDes,MATCH(INDIRECT(ADDRESS(ROW(),COLUMN()-1,4)),UNSPSCCode,0)),"")</f>
        <v>Servicios bancarios gubernamentales o centrales</v>
      </c>
      <c r="C407" s="63" t="s">
        <v>18143</v>
      </c>
      <c r="D407" s="63">
        <v>3</v>
      </c>
      <c r="E407" s="66">
        <v>1000</v>
      </c>
      <c r="F407" s="65">
        <f ca="1">INDIRECT(ADDRESS(ROW(),COLUMN()-2,4))*INDIRECT(ADDRESS(ROW(),COLUMN()-1,4))</f>
        <v>3000</v>
      </c>
      <c r="G407" s="5"/>
      <c r="H407" s="5"/>
      <c r="I407" s="5"/>
      <c r="J407" s="5"/>
    </row>
    <row r="408" spans="1:10" ht="14.1" customHeight="1" x14ac:dyDescent="0.2">
      <c r="A408" s="5"/>
      <c r="B408" s="5"/>
      <c r="C408" s="5"/>
      <c r="D408" s="5"/>
      <c r="E408" s="68" t="s">
        <v>12549</v>
      </c>
      <c r="F408" s="69">
        <f ca="1">SUM(Table332[MONTO TOTAL ESTIMADO])</f>
        <v>3000</v>
      </c>
      <c r="G408" s="5"/>
      <c r="H408" s="5" t="str">
        <f>C400</f>
        <v>Servicios</v>
      </c>
      <c r="I408" s="5" t="str">
        <f>E400</f>
        <v>No</v>
      </c>
      <c r="J408" s="5" t="str">
        <f>D400</f>
        <v>Compras por debajo del Umbral</v>
      </c>
    </row>
    <row r="409" spans="1:10" ht="14.1" customHeight="1" thickBot="1" x14ac:dyDescent="0.3"/>
    <row r="410" spans="1:10" ht="33.75" customHeight="1" thickBot="1" x14ac:dyDescent="0.25">
      <c r="A410" s="59" t="s">
        <v>16382</v>
      </c>
      <c r="B410" s="59" t="s">
        <v>161</v>
      </c>
      <c r="C410" s="59" t="s">
        <v>11723</v>
      </c>
      <c r="D410" s="59" t="s">
        <v>14377</v>
      </c>
      <c r="E410" s="59" t="s">
        <v>10961</v>
      </c>
      <c r="F410" s="59" t="s">
        <v>11094</v>
      </c>
      <c r="G410" s="5"/>
      <c r="H410" s="5"/>
      <c r="I410" s="5"/>
      <c r="J410" s="5"/>
    </row>
    <row r="411" spans="1:10" ht="14.1" customHeight="1" thickBot="1" x14ac:dyDescent="0.25">
      <c r="A411" s="61" t="s">
        <v>18857</v>
      </c>
      <c r="B411" s="61" t="s">
        <v>18858</v>
      </c>
      <c r="C411" s="61" t="s">
        <v>6798</v>
      </c>
      <c r="D411" s="61" t="s">
        <v>10170</v>
      </c>
      <c r="E411" s="61" t="s">
        <v>17854</v>
      </c>
      <c r="F411" s="61"/>
      <c r="G411" s="5"/>
      <c r="H411" s="5"/>
      <c r="I411" s="5"/>
      <c r="J411" s="5"/>
    </row>
    <row r="412" spans="1:10" ht="14.1" customHeight="1" thickBot="1" x14ac:dyDescent="0.25">
      <c r="A412" s="74" t="s">
        <v>14828</v>
      </c>
      <c r="B412" s="62" t="s">
        <v>8528</v>
      </c>
      <c r="C412" s="71">
        <v>45383</v>
      </c>
      <c r="D412" s="74" t="s">
        <v>9385</v>
      </c>
      <c r="E412" s="62" t="s">
        <v>13092</v>
      </c>
      <c r="F412" s="61" t="s">
        <v>3080</v>
      </c>
      <c r="G412" s="5"/>
      <c r="H412" s="5"/>
      <c r="I412" s="5"/>
      <c r="J412" s="5"/>
    </row>
    <row r="413" spans="1:10" ht="14.1" customHeight="1" thickBot="1" x14ac:dyDescent="0.25">
      <c r="A413" s="75"/>
      <c r="B413" s="62" t="s">
        <v>1786</v>
      </c>
      <c r="C413" s="60">
        <f>IF(C412="","",IF(AND(MONTH(C412)&gt;=1,MONTH(C412)&lt;=3),1,IF(AND(MONTH(C412)&gt;=4,MONTH(C412)&lt;=6),2,IF(AND(MONTH(C412)&gt;=7,MONTH(C412)&lt;=9),3,4))))</f>
        <v>2</v>
      </c>
      <c r="D413" s="75"/>
      <c r="E413" s="62" t="s">
        <v>2417</v>
      </c>
      <c r="F413" s="61" t="s">
        <v>11111</v>
      </c>
      <c r="G413" s="5"/>
      <c r="H413" s="5"/>
      <c r="I413" s="5"/>
      <c r="J413" s="5"/>
    </row>
    <row r="414" spans="1:10" ht="14.1" customHeight="1" thickBot="1" x14ac:dyDescent="0.25">
      <c r="A414" s="75"/>
      <c r="B414" s="62" t="s">
        <v>12941</v>
      </c>
      <c r="C414" s="71">
        <v>45384</v>
      </c>
      <c r="D414" s="75"/>
      <c r="E414" s="62" t="s">
        <v>3073</v>
      </c>
      <c r="F414" s="61" t="s">
        <v>11111</v>
      </c>
      <c r="G414" s="5"/>
      <c r="H414" s="5"/>
      <c r="I414" s="5"/>
      <c r="J414" s="5"/>
    </row>
    <row r="415" spans="1:10" ht="14.1" customHeight="1" thickBot="1" x14ac:dyDescent="0.25">
      <c r="A415" s="75"/>
      <c r="B415" s="62" t="s">
        <v>1786</v>
      </c>
      <c r="C415" s="60">
        <f>IF(C414="","",IF(AND(MONTH(C414)&gt;=1,MONTH(C414)&lt;=3),1,IF(AND(MONTH(C414)&gt;=4,MONTH(C414)&lt;=6),2,IF(AND(MONTH(C414)&gt;=7,MONTH(C414)&lt;=9),3,4))))</f>
        <v>2</v>
      </c>
      <c r="D415" s="75"/>
      <c r="E415" s="62" t="s">
        <v>13191</v>
      </c>
      <c r="F415" s="61" t="s">
        <v>11111</v>
      </c>
      <c r="G415" s="5"/>
      <c r="H415" s="5"/>
      <c r="I415" s="5"/>
      <c r="J415" s="5"/>
    </row>
    <row r="416" spans="1:10" ht="14.1" customHeight="1" thickBot="1" x14ac:dyDescent="0.25">
      <c r="A416" s="5"/>
      <c r="B416" s="5"/>
      <c r="C416" s="5"/>
      <c r="D416" s="5"/>
      <c r="E416" s="5"/>
      <c r="F416" s="5"/>
      <c r="G416" s="5"/>
      <c r="H416" s="5"/>
      <c r="I416" s="5"/>
      <c r="J416" s="5"/>
    </row>
    <row r="417" spans="1:10" ht="14.1" customHeight="1" thickBot="1" x14ac:dyDescent="0.25">
      <c r="A417" s="67" t="s">
        <v>15735</v>
      </c>
      <c r="B417" s="67" t="s">
        <v>16146</v>
      </c>
      <c r="C417" s="67" t="s">
        <v>15641</v>
      </c>
      <c r="D417" s="67" t="s">
        <v>15251</v>
      </c>
      <c r="E417" s="67" t="s">
        <v>6932</v>
      </c>
      <c r="F417" s="67" t="s">
        <v>15280</v>
      </c>
      <c r="G417" s="5"/>
      <c r="H417" s="5"/>
      <c r="I417" s="5"/>
      <c r="J417" s="5"/>
    </row>
    <row r="418" spans="1:10" ht="13.5" customHeight="1" x14ac:dyDescent="0.2">
      <c r="A418" s="63">
        <v>93151608</v>
      </c>
      <c r="B418" s="64" t="str">
        <f ca="1">IFERROR(INDEX(UNSPSCDes,MATCH(INDIRECT(ADDRESS(ROW(),COLUMN()-1,4)),UNSPSCCode,0)),"")</f>
        <v>Servicios bancarios gubernamentales o centrales</v>
      </c>
      <c r="C418" s="63" t="s">
        <v>18143</v>
      </c>
      <c r="D418" s="63">
        <v>3</v>
      </c>
      <c r="E418" s="66">
        <v>1000</v>
      </c>
      <c r="F418" s="65">
        <f ca="1">INDIRECT(ADDRESS(ROW(),COLUMN()-2,4))*INDIRECT(ADDRESS(ROW(),COLUMN()-1,4))</f>
        <v>3000</v>
      </c>
      <c r="G418" s="5"/>
      <c r="H418" s="5"/>
      <c r="I418" s="5"/>
      <c r="J418" s="5"/>
    </row>
    <row r="419" spans="1:10" ht="14.1" customHeight="1" x14ac:dyDescent="0.2">
      <c r="A419" s="5"/>
      <c r="B419" s="5"/>
      <c r="C419" s="5"/>
      <c r="D419" s="5"/>
      <c r="E419" s="68" t="s">
        <v>12549</v>
      </c>
      <c r="F419" s="69">
        <f ca="1">SUM(Table333[MONTO TOTAL ESTIMADO])</f>
        <v>3000</v>
      </c>
      <c r="G419" s="5"/>
      <c r="H419" s="5" t="str">
        <f>C411</f>
        <v>Servicios</v>
      </c>
      <c r="I419" s="5" t="str">
        <f>E411</f>
        <v>No</v>
      </c>
      <c r="J419" s="5" t="str">
        <f>D411</f>
        <v>Compras por debajo del Umbral</v>
      </c>
    </row>
    <row r="420" spans="1:10" ht="14.1" customHeight="1" thickBot="1" x14ac:dyDescent="0.3"/>
    <row r="421" spans="1:10" ht="33.75" customHeight="1" thickBot="1" x14ac:dyDescent="0.25">
      <c r="A421" s="59" t="s">
        <v>16382</v>
      </c>
      <c r="B421" s="59" t="s">
        <v>161</v>
      </c>
      <c r="C421" s="59" t="s">
        <v>11723</v>
      </c>
      <c r="D421" s="59" t="s">
        <v>14377</v>
      </c>
      <c r="E421" s="59" t="s">
        <v>10961</v>
      </c>
      <c r="F421" s="59" t="s">
        <v>11094</v>
      </c>
      <c r="G421" s="5"/>
      <c r="H421" s="5"/>
      <c r="I421" s="5"/>
      <c r="J421" s="5"/>
    </row>
    <row r="422" spans="1:10" ht="14.1" customHeight="1" thickBot="1" x14ac:dyDescent="0.25">
      <c r="A422" s="61" t="s">
        <v>18857</v>
      </c>
      <c r="B422" s="61" t="s">
        <v>18858</v>
      </c>
      <c r="C422" s="61" t="s">
        <v>6798</v>
      </c>
      <c r="D422" s="61" t="s">
        <v>10170</v>
      </c>
      <c r="E422" s="61" t="s">
        <v>17854</v>
      </c>
      <c r="F422" s="61"/>
      <c r="G422" s="5"/>
      <c r="H422" s="5"/>
      <c r="I422" s="5"/>
      <c r="J422" s="5"/>
    </row>
    <row r="423" spans="1:10" ht="14.1" customHeight="1" thickBot="1" x14ac:dyDescent="0.25">
      <c r="A423" s="74" t="s">
        <v>14828</v>
      </c>
      <c r="B423" s="62" t="s">
        <v>8528</v>
      </c>
      <c r="C423" s="71">
        <v>45474</v>
      </c>
      <c r="D423" s="74" t="s">
        <v>9385</v>
      </c>
      <c r="E423" s="62" t="s">
        <v>13092</v>
      </c>
      <c r="F423" s="61" t="s">
        <v>3080</v>
      </c>
      <c r="G423" s="5"/>
      <c r="H423" s="5"/>
      <c r="I423" s="5"/>
      <c r="J423" s="5"/>
    </row>
    <row r="424" spans="1:10" ht="14.1" customHeight="1" thickBot="1" x14ac:dyDescent="0.25">
      <c r="A424" s="75"/>
      <c r="B424" s="62" t="s">
        <v>1786</v>
      </c>
      <c r="C424" s="60">
        <f>IF(C423="","",IF(AND(MONTH(C423)&gt;=1,MONTH(C423)&lt;=3),1,IF(AND(MONTH(C423)&gt;=4,MONTH(C423)&lt;=6),2,IF(AND(MONTH(C423)&gt;=7,MONTH(C423)&lt;=9),3,4))))</f>
        <v>3</v>
      </c>
      <c r="D424" s="75"/>
      <c r="E424" s="62" t="s">
        <v>2417</v>
      </c>
      <c r="F424" s="61" t="s">
        <v>11111</v>
      </c>
      <c r="G424" s="5"/>
      <c r="H424" s="5"/>
      <c r="I424" s="5"/>
      <c r="J424" s="5"/>
    </row>
    <row r="425" spans="1:10" ht="14.1" customHeight="1" thickBot="1" x14ac:dyDescent="0.25">
      <c r="A425" s="75"/>
      <c r="B425" s="62" t="s">
        <v>12941</v>
      </c>
      <c r="C425" s="71">
        <v>45475</v>
      </c>
      <c r="D425" s="75"/>
      <c r="E425" s="62" t="s">
        <v>3073</v>
      </c>
      <c r="F425" s="61" t="s">
        <v>11111</v>
      </c>
      <c r="G425" s="5"/>
      <c r="H425" s="5"/>
      <c r="I425" s="5"/>
      <c r="J425" s="5"/>
    </row>
    <row r="426" spans="1:10" ht="14.1" customHeight="1" thickBot="1" x14ac:dyDescent="0.25">
      <c r="A426" s="75"/>
      <c r="B426" s="62" t="s">
        <v>1786</v>
      </c>
      <c r="C426" s="60">
        <f>IF(C425="","",IF(AND(MONTH(C425)&gt;=1,MONTH(C425)&lt;=3),1,IF(AND(MONTH(C425)&gt;=4,MONTH(C425)&lt;=6),2,IF(AND(MONTH(C425)&gt;=7,MONTH(C425)&lt;=9),3,4))))</f>
        <v>3</v>
      </c>
      <c r="D426" s="75"/>
      <c r="E426" s="62" t="s">
        <v>13191</v>
      </c>
      <c r="F426" s="61" t="s">
        <v>11111</v>
      </c>
      <c r="G426" s="5"/>
      <c r="H426" s="5"/>
      <c r="I426" s="5"/>
      <c r="J426" s="5"/>
    </row>
    <row r="427" spans="1:10" ht="14.1" customHeight="1" thickBot="1" x14ac:dyDescent="0.25">
      <c r="A427" s="5"/>
      <c r="B427" s="5"/>
      <c r="C427" s="5"/>
      <c r="D427" s="5"/>
      <c r="E427" s="5"/>
      <c r="F427" s="5"/>
      <c r="G427" s="5"/>
      <c r="H427" s="5"/>
      <c r="I427" s="5"/>
      <c r="J427" s="5"/>
    </row>
    <row r="428" spans="1:10" ht="14.1" customHeight="1" thickBot="1" x14ac:dyDescent="0.25">
      <c r="A428" s="67" t="s">
        <v>15735</v>
      </c>
      <c r="B428" s="67" t="s">
        <v>16146</v>
      </c>
      <c r="C428" s="67" t="s">
        <v>15641</v>
      </c>
      <c r="D428" s="67" t="s">
        <v>15251</v>
      </c>
      <c r="E428" s="67" t="s">
        <v>6932</v>
      </c>
      <c r="F428" s="67" t="s">
        <v>15280</v>
      </c>
      <c r="G428" s="5"/>
      <c r="H428" s="5"/>
      <c r="I428" s="5"/>
      <c r="J428" s="5"/>
    </row>
    <row r="429" spans="1:10" ht="13.5" customHeight="1" x14ac:dyDescent="0.2">
      <c r="A429" s="63">
        <v>93151608</v>
      </c>
      <c r="B429" s="64" t="str">
        <f ca="1">IFERROR(INDEX(UNSPSCDes,MATCH(INDIRECT(ADDRESS(ROW(),COLUMN()-1,4)),UNSPSCCode,0)),"")</f>
        <v>Servicios bancarios gubernamentales o centrales</v>
      </c>
      <c r="C429" s="63" t="s">
        <v>18143</v>
      </c>
      <c r="D429" s="63">
        <v>3</v>
      </c>
      <c r="E429" s="66">
        <v>1000</v>
      </c>
      <c r="F429" s="65">
        <f ca="1">INDIRECT(ADDRESS(ROW(),COLUMN()-2,4))*INDIRECT(ADDRESS(ROW(),COLUMN()-1,4))</f>
        <v>3000</v>
      </c>
      <c r="G429" s="5"/>
      <c r="H429" s="5"/>
      <c r="I429" s="5"/>
      <c r="J429" s="5"/>
    </row>
    <row r="430" spans="1:10" ht="14.1" customHeight="1" x14ac:dyDescent="0.2">
      <c r="A430" s="5"/>
      <c r="B430" s="5"/>
      <c r="C430" s="5"/>
      <c r="D430" s="5"/>
      <c r="E430" s="68" t="s">
        <v>12549</v>
      </c>
      <c r="F430" s="69">
        <f ca="1">SUM(Table334[MONTO TOTAL ESTIMADO])</f>
        <v>3000</v>
      </c>
      <c r="G430" s="5"/>
      <c r="H430" s="5" t="str">
        <f>C422</f>
        <v>Servicios</v>
      </c>
      <c r="I430" s="5" t="str">
        <f>E422</f>
        <v>No</v>
      </c>
      <c r="J430" s="5" t="str">
        <f>D422</f>
        <v>Compras por debajo del Umbral</v>
      </c>
    </row>
    <row r="431" spans="1:10" ht="14.1" customHeight="1" thickBot="1" x14ac:dyDescent="0.3"/>
    <row r="432" spans="1:10" ht="33.75" customHeight="1" thickBot="1" x14ac:dyDescent="0.25">
      <c r="A432" s="59" t="s">
        <v>16382</v>
      </c>
      <c r="B432" s="59" t="s">
        <v>161</v>
      </c>
      <c r="C432" s="59" t="s">
        <v>11723</v>
      </c>
      <c r="D432" s="59" t="s">
        <v>14377</v>
      </c>
      <c r="E432" s="59" t="s">
        <v>10961</v>
      </c>
      <c r="F432" s="59" t="s">
        <v>11094</v>
      </c>
      <c r="G432" s="5"/>
      <c r="H432" s="5"/>
      <c r="I432" s="5"/>
      <c r="J432" s="5"/>
    </row>
    <row r="433" spans="1:10" ht="14.1" customHeight="1" thickBot="1" x14ac:dyDescent="0.25">
      <c r="A433" s="61" t="s">
        <v>18857</v>
      </c>
      <c r="B433" s="61" t="s">
        <v>18858</v>
      </c>
      <c r="C433" s="61" t="s">
        <v>6798</v>
      </c>
      <c r="D433" s="61" t="s">
        <v>10170</v>
      </c>
      <c r="E433" s="61" t="s">
        <v>17854</v>
      </c>
      <c r="F433" s="61"/>
      <c r="G433" s="5"/>
      <c r="H433" s="5"/>
      <c r="I433" s="5"/>
      <c r="J433" s="5"/>
    </row>
    <row r="434" spans="1:10" ht="14.1" customHeight="1" thickBot="1" x14ac:dyDescent="0.25">
      <c r="A434" s="74" t="s">
        <v>14828</v>
      </c>
      <c r="B434" s="62" t="s">
        <v>8528</v>
      </c>
      <c r="C434" s="71">
        <v>45566</v>
      </c>
      <c r="D434" s="74" t="s">
        <v>9385</v>
      </c>
      <c r="E434" s="62" t="s">
        <v>13092</v>
      </c>
      <c r="F434" s="61" t="s">
        <v>3080</v>
      </c>
      <c r="G434" s="5"/>
      <c r="H434" s="5"/>
      <c r="I434" s="5"/>
      <c r="J434" s="5"/>
    </row>
    <row r="435" spans="1:10" ht="14.1" customHeight="1" thickBot="1" x14ac:dyDescent="0.25">
      <c r="A435" s="75"/>
      <c r="B435" s="62" t="s">
        <v>1786</v>
      </c>
      <c r="C435" s="60">
        <f>IF(C434="","",IF(AND(MONTH(C434)&gt;=1,MONTH(C434)&lt;=3),1,IF(AND(MONTH(C434)&gt;=4,MONTH(C434)&lt;=6),2,IF(AND(MONTH(C434)&gt;=7,MONTH(C434)&lt;=9),3,4))))</f>
        <v>4</v>
      </c>
      <c r="D435" s="75"/>
      <c r="E435" s="62" t="s">
        <v>2417</v>
      </c>
      <c r="F435" s="61" t="s">
        <v>11111</v>
      </c>
      <c r="G435" s="5"/>
      <c r="H435" s="5"/>
      <c r="I435" s="5"/>
      <c r="J435" s="5"/>
    </row>
    <row r="436" spans="1:10" ht="14.1" customHeight="1" thickBot="1" x14ac:dyDescent="0.25">
      <c r="A436" s="75"/>
      <c r="B436" s="62" t="s">
        <v>12941</v>
      </c>
      <c r="C436" s="71">
        <v>45567</v>
      </c>
      <c r="D436" s="75"/>
      <c r="E436" s="62" t="s">
        <v>3073</v>
      </c>
      <c r="F436" s="61" t="s">
        <v>11111</v>
      </c>
      <c r="G436" s="5"/>
      <c r="H436" s="5"/>
      <c r="I436" s="5"/>
      <c r="J436" s="5"/>
    </row>
    <row r="437" spans="1:10" ht="14.1" customHeight="1" thickBot="1" x14ac:dyDescent="0.25">
      <c r="A437" s="75"/>
      <c r="B437" s="62" t="s">
        <v>1786</v>
      </c>
      <c r="C437" s="60">
        <f>IF(C436="","",IF(AND(MONTH(C436)&gt;=1,MONTH(C436)&lt;=3),1,IF(AND(MONTH(C436)&gt;=4,MONTH(C436)&lt;=6),2,IF(AND(MONTH(C436)&gt;=7,MONTH(C436)&lt;=9),3,4))))</f>
        <v>4</v>
      </c>
      <c r="D437" s="75"/>
      <c r="E437" s="62" t="s">
        <v>13191</v>
      </c>
      <c r="F437" s="61" t="s">
        <v>11111</v>
      </c>
      <c r="G437" s="5"/>
      <c r="H437" s="5"/>
      <c r="I437" s="5"/>
      <c r="J437" s="5"/>
    </row>
    <row r="438" spans="1:10" ht="14.1" customHeight="1" thickBot="1" x14ac:dyDescent="0.25">
      <c r="A438" s="5"/>
      <c r="B438" s="5"/>
      <c r="C438" s="5"/>
      <c r="D438" s="5"/>
      <c r="E438" s="5"/>
      <c r="F438" s="5"/>
      <c r="G438" s="5"/>
      <c r="H438" s="5"/>
      <c r="I438" s="5"/>
      <c r="J438" s="5"/>
    </row>
    <row r="439" spans="1:10" ht="14.1" customHeight="1" thickBot="1" x14ac:dyDescent="0.25">
      <c r="A439" s="67" t="s">
        <v>15735</v>
      </c>
      <c r="B439" s="67" t="s">
        <v>16146</v>
      </c>
      <c r="C439" s="67" t="s">
        <v>15641</v>
      </c>
      <c r="D439" s="67" t="s">
        <v>15251</v>
      </c>
      <c r="E439" s="67" t="s">
        <v>6932</v>
      </c>
      <c r="F439" s="67" t="s">
        <v>15280</v>
      </c>
      <c r="G439" s="5"/>
      <c r="H439" s="5"/>
      <c r="I439" s="5"/>
      <c r="J439" s="5"/>
    </row>
    <row r="440" spans="1:10" ht="13.5" customHeight="1" x14ac:dyDescent="0.2">
      <c r="A440" s="63">
        <v>93151608</v>
      </c>
      <c r="B440" s="64" t="str">
        <f ca="1">IFERROR(INDEX(UNSPSCDes,MATCH(INDIRECT(ADDRESS(ROW(),COLUMN()-1,4)),UNSPSCCode,0)),"")</f>
        <v>Servicios bancarios gubernamentales o centrales</v>
      </c>
      <c r="C440" s="63" t="s">
        <v>18143</v>
      </c>
      <c r="D440" s="63">
        <v>3</v>
      </c>
      <c r="E440" s="66">
        <v>1000</v>
      </c>
      <c r="F440" s="65">
        <f ca="1">INDIRECT(ADDRESS(ROW(),COLUMN()-2,4))*INDIRECT(ADDRESS(ROW(),COLUMN()-1,4))</f>
        <v>3000</v>
      </c>
      <c r="G440" s="5"/>
      <c r="H440" s="5"/>
      <c r="I440" s="5"/>
      <c r="J440" s="5"/>
    </row>
    <row r="441" spans="1:10" ht="14.1" customHeight="1" x14ac:dyDescent="0.2">
      <c r="A441" s="5"/>
      <c r="B441" s="5"/>
      <c r="C441" s="5"/>
      <c r="D441" s="5"/>
      <c r="E441" s="68" t="s">
        <v>12549</v>
      </c>
      <c r="F441" s="69">
        <f ca="1">SUM(Table335[MONTO TOTAL ESTIMADO])</f>
        <v>3000</v>
      </c>
      <c r="G441" s="5"/>
      <c r="H441" s="5" t="str">
        <f>C433</f>
        <v>Servicios</v>
      </c>
      <c r="I441" s="5" t="str">
        <f>E433</f>
        <v>No</v>
      </c>
      <c r="J441" s="5" t="str">
        <f>D433</f>
        <v>Compras por debajo del Umbral</v>
      </c>
    </row>
    <row r="442" spans="1:10" ht="14.1" customHeight="1" thickBot="1" x14ac:dyDescent="0.3"/>
    <row r="443" spans="1:10" ht="33.75" customHeight="1" thickBot="1" x14ac:dyDescent="0.25">
      <c r="A443" s="59" t="s">
        <v>16382</v>
      </c>
      <c r="B443" s="59" t="s">
        <v>161</v>
      </c>
      <c r="C443" s="59" t="s">
        <v>11723</v>
      </c>
      <c r="D443" s="59" t="s">
        <v>14377</v>
      </c>
      <c r="E443" s="59" t="s">
        <v>10961</v>
      </c>
      <c r="F443" s="59" t="s">
        <v>11094</v>
      </c>
      <c r="G443" s="5"/>
      <c r="H443" s="5"/>
      <c r="I443" s="5"/>
      <c r="J443" s="5"/>
    </row>
    <row r="444" spans="1:10" ht="13.5" customHeight="1" thickBot="1" x14ac:dyDescent="0.25">
      <c r="A444" s="61" t="s">
        <v>18859</v>
      </c>
      <c r="B444" s="61" t="s">
        <v>18860</v>
      </c>
      <c r="C444" s="61" t="s">
        <v>6798</v>
      </c>
      <c r="D444" s="61" t="s">
        <v>10170</v>
      </c>
      <c r="E444" s="61" t="s">
        <v>8854</v>
      </c>
      <c r="F444" s="61"/>
      <c r="G444" s="5"/>
      <c r="H444" s="5"/>
      <c r="I444" s="5"/>
      <c r="J444" s="5"/>
    </row>
    <row r="445" spans="1:10" ht="14.1" customHeight="1" thickBot="1" x14ac:dyDescent="0.25">
      <c r="A445" s="74" t="s">
        <v>14828</v>
      </c>
      <c r="B445" s="62" t="s">
        <v>8528</v>
      </c>
      <c r="C445" s="71">
        <v>45292</v>
      </c>
      <c r="D445" s="74" t="s">
        <v>9385</v>
      </c>
      <c r="E445" s="62" t="s">
        <v>13092</v>
      </c>
      <c r="F445" s="61" t="s">
        <v>3080</v>
      </c>
      <c r="G445" s="5"/>
      <c r="H445" s="5"/>
      <c r="I445" s="5"/>
      <c r="J445" s="5"/>
    </row>
    <row r="446" spans="1:10" ht="14.1" customHeight="1" thickBot="1" x14ac:dyDescent="0.25">
      <c r="A446" s="75"/>
      <c r="B446" s="62" t="s">
        <v>1786</v>
      </c>
      <c r="C446" s="60">
        <f>IF(C445="","",IF(AND(MONTH(C445)&gt;=1,MONTH(C445)&lt;=3),1,IF(AND(MONTH(C445)&gt;=4,MONTH(C445)&lt;=6),2,IF(AND(MONTH(C445)&gt;=7,MONTH(C445)&lt;=9),3,4))))</f>
        <v>1</v>
      </c>
      <c r="D446" s="75"/>
      <c r="E446" s="62" t="s">
        <v>2417</v>
      </c>
      <c r="F446" s="61" t="s">
        <v>11111</v>
      </c>
      <c r="G446" s="5"/>
      <c r="H446" s="5"/>
      <c r="I446" s="5"/>
      <c r="J446" s="5"/>
    </row>
    <row r="447" spans="1:10" ht="14.1" customHeight="1" thickBot="1" x14ac:dyDescent="0.25">
      <c r="A447" s="75"/>
      <c r="B447" s="62" t="s">
        <v>12941</v>
      </c>
      <c r="C447" s="71">
        <v>45293</v>
      </c>
      <c r="D447" s="75"/>
      <c r="E447" s="62" t="s">
        <v>3073</v>
      </c>
      <c r="F447" s="61" t="s">
        <v>11111</v>
      </c>
      <c r="G447" s="5"/>
      <c r="H447" s="5"/>
      <c r="I447" s="5"/>
      <c r="J447" s="5"/>
    </row>
    <row r="448" spans="1:10" ht="14.1" customHeight="1" thickBot="1" x14ac:dyDescent="0.25">
      <c r="A448" s="75"/>
      <c r="B448" s="62" t="s">
        <v>1786</v>
      </c>
      <c r="C448" s="60">
        <f>IF(C447="","",IF(AND(MONTH(C447)&gt;=1,MONTH(C447)&lt;=3),1,IF(AND(MONTH(C447)&gt;=4,MONTH(C447)&lt;=6),2,IF(AND(MONTH(C447)&gt;=7,MONTH(C447)&lt;=9),3,4))))</f>
        <v>1</v>
      </c>
      <c r="D448" s="75"/>
      <c r="E448" s="62" t="s">
        <v>13191</v>
      </c>
      <c r="F448" s="61" t="s">
        <v>11111</v>
      </c>
      <c r="G448" s="5"/>
      <c r="H448" s="5"/>
      <c r="I448" s="5"/>
      <c r="J448" s="5"/>
    </row>
    <row r="449" spans="1:10" ht="14.1" customHeight="1" thickBot="1" x14ac:dyDescent="0.25">
      <c r="A449" s="5"/>
      <c r="B449" s="5"/>
      <c r="C449" s="5"/>
      <c r="D449" s="5"/>
      <c r="E449" s="5"/>
      <c r="F449" s="5"/>
      <c r="G449" s="5"/>
      <c r="H449" s="5"/>
      <c r="I449" s="5"/>
      <c r="J449" s="5"/>
    </row>
    <row r="450" spans="1:10" ht="14.1" customHeight="1" thickBot="1" x14ac:dyDescent="0.25">
      <c r="A450" s="67" t="s">
        <v>15735</v>
      </c>
      <c r="B450" s="67" t="s">
        <v>16146</v>
      </c>
      <c r="C450" s="67" t="s">
        <v>15641</v>
      </c>
      <c r="D450" s="67" t="s">
        <v>15251</v>
      </c>
      <c r="E450" s="67" t="s">
        <v>6932</v>
      </c>
      <c r="F450" s="67" t="s">
        <v>15280</v>
      </c>
      <c r="G450" s="5"/>
      <c r="H450" s="5"/>
      <c r="I450" s="5"/>
      <c r="J450" s="5"/>
    </row>
    <row r="451" spans="1:10" ht="13.5" customHeight="1" x14ac:dyDescent="0.2">
      <c r="A451" s="63">
        <v>72102103</v>
      </c>
      <c r="B451" s="64" t="str">
        <f ca="1">IFERROR(INDEX(UNSPSCDes,MATCH(INDIRECT(ADDRESS(ROW(),COLUMN()-1,4)),UNSPSCCode,0)),"")</f>
        <v>Servicios de exterminación o fumigación</v>
      </c>
      <c r="C451" s="63" t="s">
        <v>1449</v>
      </c>
      <c r="D451" s="63">
        <v>6</v>
      </c>
      <c r="E451" s="66">
        <v>8333.3330000000005</v>
      </c>
      <c r="F451" s="65">
        <f ca="1">INDIRECT(ADDRESS(ROW(),COLUMN()-2,4))*INDIRECT(ADDRESS(ROW(),COLUMN()-1,4))</f>
        <v>49999.998000000007</v>
      </c>
      <c r="G451" s="5"/>
      <c r="H451" s="5"/>
      <c r="I451" s="5"/>
      <c r="J451" s="5"/>
    </row>
    <row r="452" spans="1:10" ht="13.5" customHeight="1" x14ac:dyDescent="0.2">
      <c r="A452" s="63">
        <v>91111502</v>
      </c>
      <c r="B452" s="64" t="str">
        <f ca="1">IFERROR(INDEX(UNSPSCDes,MATCH(INDIRECT(ADDRESS(ROW(),COLUMN()-1,4)),UNSPSCCode,0)),"")</f>
        <v>Servicios de lavandería</v>
      </c>
      <c r="C452" s="63" t="s">
        <v>18143</v>
      </c>
      <c r="D452" s="63">
        <v>3</v>
      </c>
      <c r="E452" s="66">
        <v>6250</v>
      </c>
      <c r="F452" s="65">
        <f ca="1">INDIRECT(ADDRESS(ROW(),COLUMN()-2,4))*INDIRECT(ADDRESS(ROW(),COLUMN()-1,4))</f>
        <v>18750</v>
      </c>
      <c r="G452" s="5"/>
      <c r="H452" s="5"/>
      <c r="I452" s="5"/>
      <c r="J452" s="5"/>
    </row>
    <row r="453" spans="1:10" ht="13.5" customHeight="1" x14ac:dyDescent="0.2">
      <c r="A453" s="63">
        <v>76111501</v>
      </c>
      <c r="B453" s="64" t="str">
        <f ca="1">IFERROR(INDEX(UNSPSCDes,MATCH(INDIRECT(ADDRESS(ROW(),COLUMN()-1,4)),UNSPSCCode,0)),"")</f>
        <v>Servicios de limpieza de edificios</v>
      </c>
      <c r="C453" s="63" t="s">
        <v>18143</v>
      </c>
      <c r="D453" s="63">
        <v>3</v>
      </c>
      <c r="E453" s="66">
        <v>8000</v>
      </c>
      <c r="F453" s="65">
        <f ca="1">INDIRECT(ADDRESS(ROW(),COLUMN()-2,4))*INDIRECT(ADDRESS(ROW(),COLUMN()-1,4))</f>
        <v>24000</v>
      </c>
      <c r="G453" s="5"/>
      <c r="H453" s="5"/>
      <c r="I453" s="5"/>
      <c r="J453" s="5"/>
    </row>
    <row r="454" spans="1:10" ht="14.1" customHeight="1" x14ac:dyDescent="0.2">
      <c r="A454" s="5"/>
      <c r="B454" s="5"/>
      <c r="C454" s="5"/>
      <c r="D454" s="5"/>
      <c r="E454" s="68" t="s">
        <v>12549</v>
      </c>
      <c r="F454" s="69">
        <f ca="1">SUM(Table336[MONTO TOTAL ESTIMADO])</f>
        <v>92749.998000000007</v>
      </c>
      <c r="G454" s="5"/>
      <c r="H454" s="5" t="str">
        <f>C444</f>
        <v>Servicios</v>
      </c>
      <c r="I454" s="5" t="str">
        <f>E444</f>
        <v>Sí</v>
      </c>
      <c r="J454" s="5" t="str">
        <f>D444</f>
        <v>Compras por debajo del Umbral</v>
      </c>
    </row>
    <row r="455" spans="1:10" ht="14.1" customHeight="1" thickBot="1" x14ac:dyDescent="0.3"/>
    <row r="456" spans="1:10" ht="33.75" customHeight="1" thickBot="1" x14ac:dyDescent="0.25">
      <c r="A456" s="59" t="s">
        <v>16382</v>
      </c>
      <c r="B456" s="59" t="s">
        <v>161</v>
      </c>
      <c r="C456" s="59" t="s">
        <v>11723</v>
      </c>
      <c r="D456" s="59" t="s">
        <v>14377</v>
      </c>
      <c r="E456" s="59" t="s">
        <v>10961</v>
      </c>
      <c r="F456" s="59" t="s">
        <v>11094</v>
      </c>
      <c r="G456" s="5"/>
      <c r="H456" s="5"/>
      <c r="I456" s="5"/>
      <c r="J456" s="5"/>
    </row>
    <row r="457" spans="1:10" ht="14.1" customHeight="1" thickBot="1" x14ac:dyDescent="0.25">
      <c r="A457" s="61" t="s">
        <v>18859</v>
      </c>
      <c r="B457" s="61" t="s">
        <v>18860</v>
      </c>
      <c r="C457" s="61" t="s">
        <v>6798</v>
      </c>
      <c r="D457" s="61" t="s">
        <v>10170</v>
      </c>
      <c r="E457" s="61" t="s">
        <v>8854</v>
      </c>
      <c r="F457" s="61"/>
      <c r="G457" s="5"/>
      <c r="H457" s="5"/>
      <c r="I457" s="5"/>
      <c r="J457" s="5"/>
    </row>
    <row r="458" spans="1:10" ht="14.1" customHeight="1" thickBot="1" x14ac:dyDescent="0.25">
      <c r="A458" s="74" t="s">
        <v>14828</v>
      </c>
      <c r="B458" s="62" t="s">
        <v>8528</v>
      </c>
      <c r="C458" s="71">
        <v>45383</v>
      </c>
      <c r="D458" s="74" t="s">
        <v>9385</v>
      </c>
      <c r="E458" s="62" t="s">
        <v>13092</v>
      </c>
      <c r="F458" s="61" t="s">
        <v>3080</v>
      </c>
      <c r="G458" s="5"/>
      <c r="H458" s="5"/>
      <c r="I458" s="5"/>
      <c r="J458" s="5"/>
    </row>
    <row r="459" spans="1:10" ht="14.1" customHeight="1" thickBot="1" x14ac:dyDescent="0.25">
      <c r="A459" s="75"/>
      <c r="B459" s="62" t="s">
        <v>1786</v>
      </c>
      <c r="C459" s="60">
        <f>IF(C458="","",IF(AND(MONTH(C458)&gt;=1,MONTH(C458)&lt;=3),1,IF(AND(MONTH(C458)&gt;=4,MONTH(C458)&lt;=6),2,IF(AND(MONTH(C458)&gt;=7,MONTH(C458)&lt;=9),3,4))))</f>
        <v>2</v>
      </c>
      <c r="D459" s="75"/>
      <c r="E459" s="62" t="s">
        <v>2417</v>
      </c>
      <c r="F459" s="61" t="s">
        <v>11111</v>
      </c>
      <c r="G459" s="5"/>
      <c r="H459" s="5"/>
      <c r="I459" s="5"/>
      <c r="J459" s="5"/>
    </row>
    <row r="460" spans="1:10" ht="14.1" customHeight="1" thickBot="1" x14ac:dyDescent="0.25">
      <c r="A460" s="75"/>
      <c r="B460" s="62" t="s">
        <v>12941</v>
      </c>
      <c r="C460" s="71">
        <v>45384</v>
      </c>
      <c r="D460" s="75"/>
      <c r="E460" s="62" t="s">
        <v>3073</v>
      </c>
      <c r="F460" s="61" t="s">
        <v>11111</v>
      </c>
      <c r="G460" s="5"/>
      <c r="H460" s="5"/>
      <c r="I460" s="5"/>
      <c r="J460" s="5"/>
    </row>
    <row r="461" spans="1:10" ht="14.1" customHeight="1" thickBot="1" x14ac:dyDescent="0.25">
      <c r="A461" s="75"/>
      <c r="B461" s="62" t="s">
        <v>1786</v>
      </c>
      <c r="C461" s="60">
        <f>IF(C460="","",IF(AND(MONTH(C460)&gt;=1,MONTH(C460)&lt;=3),1,IF(AND(MONTH(C460)&gt;=4,MONTH(C460)&lt;=6),2,IF(AND(MONTH(C460)&gt;=7,MONTH(C460)&lt;=9),3,4))))</f>
        <v>2</v>
      </c>
      <c r="D461" s="75"/>
      <c r="E461" s="62" t="s">
        <v>13191</v>
      </c>
      <c r="F461" s="61" t="s">
        <v>11111</v>
      </c>
      <c r="G461" s="5"/>
      <c r="H461" s="5"/>
      <c r="I461" s="5"/>
      <c r="J461" s="5"/>
    </row>
    <row r="462" spans="1:10" ht="14.1" customHeight="1" thickBot="1" x14ac:dyDescent="0.25">
      <c r="A462" s="5"/>
      <c r="B462" s="5"/>
      <c r="C462" s="5"/>
      <c r="D462" s="5"/>
      <c r="E462" s="5"/>
      <c r="F462" s="5"/>
      <c r="G462" s="5"/>
      <c r="H462" s="5"/>
      <c r="I462" s="5"/>
      <c r="J462" s="5"/>
    </row>
    <row r="463" spans="1:10" ht="14.1" customHeight="1" thickBot="1" x14ac:dyDescent="0.25">
      <c r="A463" s="67" t="s">
        <v>15735</v>
      </c>
      <c r="B463" s="67" t="s">
        <v>16146</v>
      </c>
      <c r="C463" s="67" t="s">
        <v>15641</v>
      </c>
      <c r="D463" s="67" t="s">
        <v>15251</v>
      </c>
      <c r="E463" s="67" t="s">
        <v>6932</v>
      </c>
      <c r="F463" s="67" t="s">
        <v>15280</v>
      </c>
      <c r="G463" s="5"/>
      <c r="H463" s="5"/>
      <c r="I463" s="5"/>
      <c r="J463" s="5"/>
    </row>
    <row r="464" spans="1:10" ht="13.5" customHeight="1" x14ac:dyDescent="0.2">
      <c r="A464" s="63">
        <v>72102103</v>
      </c>
      <c r="B464" s="64" t="str">
        <f ca="1">IFERROR(INDEX(UNSPSCDes,MATCH(INDIRECT(ADDRESS(ROW(),COLUMN()-1,4)),UNSPSCCode,0)),"")</f>
        <v>Servicios de exterminación o fumigación</v>
      </c>
      <c r="C464" s="63" t="s">
        <v>1449</v>
      </c>
      <c r="D464" s="63">
        <v>6</v>
      </c>
      <c r="E464" s="66">
        <v>8333.3330000000005</v>
      </c>
      <c r="F464" s="65">
        <f ca="1">INDIRECT(ADDRESS(ROW(),COLUMN()-2,4))*INDIRECT(ADDRESS(ROW(),COLUMN()-1,4))</f>
        <v>49999.998000000007</v>
      </c>
      <c r="G464" s="5"/>
      <c r="H464" s="5"/>
      <c r="I464" s="5"/>
      <c r="J464" s="5"/>
    </row>
    <row r="465" spans="1:10" ht="13.5" customHeight="1" x14ac:dyDescent="0.2">
      <c r="A465" s="63">
        <v>91111502</v>
      </c>
      <c r="B465" s="64" t="str">
        <f ca="1">IFERROR(INDEX(UNSPSCDes,MATCH(INDIRECT(ADDRESS(ROW(),COLUMN()-1,4)),UNSPSCCode,0)),"")</f>
        <v>Servicios de lavandería</v>
      </c>
      <c r="C465" s="63" t="s">
        <v>18143</v>
      </c>
      <c r="D465" s="63">
        <v>3</v>
      </c>
      <c r="E465" s="66">
        <v>6250</v>
      </c>
      <c r="F465" s="65">
        <f ca="1">INDIRECT(ADDRESS(ROW(),COLUMN()-2,4))*INDIRECT(ADDRESS(ROW(),COLUMN()-1,4))</f>
        <v>18750</v>
      </c>
      <c r="G465" s="5"/>
      <c r="H465" s="5"/>
      <c r="I465" s="5"/>
      <c r="J465" s="5"/>
    </row>
    <row r="466" spans="1:10" ht="13.5" customHeight="1" x14ac:dyDescent="0.2">
      <c r="A466" s="63">
        <v>76111501</v>
      </c>
      <c r="B466" s="64" t="str">
        <f ca="1">IFERROR(INDEX(UNSPSCDes,MATCH(INDIRECT(ADDRESS(ROW(),COLUMN()-1,4)),UNSPSCCode,0)),"")</f>
        <v>Servicios de limpieza de edificios</v>
      </c>
      <c r="C466" s="63" t="s">
        <v>18143</v>
      </c>
      <c r="D466" s="63">
        <v>3</v>
      </c>
      <c r="E466" s="66">
        <v>8000</v>
      </c>
      <c r="F466" s="65">
        <f ca="1">INDIRECT(ADDRESS(ROW(),COLUMN()-2,4))*INDIRECT(ADDRESS(ROW(),COLUMN()-1,4))</f>
        <v>24000</v>
      </c>
      <c r="G466" s="5"/>
      <c r="H466" s="5"/>
      <c r="I466" s="5"/>
      <c r="J466" s="5"/>
    </row>
    <row r="467" spans="1:10" ht="14.1" customHeight="1" x14ac:dyDescent="0.2">
      <c r="A467" s="5"/>
      <c r="B467" s="5"/>
      <c r="C467" s="5"/>
      <c r="D467" s="5"/>
      <c r="E467" s="68" t="s">
        <v>12549</v>
      </c>
      <c r="F467" s="69">
        <f ca="1">SUM(Table337[MONTO TOTAL ESTIMADO])</f>
        <v>92749.998000000007</v>
      </c>
      <c r="G467" s="5"/>
      <c r="H467" s="5" t="str">
        <f>C457</f>
        <v>Servicios</v>
      </c>
      <c r="I467" s="5" t="str">
        <f>E457</f>
        <v>Sí</v>
      </c>
      <c r="J467" s="5" t="str">
        <f>D457</f>
        <v>Compras por debajo del Umbral</v>
      </c>
    </row>
    <row r="468" spans="1:10" ht="14.1" customHeight="1" thickBot="1" x14ac:dyDescent="0.3"/>
    <row r="469" spans="1:10" ht="33.75" customHeight="1" thickBot="1" x14ac:dyDescent="0.25">
      <c r="A469" s="59" t="s">
        <v>16382</v>
      </c>
      <c r="B469" s="59" t="s">
        <v>161</v>
      </c>
      <c r="C469" s="59" t="s">
        <v>11723</v>
      </c>
      <c r="D469" s="59" t="s">
        <v>14377</v>
      </c>
      <c r="E469" s="59" t="s">
        <v>10961</v>
      </c>
      <c r="F469" s="59" t="s">
        <v>11094</v>
      </c>
      <c r="G469" s="5"/>
      <c r="H469" s="5"/>
      <c r="I469" s="5"/>
      <c r="J469" s="5"/>
    </row>
    <row r="470" spans="1:10" ht="14.1" customHeight="1" thickBot="1" x14ac:dyDescent="0.25">
      <c r="A470" s="61" t="s">
        <v>18859</v>
      </c>
      <c r="B470" s="61" t="s">
        <v>18860</v>
      </c>
      <c r="C470" s="61" t="s">
        <v>6798</v>
      </c>
      <c r="D470" s="61" t="s">
        <v>10170</v>
      </c>
      <c r="E470" s="61" t="s">
        <v>8854</v>
      </c>
      <c r="F470" s="61"/>
      <c r="G470" s="5"/>
      <c r="H470" s="5"/>
      <c r="I470" s="5"/>
      <c r="J470" s="5"/>
    </row>
    <row r="471" spans="1:10" ht="14.1" customHeight="1" thickBot="1" x14ac:dyDescent="0.25">
      <c r="A471" s="74" t="s">
        <v>14828</v>
      </c>
      <c r="B471" s="62" t="s">
        <v>8528</v>
      </c>
      <c r="C471" s="71">
        <v>45474</v>
      </c>
      <c r="D471" s="74" t="s">
        <v>9385</v>
      </c>
      <c r="E471" s="62" t="s">
        <v>13092</v>
      </c>
      <c r="F471" s="61" t="s">
        <v>3080</v>
      </c>
      <c r="G471" s="5"/>
      <c r="H471" s="5"/>
      <c r="I471" s="5"/>
      <c r="J471" s="5"/>
    </row>
    <row r="472" spans="1:10" ht="14.1" customHeight="1" thickBot="1" x14ac:dyDescent="0.25">
      <c r="A472" s="75"/>
      <c r="B472" s="62" t="s">
        <v>1786</v>
      </c>
      <c r="C472" s="60">
        <f>IF(C471="","",IF(AND(MONTH(C471)&gt;=1,MONTH(C471)&lt;=3),1,IF(AND(MONTH(C471)&gt;=4,MONTH(C471)&lt;=6),2,IF(AND(MONTH(C471)&gt;=7,MONTH(C471)&lt;=9),3,4))))</f>
        <v>3</v>
      </c>
      <c r="D472" s="75"/>
      <c r="E472" s="62" t="s">
        <v>2417</v>
      </c>
      <c r="F472" s="61" t="s">
        <v>11111</v>
      </c>
      <c r="G472" s="5"/>
      <c r="H472" s="5"/>
      <c r="I472" s="5"/>
      <c r="J472" s="5"/>
    </row>
    <row r="473" spans="1:10" ht="14.1" customHeight="1" thickBot="1" x14ac:dyDescent="0.25">
      <c r="A473" s="75"/>
      <c r="B473" s="62" t="s">
        <v>12941</v>
      </c>
      <c r="C473" s="71">
        <v>45475</v>
      </c>
      <c r="D473" s="75"/>
      <c r="E473" s="62" t="s">
        <v>3073</v>
      </c>
      <c r="F473" s="61" t="s">
        <v>11111</v>
      </c>
      <c r="G473" s="5"/>
      <c r="H473" s="5"/>
      <c r="I473" s="5"/>
      <c r="J473" s="5"/>
    </row>
    <row r="474" spans="1:10" ht="14.1" customHeight="1" thickBot="1" x14ac:dyDescent="0.25">
      <c r="A474" s="75"/>
      <c r="B474" s="62" t="s">
        <v>1786</v>
      </c>
      <c r="C474" s="60">
        <f>IF(C473="","",IF(AND(MONTH(C473)&gt;=1,MONTH(C473)&lt;=3),1,IF(AND(MONTH(C473)&gt;=4,MONTH(C473)&lt;=6),2,IF(AND(MONTH(C473)&gt;=7,MONTH(C473)&lt;=9),3,4))))</f>
        <v>3</v>
      </c>
      <c r="D474" s="75"/>
      <c r="E474" s="62" t="s">
        <v>13191</v>
      </c>
      <c r="F474" s="61" t="s">
        <v>11111</v>
      </c>
      <c r="G474" s="5"/>
      <c r="H474" s="5"/>
      <c r="I474" s="5"/>
      <c r="J474" s="5"/>
    </row>
    <row r="475" spans="1:10" ht="14.1" customHeight="1" thickBot="1" x14ac:dyDescent="0.25">
      <c r="A475" s="5"/>
      <c r="B475" s="5"/>
      <c r="C475" s="5"/>
      <c r="D475" s="5"/>
      <c r="E475" s="5"/>
      <c r="F475" s="5"/>
      <c r="G475" s="5"/>
      <c r="H475" s="5"/>
      <c r="I475" s="5"/>
      <c r="J475" s="5"/>
    </row>
    <row r="476" spans="1:10" ht="14.1" customHeight="1" thickBot="1" x14ac:dyDescent="0.25">
      <c r="A476" s="67" t="s">
        <v>15735</v>
      </c>
      <c r="B476" s="67" t="s">
        <v>16146</v>
      </c>
      <c r="C476" s="67" t="s">
        <v>15641</v>
      </c>
      <c r="D476" s="67" t="s">
        <v>15251</v>
      </c>
      <c r="E476" s="67" t="s">
        <v>6932</v>
      </c>
      <c r="F476" s="67" t="s">
        <v>15280</v>
      </c>
      <c r="G476" s="5"/>
      <c r="H476" s="5"/>
      <c r="I476" s="5"/>
      <c r="J476" s="5"/>
    </row>
    <row r="477" spans="1:10" ht="14.1" customHeight="1" x14ac:dyDescent="0.2">
      <c r="A477" s="63">
        <v>72102103</v>
      </c>
      <c r="B477" s="64" t="str">
        <f ca="1">IFERROR(INDEX(UNSPSCDes,MATCH(INDIRECT(ADDRESS(ROW(),COLUMN()-1,4)),UNSPSCCode,0)),"")</f>
        <v>Servicios de exterminación o fumigación</v>
      </c>
      <c r="C477" s="63" t="s">
        <v>1449</v>
      </c>
      <c r="D477" s="63">
        <v>6</v>
      </c>
      <c r="E477" s="66">
        <v>8333.3330000000005</v>
      </c>
      <c r="F477" s="65">
        <f ca="1">INDIRECT(ADDRESS(ROW(),COLUMN()-2,4))*INDIRECT(ADDRESS(ROW(),COLUMN()-1,4))</f>
        <v>49999.998000000007</v>
      </c>
      <c r="G477" s="5"/>
      <c r="H477" s="5"/>
      <c r="I477" s="5"/>
      <c r="J477" s="5"/>
    </row>
    <row r="478" spans="1:10" ht="13.5" customHeight="1" x14ac:dyDescent="0.2">
      <c r="A478" s="63">
        <v>91111502</v>
      </c>
      <c r="B478" s="64" t="str">
        <f ca="1">IFERROR(INDEX(UNSPSCDes,MATCH(INDIRECT(ADDRESS(ROW(),COLUMN()-1,4)),UNSPSCCode,0)),"")</f>
        <v>Servicios de lavandería</v>
      </c>
      <c r="C478" s="63" t="s">
        <v>18143</v>
      </c>
      <c r="D478" s="63">
        <v>3</v>
      </c>
      <c r="E478" s="66">
        <v>6250</v>
      </c>
      <c r="F478" s="65">
        <f ca="1">INDIRECT(ADDRESS(ROW(),COLUMN()-2,4))*INDIRECT(ADDRESS(ROW(),COLUMN()-1,4))</f>
        <v>18750</v>
      </c>
      <c r="G478" s="5"/>
      <c r="H478" s="5"/>
      <c r="I478" s="5"/>
      <c r="J478" s="5"/>
    </row>
    <row r="479" spans="1:10" ht="13.5" customHeight="1" x14ac:dyDescent="0.2">
      <c r="A479" s="63">
        <v>76111501</v>
      </c>
      <c r="B479" s="64" t="str">
        <f ca="1">IFERROR(INDEX(UNSPSCDes,MATCH(INDIRECT(ADDRESS(ROW(),COLUMN()-1,4)),UNSPSCCode,0)),"")</f>
        <v>Servicios de limpieza de edificios</v>
      </c>
      <c r="C479" s="63" t="s">
        <v>18143</v>
      </c>
      <c r="D479" s="63">
        <v>3</v>
      </c>
      <c r="E479" s="66">
        <v>8000</v>
      </c>
      <c r="F479" s="65">
        <f ca="1">INDIRECT(ADDRESS(ROW(),COLUMN()-2,4))*INDIRECT(ADDRESS(ROW(),COLUMN()-1,4))</f>
        <v>24000</v>
      </c>
      <c r="G479" s="5"/>
      <c r="H479" s="5"/>
      <c r="I479" s="5"/>
      <c r="J479" s="5"/>
    </row>
    <row r="480" spans="1:10" ht="14.1" customHeight="1" x14ac:dyDescent="0.2">
      <c r="A480" s="5"/>
      <c r="B480" s="5"/>
      <c r="C480" s="5"/>
      <c r="D480" s="5"/>
      <c r="E480" s="68" t="s">
        <v>12549</v>
      </c>
      <c r="F480" s="69">
        <f ca="1">SUM(Table338[MONTO TOTAL ESTIMADO])</f>
        <v>92749.998000000007</v>
      </c>
      <c r="G480" s="5"/>
      <c r="H480" s="5" t="str">
        <f>C470</f>
        <v>Servicios</v>
      </c>
      <c r="I480" s="5" t="str">
        <f>E470</f>
        <v>Sí</v>
      </c>
      <c r="J480" s="5" t="str">
        <f>D470</f>
        <v>Compras por debajo del Umbral</v>
      </c>
    </row>
    <row r="481" spans="1:10" ht="14.1" customHeight="1" thickBot="1" x14ac:dyDescent="0.3"/>
    <row r="482" spans="1:10" ht="33.75" customHeight="1" thickBot="1" x14ac:dyDescent="0.25">
      <c r="A482" s="59" t="s">
        <v>16382</v>
      </c>
      <c r="B482" s="59" t="s">
        <v>161</v>
      </c>
      <c r="C482" s="59" t="s">
        <v>11723</v>
      </c>
      <c r="D482" s="59" t="s">
        <v>14377</v>
      </c>
      <c r="E482" s="59" t="s">
        <v>10961</v>
      </c>
      <c r="F482" s="59" t="s">
        <v>11094</v>
      </c>
      <c r="G482" s="5"/>
      <c r="H482" s="5"/>
      <c r="I482" s="5"/>
      <c r="J482" s="5"/>
    </row>
    <row r="483" spans="1:10" ht="14.1" customHeight="1" thickBot="1" x14ac:dyDescent="0.25">
      <c r="A483" s="61" t="s">
        <v>18859</v>
      </c>
      <c r="B483" s="61" t="s">
        <v>18860</v>
      </c>
      <c r="C483" s="61" t="s">
        <v>6798</v>
      </c>
      <c r="D483" s="61" t="s">
        <v>10170</v>
      </c>
      <c r="E483" s="61" t="s">
        <v>8854</v>
      </c>
      <c r="F483" s="61"/>
      <c r="G483" s="5"/>
      <c r="H483" s="5"/>
      <c r="I483" s="5"/>
      <c r="J483" s="5"/>
    </row>
    <row r="484" spans="1:10" ht="14.1" customHeight="1" thickBot="1" x14ac:dyDescent="0.25">
      <c r="A484" s="74" t="s">
        <v>14828</v>
      </c>
      <c r="B484" s="62" t="s">
        <v>8528</v>
      </c>
      <c r="C484" s="71">
        <v>45566</v>
      </c>
      <c r="D484" s="74" t="s">
        <v>9385</v>
      </c>
      <c r="E484" s="62" t="s">
        <v>13092</v>
      </c>
      <c r="F484" s="61" t="s">
        <v>3080</v>
      </c>
      <c r="G484" s="5"/>
      <c r="H484" s="5"/>
      <c r="I484" s="5"/>
      <c r="J484" s="5"/>
    </row>
    <row r="485" spans="1:10" ht="14.1" customHeight="1" thickBot="1" x14ac:dyDescent="0.25">
      <c r="A485" s="75"/>
      <c r="B485" s="62" t="s">
        <v>1786</v>
      </c>
      <c r="C485" s="60">
        <f>IF(C484="","",IF(AND(MONTH(C484)&gt;=1,MONTH(C484)&lt;=3),1,IF(AND(MONTH(C484)&gt;=4,MONTH(C484)&lt;=6),2,IF(AND(MONTH(C484)&gt;=7,MONTH(C484)&lt;=9),3,4))))</f>
        <v>4</v>
      </c>
      <c r="D485" s="75"/>
      <c r="E485" s="62" t="s">
        <v>2417</v>
      </c>
      <c r="F485" s="61" t="s">
        <v>11111</v>
      </c>
      <c r="G485" s="5"/>
      <c r="H485" s="5"/>
      <c r="I485" s="5"/>
      <c r="J485" s="5"/>
    </row>
    <row r="486" spans="1:10" ht="14.1" customHeight="1" thickBot="1" x14ac:dyDescent="0.25">
      <c r="A486" s="75"/>
      <c r="B486" s="62" t="s">
        <v>12941</v>
      </c>
      <c r="C486" s="71">
        <v>45567</v>
      </c>
      <c r="D486" s="75"/>
      <c r="E486" s="62" t="s">
        <v>3073</v>
      </c>
      <c r="F486" s="61" t="s">
        <v>11111</v>
      </c>
      <c r="G486" s="5"/>
      <c r="H486" s="5"/>
      <c r="I486" s="5"/>
      <c r="J486" s="5"/>
    </row>
    <row r="487" spans="1:10" ht="14.1" customHeight="1" thickBot="1" x14ac:dyDescent="0.25">
      <c r="A487" s="75"/>
      <c r="B487" s="62" t="s">
        <v>1786</v>
      </c>
      <c r="C487" s="60">
        <f>IF(C486="","",IF(AND(MONTH(C486)&gt;=1,MONTH(C486)&lt;=3),1,IF(AND(MONTH(C486)&gt;=4,MONTH(C486)&lt;=6),2,IF(AND(MONTH(C486)&gt;=7,MONTH(C486)&lt;=9),3,4))))</f>
        <v>4</v>
      </c>
      <c r="D487" s="75"/>
      <c r="E487" s="62" t="s">
        <v>13191</v>
      </c>
      <c r="F487" s="61" t="s">
        <v>11111</v>
      </c>
      <c r="G487" s="5"/>
      <c r="H487" s="5"/>
      <c r="I487" s="5"/>
      <c r="J487" s="5"/>
    </row>
    <row r="488" spans="1:10" ht="14.1" customHeight="1" thickBot="1" x14ac:dyDescent="0.25">
      <c r="A488" s="5"/>
      <c r="B488" s="5"/>
      <c r="C488" s="5"/>
      <c r="D488" s="5"/>
      <c r="E488" s="5"/>
      <c r="F488" s="5"/>
      <c r="G488" s="5"/>
      <c r="H488" s="5"/>
      <c r="I488" s="5"/>
      <c r="J488" s="5"/>
    </row>
    <row r="489" spans="1:10" ht="14.1" customHeight="1" thickBot="1" x14ac:dyDescent="0.25">
      <c r="A489" s="67" t="s">
        <v>15735</v>
      </c>
      <c r="B489" s="67" t="s">
        <v>16146</v>
      </c>
      <c r="C489" s="67" t="s">
        <v>15641</v>
      </c>
      <c r="D489" s="67" t="s">
        <v>15251</v>
      </c>
      <c r="E489" s="67" t="s">
        <v>6932</v>
      </c>
      <c r="F489" s="67" t="s">
        <v>15280</v>
      </c>
      <c r="G489" s="5"/>
      <c r="H489" s="5"/>
      <c r="I489" s="5"/>
      <c r="J489" s="5"/>
    </row>
    <row r="490" spans="1:10" ht="14.1" customHeight="1" x14ac:dyDescent="0.2">
      <c r="A490" s="63">
        <v>72102103</v>
      </c>
      <c r="B490" s="64" t="str">
        <f ca="1">IFERROR(INDEX(UNSPSCDes,MATCH(INDIRECT(ADDRESS(ROW(),COLUMN()-1,4)),UNSPSCCode,0)),"")</f>
        <v>Servicios de exterminación o fumigación</v>
      </c>
      <c r="C490" s="63" t="s">
        <v>1449</v>
      </c>
      <c r="D490" s="63">
        <v>6</v>
      </c>
      <c r="E490" s="66">
        <v>8333.3330000000005</v>
      </c>
      <c r="F490" s="65">
        <f ca="1">INDIRECT(ADDRESS(ROW(),COLUMN()-2,4))*INDIRECT(ADDRESS(ROW(),COLUMN()-1,4))</f>
        <v>49999.998000000007</v>
      </c>
      <c r="G490" s="5"/>
      <c r="H490" s="5"/>
      <c r="I490" s="5"/>
      <c r="J490" s="5"/>
    </row>
    <row r="491" spans="1:10" ht="13.5" customHeight="1" x14ac:dyDescent="0.2">
      <c r="A491" s="63">
        <v>91111502</v>
      </c>
      <c r="B491" s="64" t="str">
        <f ca="1">IFERROR(INDEX(UNSPSCDes,MATCH(INDIRECT(ADDRESS(ROW(),COLUMN()-1,4)),UNSPSCCode,0)),"")</f>
        <v>Servicios de lavandería</v>
      </c>
      <c r="C491" s="63" t="s">
        <v>18143</v>
      </c>
      <c r="D491" s="63">
        <v>3</v>
      </c>
      <c r="E491" s="66">
        <v>6250</v>
      </c>
      <c r="F491" s="65">
        <f ca="1">INDIRECT(ADDRESS(ROW(),COLUMN()-2,4))*INDIRECT(ADDRESS(ROW(),COLUMN()-1,4))</f>
        <v>18750</v>
      </c>
      <c r="G491" s="5"/>
      <c r="H491" s="5"/>
      <c r="I491" s="5"/>
      <c r="J491" s="5"/>
    </row>
    <row r="492" spans="1:10" ht="13.5" customHeight="1" x14ac:dyDescent="0.2">
      <c r="A492" s="63">
        <v>76111501</v>
      </c>
      <c r="B492" s="64" t="str">
        <f ca="1">IFERROR(INDEX(UNSPSCDes,MATCH(INDIRECT(ADDRESS(ROW(),COLUMN()-1,4)),UNSPSCCode,0)),"")</f>
        <v>Servicios de limpieza de edificios</v>
      </c>
      <c r="C492" s="63" t="s">
        <v>18143</v>
      </c>
      <c r="D492" s="63">
        <v>3</v>
      </c>
      <c r="E492" s="66">
        <v>8000</v>
      </c>
      <c r="F492" s="65">
        <f ca="1">INDIRECT(ADDRESS(ROW(),COLUMN()-2,4))*INDIRECT(ADDRESS(ROW(),COLUMN()-1,4))</f>
        <v>24000</v>
      </c>
      <c r="G492" s="5"/>
      <c r="H492" s="5"/>
      <c r="I492" s="5"/>
      <c r="J492" s="5"/>
    </row>
    <row r="493" spans="1:10" ht="14.1" customHeight="1" x14ac:dyDescent="0.2">
      <c r="A493" s="5"/>
      <c r="B493" s="5"/>
      <c r="C493" s="5"/>
      <c r="D493" s="5"/>
      <c r="E493" s="68" t="s">
        <v>12549</v>
      </c>
      <c r="F493" s="69">
        <f ca="1">SUM(Table339[MONTO TOTAL ESTIMADO])</f>
        <v>92749.998000000007</v>
      </c>
      <c r="G493" s="5"/>
      <c r="H493" s="5" t="str">
        <f>C483</f>
        <v>Servicios</v>
      </c>
      <c r="I493" s="5" t="str">
        <f>E483</f>
        <v>Sí</v>
      </c>
      <c r="J493" s="5" t="str">
        <f>D483</f>
        <v>Compras por debajo del Umbral</v>
      </c>
    </row>
    <row r="494" spans="1:10" ht="14.1" customHeight="1" thickBot="1" x14ac:dyDescent="0.3"/>
    <row r="495" spans="1:10" ht="33.75" customHeight="1" thickBot="1" x14ac:dyDescent="0.25">
      <c r="A495" s="59" t="s">
        <v>16382</v>
      </c>
      <c r="B495" s="59" t="s">
        <v>161</v>
      </c>
      <c r="C495" s="59" t="s">
        <v>11723</v>
      </c>
      <c r="D495" s="59" t="s">
        <v>14377</v>
      </c>
      <c r="E495" s="59" t="s">
        <v>10961</v>
      </c>
      <c r="F495" s="59" t="s">
        <v>11094</v>
      </c>
      <c r="G495" s="5"/>
      <c r="H495" s="5"/>
      <c r="I495" s="5"/>
      <c r="J495" s="5"/>
    </row>
    <row r="496" spans="1:10" ht="13.5" customHeight="1" thickBot="1" x14ac:dyDescent="0.25">
      <c r="A496" s="61" t="s">
        <v>18861</v>
      </c>
      <c r="B496" s="61" t="s">
        <v>18862</v>
      </c>
      <c r="C496" s="61" t="s">
        <v>6798</v>
      </c>
      <c r="D496" s="61" t="s">
        <v>1875</v>
      </c>
      <c r="E496" s="61" t="s">
        <v>6033</v>
      </c>
      <c r="F496" s="61"/>
      <c r="G496" s="5"/>
      <c r="H496" s="5"/>
      <c r="I496" s="5"/>
      <c r="J496" s="5"/>
    </row>
    <row r="497" spans="1:10" ht="14.1" customHeight="1" thickBot="1" x14ac:dyDescent="0.25">
      <c r="A497" s="74" t="s">
        <v>14828</v>
      </c>
      <c r="B497" s="62" t="s">
        <v>8528</v>
      </c>
      <c r="C497" s="71">
        <v>45292</v>
      </c>
      <c r="D497" s="74" t="s">
        <v>9385</v>
      </c>
      <c r="E497" s="62" t="s">
        <v>13092</v>
      </c>
      <c r="F497" s="61" t="s">
        <v>3080</v>
      </c>
      <c r="G497" s="5"/>
      <c r="H497" s="5"/>
      <c r="I497" s="5"/>
      <c r="J497" s="5"/>
    </row>
    <row r="498" spans="1:10" ht="14.1" customHeight="1" thickBot="1" x14ac:dyDescent="0.25">
      <c r="A498" s="75"/>
      <c r="B498" s="62" t="s">
        <v>1786</v>
      </c>
      <c r="C498" s="60">
        <f>IF(C497="","",IF(AND(MONTH(C497)&gt;=1,MONTH(C497)&lt;=3),1,IF(AND(MONTH(C497)&gt;=4,MONTH(C497)&lt;=6),2,IF(AND(MONTH(C497)&gt;=7,MONTH(C497)&lt;=9),3,4))))</f>
        <v>1</v>
      </c>
      <c r="D498" s="75"/>
      <c r="E498" s="62" t="s">
        <v>2417</v>
      </c>
      <c r="F498" s="61" t="s">
        <v>11111</v>
      </c>
      <c r="G498" s="5"/>
      <c r="H498" s="5"/>
      <c r="I498" s="5"/>
      <c r="J498" s="5"/>
    </row>
    <row r="499" spans="1:10" ht="14.1" customHeight="1" thickBot="1" x14ac:dyDescent="0.25">
      <c r="A499" s="75"/>
      <c r="B499" s="62" t="s">
        <v>12941</v>
      </c>
      <c r="C499" s="71">
        <v>45306</v>
      </c>
      <c r="D499" s="75"/>
      <c r="E499" s="62" t="s">
        <v>3073</v>
      </c>
      <c r="F499" s="61" t="s">
        <v>11111</v>
      </c>
      <c r="G499" s="5"/>
      <c r="H499" s="5"/>
      <c r="I499" s="5"/>
      <c r="J499" s="5"/>
    </row>
    <row r="500" spans="1:10" ht="14.1" customHeight="1" thickBot="1" x14ac:dyDescent="0.25">
      <c r="A500" s="75"/>
      <c r="B500" s="62" t="s">
        <v>1786</v>
      </c>
      <c r="C500" s="60">
        <f>IF(C499="","",IF(AND(MONTH(C499)&gt;=1,MONTH(C499)&lt;=3),1,IF(AND(MONTH(C499)&gt;=4,MONTH(C499)&lt;=6),2,IF(AND(MONTH(C499)&gt;=7,MONTH(C499)&lt;=9),3,4))))</f>
        <v>1</v>
      </c>
      <c r="D500" s="75"/>
      <c r="E500" s="62" t="s">
        <v>13191</v>
      </c>
      <c r="F500" s="61" t="s">
        <v>11111</v>
      </c>
      <c r="G500" s="5"/>
      <c r="H500" s="5"/>
      <c r="I500" s="5"/>
      <c r="J500" s="5"/>
    </row>
    <row r="501" spans="1:10" ht="14.1" customHeight="1" thickBot="1" x14ac:dyDescent="0.25">
      <c r="A501" s="5"/>
      <c r="B501" s="5"/>
      <c r="C501" s="5"/>
      <c r="D501" s="5"/>
      <c r="E501" s="5"/>
      <c r="F501" s="5"/>
      <c r="G501" s="5"/>
      <c r="H501" s="5"/>
      <c r="I501" s="5"/>
      <c r="J501" s="5"/>
    </row>
    <row r="502" spans="1:10" ht="14.1" customHeight="1" thickBot="1" x14ac:dyDescent="0.25">
      <c r="A502" s="67" t="s">
        <v>15735</v>
      </c>
      <c r="B502" s="67" t="s">
        <v>16146</v>
      </c>
      <c r="C502" s="67" t="s">
        <v>15641</v>
      </c>
      <c r="D502" s="67" t="s">
        <v>15251</v>
      </c>
      <c r="E502" s="67" t="s">
        <v>6932</v>
      </c>
      <c r="F502" s="67" t="s">
        <v>15280</v>
      </c>
      <c r="G502" s="5"/>
      <c r="H502" s="5"/>
      <c r="I502" s="5"/>
      <c r="J502" s="5"/>
    </row>
    <row r="503" spans="1:10" ht="13.5" customHeight="1" x14ac:dyDescent="0.2">
      <c r="A503" s="63">
        <v>90101603</v>
      </c>
      <c r="B503" s="64" t="str">
        <f t="shared" ref="B503:B531" ca="1" si="6">IFERROR(INDEX(UNSPSCDes,MATCH(INDIRECT(ADDRESS(ROW(),COLUMN()-1,4)),UNSPSCCode,0)),"")</f>
        <v>Servicios de cáterin</v>
      </c>
      <c r="C503" s="63" t="s">
        <v>1449</v>
      </c>
      <c r="D503" s="63">
        <v>200</v>
      </c>
      <c r="E503" s="66">
        <v>120</v>
      </c>
      <c r="F503" s="65">
        <f t="shared" ref="F503:F531" ca="1" si="7">INDIRECT(ADDRESS(ROW(),COLUMN()-2,4))*INDIRECT(ADDRESS(ROW(),COLUMN()-1,4))</f>
        <v>24000</v>
      </c>
      <c r="G503" s="5"/>
      <c r="H503" s="5"/>
      <c r="I503" s="5"/>
      <c r="J503" s="5"/>
    </row>
    <row r="504" spans="1:10" ht="13.5" customHeight="1" x14ac:dyDescent="0.2">
      <c r="A504" s="63">
        <v>48101904</v>
      </c>
      <c r="B504" s="64" t="str">
        <f t="shared" ca="1" si="6"/>
        <v>Copas para servicio de comidas</v>
      </c>
      <c r="C504" s="63" t="s">
        <v>1449</v>
      </c>
      <c r="D504" s="63">
        <v>6</v>
      </c>
      <c r="E504" s="66">
        <v>300</v>
      </c>
      <c r="F504" s="65">
        <f t="shared" ca="1" si="7"/>
        <v>1800</v>
      </c>
      <c r="G504" s="5"/>
      <c r="H504" s="5"/>
      <c r="I504" s="5"/>
      <c r="J504" s="5"/>
    </row>
    <row r="505" spans="1:10" ht="13.5" customHeight="1" x14ac:dyDescent="0.2">
      <c r="A505" s="63">
        <v>56112103</v>
      </c>
      <c r="B505" s="64" t="str">
        <f t="shared" ca="1" si="6"/>
        <v>Sillas para visitantes</v>
      </c>
      <c r="C505" s="63" t="s">
        <v>1449</v>
      </c>
      <c r="D505" s="63">
        <v>50</v>
      </c>
      <c r="E505" s="66">
        <v>300</v>
      </c>
      <c r="F505" s="65">
        <f t="shared" ca="1" si="7"/>
        <v>15000</v>
      </c>
      <c r="G505" s="5"/>
      <c r="H505" s="5"/>
      <c r="I505" s="5"/>
      <c r="J505" s="5"/>
    </row>
    <row r="506" spans="1:10" ht="13.5" customHeight="1" x14ac:dyDescent="0.2">
      <c r="A506" s="63">
        <v>56112103</v>
      </c>
      <c r="B506" s="64" t="str">
        <f t="shared" ca="1" si="6"/>
        <v>Sillas para visitantes</v>
      </c>
      <c r="C506" s="63" t="s">
        <v>1449</v>
      </c>
      <c r="D506" s="63">
        <v>200</v>
      </c>
      <c r="E506" s="66">
        <v>350</v>
      </c>
      <c r="F506" s="65">
        <f t="shared" ca="1" si="7"/>
        <v>70000</v>
      </c>
      <c r="G506" s="5"/>
      <c r="H506" s="5"/>
      <c r="I506" s="5"/>
      <c r="J506" s="5"/>
    </row>
    <row r="507" spans="1:10" ht="13.5" customHeight="1" x14ac:dyDescent="0.2">
      <c r="A507" s="63">
        <v>56101519</v>
      </c>
      <c r="B507" s="64" t="str">
        <f t="shared" ca="1" si="6"/>
        <v>Mesas</v>
      </c>
      <c r="C507" s="63" t="s">
        <v>1449</v>
      </c>
      <c r="D507" s="63">
        <v>9</v>
      </c>
      <c r="E507" s="66">
        <v>350</v>
      </c>
      <c r="F507" s="65">
        <f t="shared" ca="1" si="7"/>
        <v>3150</v>
      </c>
      <c r="G507" s="5"/>
      <c r="H507" s="5"/>
      <c r="I507" s="5"/>
      <c r="J507" s="5"/>
    </row>
    <row r="508" spans="1:10" ht="13.5" customHeight="1" x14ac:dyDescent="0.2">
      <c r="A508" s="63">
        <v>52121604</v>
      </c>
      <c r="B508" s="64" t="str">
        <f t="shared" ca="1" si="6"/>
        <v>Manteles</v>
      </c>
      <c r="C508" s="63" t="s">
        <v>1449</v>
      </c>
      <c r="D508" s="63">
        <v>5</v>
      </c>
      <c r="E508" s="66">
        <v>700</v>
      </c>
      <c r="F508" s="65">
        <f t="shared" ca="1" si="7"/>
        <v>3500</v>
      </c>
      <c r="G508" s="5"/>
      <c r="H508" s="5"/>
      <c r="I508" s="5"/>
      <c r="J508" s="5"/>
    </row>
    <row r="509" spans="1:10" ht="13.5" customHeight="1" x14ac:dyDescent="0.2">
      <c r="A509" s="63">
        <v>90101603</v>
      </c>
      <c r="B509" s="64" t="str">
        <f t="shared" ca="1" si="6"/>
        <v>Servicios de cáterin</v>
      </c>
      <c r="C509" s="63" t="s">
        <v>1449</v>
      </c>
      <c r="D509" s="63">
        <v>200</v>
      </c>
      <c r="E509" s="66">
        <v>700</v>
      </c>
      <c r="F509" s="65">
        <f t="shared" ca="1" si="7"/>
        <v>140000</v>
      </c>
      <c r="G509" s="5"/>
      <c r="H509" s="5"/>
      <c r="I509" s="5"/>
      <c r="J509" s="5"/>
    </row>
    <row r="510" spans="1:10" ht="13.5" customHeight="1" x14ac:dyDescent="0.2">
      <c r="A510" s="63">
        <v>10161707</v>
      </c>
      <c r="B510" s="64" t="str">
        <f t="shared" ca="1" si="6"/>
        <v>Arreglo de flores cortadas</v>
      </c>
      <c r="C510" s="63" t="s">
        <v>1449</v>
      </c>
      <c r="D510" s="63">
        <v>7</v>
      </c>
      <c r="E510" s="66">
        <v>800</v>
      </c>
      <c r="F510" s="65">
        <f t="shared" ca="1" si="7"/>
        <v>5600</v>
      </c>
      <c r="G510" s="5"/>
      <c r="H510" s="5"/>
      <c r="I510" s="5"/>
      <c r="J510" s="5"/>
    </row>
    <row r="511" spans="1:10" ht="13.5" customHeight="1" x14ac:dyDescent="0.2">
      <c r="A511" s="63">
        <v>39111504</v>
      </c>
      <c r="B511" s="64" t="str">
        <f t="shared" ca="1" si="6"/>
        <v>Sistemas de iluminación de escenario o estudio</v>
      </c>
      <c r="C511" s="63" t="s">
        <v>1449</v>
      </c>
      <c r="D511" s="63">
        <v>27</v>
      </c>
      <c r="E511" s="66">
        <v>1000</v>
      </c>
      <c r="F511" s="65">
        <f t="shared" ca="1" si="7"/>
        <v>27000</v>
      </c>
      <c r="G511" s="5"/>
      <c r="H511" s="5"/>
      <c r="I511" s="5"/>
      <c r="J511" s="5"/>
    </row>
    <row r="512" spans="1:10" ht="13.5" customHeight="1" x14ac:dyDescent="0.2">
      <c r="A512" s="63">
        <v>90101603</v>
      </c>
      <c r="B512" s="64" t="str">
        <f t="shared" ca="1" si="6"/>
        <v>Servicios de cáterin</v>
      </c>
      <c r="C512" s="63" t="s">
        <v>1449</v>
      </c>
      <c r="D512" s="63">
        <v>40</v>
      </c>
      <c r="E512" s="66">
        <v>1200</v>
      </c>
      <c r="F512" s="65">
        <f t="shared" ca="1" si="7"/>
        <v>48000</v>
      </c>
      <c r="G512" s="5"/>
      <c r="H512" s="5"/>
      <c r="I512" s="5"/>
      <c r="J512" s="5"/>
    </row>
    <row r="513" spans="1:10" ht="13.5" customHeight="1" x14ac:dyDescent="0.2">
      <c r="A513" s="63">
        <v>39111504</v>
      </c>
      <c r="B513" s="64" t="str">
        <f t="shared" ca="1" si="6"/>
        <v>Sistemas de iluminación de escenario o estudio</v>
      </c>
      <c r="C513" s="63" t="s">
        <v>1449</v>
      </c>
      <c r="D513" s="63">
        <v>30</v>
      </c>
      <c r="E513" s="66">
        <v>1500</v>
      </c>
      <c r="F513" s="65">
        <f t="shared" ca="1" si="7"/>
        <v>45000</v>
      </c>
      <c r="G513" s="5"/>
      <c r="H513" s="5"/>
      <c r="I513" s="5"/>
      <c r="J513" s="5"/>
    </row>
    <row r="514" spans="1:10" ht="13.5" customHeight="1" x14ac:dyDescent="0.2">
      <c r="A514" s="63">
        <v>10161707</v>
      </c>
      <c r="B514" s="64" t="str">
        <f t="shared" ca="1" si="6"/>
        <v>Arreglo de flores cortadas</v>
      </c>
      <c r="C514" s="63" t="s">
        <v>1449</v>
      </c>
      <c r="D514" s="63">
        <v>30</v>
      </c>
      <c r="E514" s="66">
        <v>1800</v>
      </c>
      <c r="F514" s="65">
        <f t="shared" ca="1" si="7"/>
        <v>54000</v>
      </c>
      <c r="G514" s="5"/>
      <c r="H514" s="5"/>
      <c r="I514" s="5"/>
      <c r="J514" s="5"/>
    </row>
    <row r="515" spans="1:10" ht="13.5" customHeight="1" x14ac:dyDescent="0.2">
      <c r="A515" s="63">
        <v>56101502</v>
      </c>
      <c r="B515" s="64" t="str">
        <f t="shared" ca="1" si="6"/>
        <v>Sofás</v>
      </c>
      <c r="C515" s="63" t="s">
        <v>1449</v>
      </c>
      <c r="D515" s="63">
        <v>5</v>
      </c>
      <c r="E515" s="66">
        <v>2000</v>
      </c>
      <c r="F515" s="65">
        <f t="shared" ca="1" si="7"/>
        <v>10000</v>
      </c>
      <c r="G515" s="5"/>
      <c r="H515" s="5"/>
      <c r="I515" s="5"/>
      <c r="J515" s="5"/>
    </row>
    <row r="516" spans="1:10" ht="13.5" customHeight="1" x14ac:dyDescent="0.2">
      <c r="A516" s="63">
        <v>49101707</v>
      </c>
      <c r="B516" s="64" t="str">
        <f t="shared" ca="1" si="6"/>
        <v>Certificado de logro</v>
      </c>
      <c r="C516" s="63" t="s">
        <v>1449</v>
      </c>
      <c r="D516" s="63">
        <v>3</v>
      </c>
      <c r="E516" s="66">
        <v>3000</v>
      </c>
      <c r="F516" s="65">
        <f t="shared" ca="1" si="7"/>
        <v>9000</v>
      </c>
      <c r="G516" s="5"/>
      <c r="H516" s="5"/>
      <c r="I516" s="5"/>
      <c r="J516" s="5"/>
    </row>
    <row r="517" spans="1:10" ht="13.5" customHeight="1" x14ac:dyDescent="0.2">
      <c r="A517" s="63">
        <v>52161505</v>
      </c>
      <c r="B517" s="64" t="str">
        <f t="shared" ca="1" si="6"/>
        <v>Televisores</v>
      </c>
      <c r="C517" s="63" t="s">
        <v>1449</v>
      </c>
      <c r="D517" s="63">
        <v>3</v>
      </c>
      <c r="E517" s="66">
        <v>3000</v>
      </c>
      <c r="F517" s="65">
        <f t="shared" ca="1" si="7"/>
        <v>9000</v>
      </c>
      <c r="G517" s="5"/>
      <c r="H517" s="5"/>
      <c r="I517" s="5"/>
      <c r="J517" s="5"/>
    </row>
    <row r="518" spans="1:10" ht="13.5" customHeight="1" x14ac:dyDescent="0.2">
      <c r="A518" s="63">
        <v>80141611</v>
      </c>
      <c r="B518" s="64" t="str">
        <f t="shared" ca="1" si="6"/>
        <v>Servicios de personalización de obsequios o productos</v>
      </c>
      <c r="C518" s="63" t="s">
        <v>1449</v>
      </c>
      <c r="D518" s="63">
        <v>5</v>
      </c>
      <c r="E518" s="66">
        <v>3500</v>
      </c>
      <c r="F518" s="65">
        <f t="shared" ca="1" si="7"/>
        <v>17500</v>
      </c>
      <c r="G518" s="5"/>
      <c r="H518" s="5"/>
      <c r="I518" s="5"/>
      <c r="J518" s="5"/>
    </row>
    <row r="519" spans="1:10" ht="13.5" customHeight="1" x14ac:dyDescent="0.2">
      <c r="A519" s="63">
        <v>52161520</v>
      </c>
      <c r="B519" s="64" t="str">
        <f t="shared" ca="1" si="6"/>
        <v>Micrófonos</v>
      </c>
      <c r="C519" s="63" t="s">
        <v>1449</v>
      </c>
      <c r="D519" s="63">
        <v>4</v>
      </c>
      <c r="E519" s="66">
        <v>4491.1400000000003</v>
      </c>
      <c r="F519" s="65">
        <f t="shared" ca="1" si="7"/>
        <v>17964.560000000001</v>
      </c>
      <c r="G519" s="5"/>
      <c r="H519" s="5"/>
      <c r="I519" s="5"/>
      <c r="J519" s="5"/>
    </row>
    <row r="520" spans="1:10" ht="13.5" customHeight="1" x14ac:dyDescent="0.2">
      <c r="A520" s="63">
        <v>60103908</v>
      </c>
      <c r="B520" s="64" t="str">
        <f t="shared" ca="1" si="6"/>
        <v>Plantas de terrario</v>
      </c>
      <c r="C520" s="63" t="s">
        <v>1449</v>
      </c>
      <c r="D520" s="63">
        <v>1</v>
      </c>
      <c r="E520" s="66">
        <v>5000</v>
      </c>
      <c r="F520" s="65">
        <f t="shared" ca="1" si="7"/>
        <v>5000</v>
      </c>
      <c r="G520" s="5"/>
      <c r="H520" s="5"/>
      <c r="I520" s="5"/>
      <c r="J520" s="5"/>
    </row>
    <row r="521" spans="1:10" ht="13.5" customHeight="1" x14ac:dyDescent="0.2">
      <c r="A521" s="63">
        <v>49101704</v>
      </c>
      <c r="B521" s="64" t="str">
        <f t="shared" ca="1" si="6"/>
        <v>Placas</v>
      </c>
      <c r="C521" s="63" t="s">
        <v>1449</v>
      </c>
      <c r="D521" s="63">
        <v>3</v>
      </c>
      <c r="E521" s="66">
        <v>5000</v>
      </c>
      <c r="F521" s="65">
        <f t="shared" ca="1" si="7"/>
        <v>15000</v>
      </c>
      <c r="G521" s="5"/>
      <c r="H521" s="5"/>
      <c r="I521" s="5"/>
      <c r="J521" s="5"/>
    </row>
    <row r="522" spans="1:10" ht="13.5" customHeight="1" x14ac:dyDescent="0.2">
      <c r="A522" s="63">
        <v>56101712</v>
      </c>
      <c r="B522" s="64" t="str">
        <f t="shared" ca="1" si="6"/>
        <v>Pedestales</v>
      </c>
      <c r="C522" s="63" t="s">
        <v>1449</v>
      </c>
      <c r="D522" s="63">
        <v>1</v>
      </c>
      <c r="E522" s="66">
        <v>6500</v>
      </c>
      <c r="F522" s="65">
        <f t="shared" ca="1" si="7"/>
        <v>6500</v>
      </c>
      <c r="G522" s="5"/>
      <c r="H522" s="5"/>
      <c r="I522" s="5"/>
      <c r="J522" s="5"/>
    </row>
    <row r="523" spans="1:10" ht="13.5" customHeight="1" x14ac:dyDescent="0.2">
      <c r="A523" s="63">
        <v>52161542</v>
      </c>
      <c r="B523" s="64" t="str">
        <f t="shared" ca="1" si="6"/>
        <v>Pantallas de plasma</v>
      </c>
      <c r="C523" s="63" t="s">
        <v>1449</v>
      </c>
      <c r="D523" s="63">
        <v>2</v>
      </c>
      <c r="E523" s="66">
        <v>10000</v>
      </c>
      <c r="F523" s="65">
        <f t="shared" ca="1" si="7"/>
        <v>20000</v>
      </c>
      <c r="G523" s="5"/>
      <c r="H523" s="5"/>
      <c r="I523" s="5"/>
      <c r="J523" s="5"/>
    </row>
    <row r="524" spans="1:10" ht="13.5" customHeight="1" x14ac:dyDescent="0.2">
      <c r="A524" s="63">
        <v>82121505</v>
      </c>
      <c r="B524" s="64" t="str">
        <f t="shared" ca="1" si="6"/>
        <v>Impresión promocional o publicitaria</v>
      </c>
      <c r="C524" s="63" t="s">
        <v>1449</v>
      </c>
      <c r="D524" s="63">
        <v>1</v>
      </c>
      <c r="E524" s="66">
        <v>17000</v>
      </c>
      <c r="F524" s="65">
        <f t="shared" ca="1" si="7"/>
        <v>17000</v>
      </c>
      <c r="G524" s="5"/>
      <c r="H524" s="5"/>
      <c r="I524" s="5"/>
      <c r="J524" s="5"/>
    </row>
    <row r="525" spans="1:10" ht="13.5" customHeight="1" x14ac:dyDescent="0.2">
      <c r="A525" s="63">
        <v>39111504</v>
      </c>
      <c r="B525" s="64" t="str">
        <f t="shared" ca="1" si="6"/>
        <v>Sistemas de iluminación de escenario o estudio</v>
      </c>
      <c r="C525" s="63" t="s">
        <v>1449</v>
      </c>
      <c r="D525" s="63">
        <v>1</v>
      </c>
      <c r="E525" s="66">
        <v>30000</v>
      </c>
      <c r="F525" s="65">
        <f t="shared" ca="1" si="7"/>
        <v>30000</v>
      </c>
      <c r="G525" s="5"/>
      <c r="H525" s="5"/>
      <c r="I525" s="5"/>
      <c r="J525" s="5"/>
    </row>
    <row r="526" spans="1:10" ht="13.5" customHeight="1" x14ac:dyDescent="0.2">
      <c r="A526" s="63">
        <v>82121505</v>
      </c>
      <c r="B526" s="64" t="str">
        <f t="shared" ca="1" si="6"/>
        <v>Impresión promocional o publicitaria</v>
      </c>
      <c r="C526" s="63" t="s">
        <v>1449</v>
      </c>
      <c r="D526" s="63">
        <v>1</v>
      </c>
      <c r="E526" s="66">
        <v>35000</v>
      </c>
      <c r="F526" s="65">
        <f t="shared" ca="1" si="7"/>
        <v>35000</v>
      </c>
      <c r="G526" s="5"/>
      <c r="H526" s="5"/>
      <c r="I526" s="5"/>
      <c r="J526" s="5"/>
    </row>
    <row r="527" spans="1:10" ht="13.5" customHeight="1" x14ac:dyDescent="0.2">
      <c r="A527" s="63">
        <v>82121505</v>
      </c>
      <c r="B527" s="64" t="str">
        <f t="shared" ca="1" si="6"/>
        <v>Impresión promocional o publicitaria</v>
      </c>
      <c r="C527" s="63" t="s">
        <v>1449</v>
      </c>
      <c r="D527" s="63">
        <v>1</v>
      </c>
      <c r="E527" s="66">
        <v>50000</v>
      </c>
      <c r="F527" s="65">
        <f t="shared" ca="1" si="7"/>
        <v>50000</v>
      </c>
      <c r="G527" s="5"/>
      <c r="H527" s="5"/>
      <c r="I527" s="5"/>
      <c r="J527" s="5"/>
    </row>
    <row r="528" spans="1:10" ht="13.5" customHeight="1" x14ac:dyDescent="0.2">
      <c r="A528" s="63">
        <v>80161507</v>
      </c>
      <c r="B528" s="64" t="str">
        <f t="shared" ca="1" si="6"/>
        <v>Servicios audiovisuales</v>
      </c>
      <c r="C528" s="63" t="s">
        <v>1449</v>
      </c>
      <c r="D528" s="63">
        <v>1</v>
      </c>
      <c r="E528" s="66">
        <v>72000</v>
      </c>
      <c r="F528" s="65">
        <f t="shared" ca="1" si="7"/>
        <v>72000</v>
      </c>
      <c r="G528" s="5"/>
      <c r="H528" s="5"/>
      <c r="I528" s="5"/>
      <c r="J528" s="5"/>
    </row>
    <row r="529" spans="1:10" ht="13.5" customHeight="1" x14ac:dyDescent="0.2">
      <c r="A529" s="63">
        <v>56121301</v>
      </c>
      <c r="B529" s="64" t="str">
        <f t="shared" ca="1" si="6"/>
        <v>Escenarios pequeños (por ejemplo para un coro)</v>
      </c>
      <c r="C529" s="63" t="s">
        <v>1449</v>
      </c>
      <c r="D529" s="63">
        <v>1</v>
      </c>
      <c r="E529" s="66">
        <v>200000</v>
      </c>
      <c r="F529" s="65">
        <f t="shared" ca="1" si="7"/>
        <v>200000</v>
      </c>
      <c r="G529" s="5"/>
      <c r="H529" s="5"/>
      <c r="I529" s="5"/>
      <c r="J529" s="5"/>
    </row>
    <row r="530" spans="1:10" ht="13.5" customHeight="1" x14ac:dyDescent="0.2">
      <c r="A530" s="63">
        <v>56121301</v>
      </c>
      <c r="B530" s="64" t="str">
        <f t="shared" ca="1" si="6"/>
        <v>Escenarios pequeños (por ejemplo para un coro)</v>
      </c>
      <c r="C530" s="63" t="s">
        <v>1449</v>
      </c>
      <c r="D530" s="63">
        <v>1</v>
      </c>
      <c r="E530" s="66">
        <v>250000</v>
      </c>
      <c r="F530" s="65">
        <f t="shared" ca="1" si="7"/>
        <v>250000</v>
      </c>
      <c r="G530" s="5"/>
      <c r="H530" s="5"/>
      <c r="I530" s="5"/>
      <c r="J530" s="5"/>
    </row>
    <row r="531" spans="1:10" ht="13.5" customHeight="1" x14ac:dyDescent="0.2">
      <c r="A531" s="63">
        <v>80161507</v>
      </c>
      <c r="B531" s="64" t="str">
        <f t="shared" ca="1" si="6"/>
        <v>Servicios audiovisuales</v>
      </c>
      <c r="C531" s="63" t="s">
        <v>1449</v>
      </c>
      <c r="D531" s="63">
        <v>1</v>
      </c>
      <c r="E531" s="66">
        <v>796382.35</v>
      </c>
      <c r="F531" s="65">
        <f t="shared" ca="1" si="7"/>
        <v>796382.35</v>
      </c>
      <c r="G531" s="5"/>
      <c r="H531" s="5"/>
      <c r="I531" s="5"/>
      <c r="J531" s="5"/>
    </row>
    <row r="532" spans="1:10" ht="14.1" customHeight="1" x14ac:dyDescent="0.2">
      <c r="A532" s="5"/>
      <c r="B532" s="5"/>
      <c r="C532" s="5"/>
      <c r="D532" s="5"/>
      <c r="E532" s="68" t="s">
        <v>12549</v>
      </c>
      <c r="F532" s="69">
        <f ca="1">SUM(Table340[MONTO TOTAL ESTIMADO])</f>
        <v>1997396.9100000001</v>
      </c>
      <c r="G532" s="5"/>
      <c r="H532" s="5" t="str">
        <f>C496</f>
        <v>Servicios</v>
      </c>
      <c r="I532" s="5" t="str">
        <f>E496</f>
        <v>MIPYME Mujeres</v>
      </c>
      <c r="J532" s="5" t="str">
        <f>D496</f>
        <v>Comparacion de Precios</v>
      </c>
    </row>
    <row r="533" spans="1:10" ht="14.1" customHeight="1" thickBot="1" x14ac:dyDescent="0.3"/>
    <row r="534" spans="1:10" ht="33.75" customHeight="1" thickBot="1" x14ac:dyDescent="0.25">
      <c r="A534" s="59" t="s">
        <v>16382</v>
      </c>
      <c r="B534" s="59" t="s">
        <v>161</v>
      </c>
      <c r="C534" s="59" t="s">
        <v>11723</v>
      </c>
      <c r="D534" s="59" t="s">
        <v>14377</v>
      </c>
      <c r="E534" s="59" t="s">
        <v>10961</v>
      </c>
      <c r="F534" s="59" t="s">
        <v>11094</v>
      </c>
      <c r="G534" s="5"/>
      <c r="H534" s="5"/>
      <c r="I534" s="5"/>
      <c r="J534" s="5"/>
    </row>
    <row r="535" spans="1:10" ht="13.5" customHeight="1" thickBot="1" x14ac:dyDescent="0.25">
      <c r="A535" s="61" t="s">
        <v>18861</v>
      </c>
      <c r="B535" s="61" t="s">
        <v>18863</v>
      </c>
      <c r="C535" s="61" t="s">
        <v>6798</v>
      </c>
      <c r="D535" s="61" t="s">
        <v>17483</v>
      </c>
      <c r="E535" s="61" t="s">
        <v>6033</v>
      </c>
      <c r="F535" s="61"/>
      <c r="G535" s="5"/>
      <c r="H535" s="5"/>
      <c r="I535" s="5"/>
      <c r="J535" s="5"/>
    </row>
    <row r="536" spans="1:10" ht="14.1" customHeight="1" thickBot="1" x14ac:dyDescent="0.25">
      <c r="A536" s="74" t="s">
        <v>14828</v>
      </c>
      <c r="B536" s="62" t="s">
        <v>8528</v>
      </c>
      <c r="C536" s="71">
        <v>45383</v>
      </c>
      <c r="D536" s="74" t="s">
        <v>9385</v>
      </c>
      <c r="E536" s="62" t="s">
        <v>13092</v>
      </c>
      <c r="F536" s="61" t="s">
        <v>3080</v>
      </c>
      <c r="G536" s="5"/>
      <c r="H536" s="5"/>
      <c r="I536" s="5"/>
      <c r="J536" s="5"/>
    </row>
    <row r="537" spans="1:10" ht="14.1" customHeight="1" thickBot="1" x14ac:dyDescent="0.25">
      <c r="A537" s="75"/>
      <c r="B537" s="62" t="s">
        <v>1786</v>
      </c>
      <c r="C537" s="60">
        <f>IF(C536="","",IF(AND(MONTH(C536)&gt;=1,MONTH(C536)&lt;=3),1,IF(AND(MONTH(C536)&gt;=4,MONTH(C536)&lt;=6),2,IF(AND(MONTH(C536)&gt;=7,MONTH(C536)&lt;=9),3,4))))</f>
        <v>2</v>
      </c>
      <c r="D537" s="75"/>
      <c r="E537" s="62" t="s">
        <v>2417</v>
      </c>
      <c r="F537" s="61" t="s">
        <v>11111</v>
      </c>
      <c r="G537" s="5"/>
      <c r="H537" s="5"/>
      <c r="I537" s="5"/>
      <c r="J537" s="5"/>
    </row>
    <row r="538" spans="1:10" ht="14.1" customHeight="1" thickBot="1" x14ac:dyDescent="0.25">
      <c r="A538" s="75"/>
      <c r="B538" s="62" t="s">
        <v>12941</v>
      </c>
      <c r="C538" s="71">
        <v>45397</v>
      </c>
      <c r="D538" s="75"/>
      <c r="E538" s="62" t="s">
        <v>3073</v>
      </c>
      <c r="F538" s="61" t="s">
        <v>11111</v>
      </c>
      <c r="G538" s="5"/>
      <c r="H538" s="5"/>
      <c r="I538" s="5"/>
      <c r="J538" s="5"/>
    </row>
    <row r="539" spans="1:10" ht="14.1" customHeight="1" thickBot="1" x14ac:dyDescent="0.25">
      <c r="A539" s="75"/>
      <c r="B539" s="62" t="s">
        <v>1786</v>
      </c>
      <c r="C539" s="60">
        <f>IF(C538="","",IF(AND(MONTH(C538)&gt;=1,MONTH(C538)&lt;=3),1,IF(AND(MONTH(C538)&gt;=4,MONTH(C538)&lt;=6),2,IF(AND(MONTH(C538)&gt;=7,MONTH(C538)&lt;=9),3,4))))</f>
        <v>2</v>
      </c>
      <c r="D539" s="75"/>
      <c r="E539" s="62" t="s">
        <v>13191</v>
      </c>
      <c r="F539" s="61" t="s">
        <v>11111</v>
      </c>
      <c r="G539" s="5"/>
      <c r="H539" s="5"/>
      <c r="I539" s="5"/>
      <c r="J539" s="5"/>
    </row>
    <row r="540" spans="1:10" ht="14.1" customHeight="1" thickBot="1" x14ac:dyDescent="0.25">
      <c r="A540" s="5"/>
      <c r="B540" s="5"/>
      <c r="C540" s="5"/>
      <c r="D540" s="5"/>
      <c r="E540" s="5"/>
      <c r="F540" s="5"/>
      <c r="G540" s="5"/>
      <c r="H540" s="5"/>
      <c r="I540" s="5"/>
      <c r="J540" s="5"/>
    </row>
    <row r="541" spans="1:10" ht="14.1" customHeight="1" thickBot="1" x14ac:dyDescent="0.25">
      <c r="A541" s="67" t="s">
        <v>15735</v>
      </c>
      <c r="B541" s="67" t="s">
        <v>16146</v>
      </c>
      <c r="C541" s="67" t="s">
        <v>15641</v>
      </c>
      <c r="D541" s="67" t="s">
        <v>15251</v>
      </c>
      <c r="E541" s="67" t="s">
        <v>6932</v>
      </c>
      <c r="F541" s="67" t="s">
        <v>15280</v>
      </c>
      <c r="G541" s="5"/>
      <c r="H541" s="5"/>
      <c r="I541" s="5"/>
      <c r="J541" s="5"/>
    </row>
    <row r="542" spans="1:10" ht="13.5" customHeight="1" x14ac:dyDescent="0.2">
      <c r="A542" s="63">
        <v>56112103</v>
      </c>
      <c r="B542" s="64" t="str">
        <f t="shared" ref="B542:B550" ca="1" si="8">IFERROR(INDEX(UNSPSCDes,MATCH(INDIRECT(ADDRESS(ROW(),COLUMN()-1,4)),UNSPSCCode,0)),"")</f>
        <v>Sillas para visitantes</v>
      </c>
      <c r="C542" s="63" t="s">
        <v>1449</v>
      </c>
      <c r="D542" s="63">
        <v>100</v>
      </c>
      <c r="E542" s="66">
        <v>120</v>
      </c>
      <c r="F542" s="65">
        <f t="shared" ref="F542:F550" ca="1" si="9">INDIRECT(ADDRESS(ROW(),COLUMN()-2,4))*INDIRECT(ADDRESS(ROW(),COLUMN()-1,4))</f>
        <v>12000</v>
      </c>
      <c r="G542" s="5"/>
      <c r="H542" s="5"/>
      <c r="I542" s="5"/>
      <c r="J542" s="5"/>
    </row>
    <row r="543" spans="1:10" ht="13.5" customHeight="1" x14ac:dyDescent="0.2">
      <c r="A543" s="63">
        <v>90101603</v>
      </c>
      <c r="B543" s="64" t="str">
        <f t="shared" ca="1" si="8"/>
        <v>Servicios de cáterin</v>
      </c>
      <c r="C543" s="63" t="s">
        <v>1449</v>
      </c>
      <c r="D543" s="63">
        <v>300</v>
      </c>
      <c r="E543" s="66">
        <v>150</v>
      </c>
      <c r="F543" s="65">
        <f t="shared" ca="1" si="9"/>
        <v>45000</v>
      </c>
      <c r="G543" s="5"/>
      <c r="H543" s="5"/>
      <c r="I543" s="5"/>
      <c r="J543" s="5"/>
    </row>
    <row r="544" spans="1:10" ht="13.5" customHeight="1" x14ac:dyDescent="0.2">
      <c r="A544" s="63">
        <v>56112103</v>
      </c>
      <c r="B544" s="64" t="str">
        <f t="shared" ca="1" si="8"/>
        <v>Sillas para visitantes</v>
      </c>
      <c r="C544" s="63" t="s">
        <v>1449</v>
      </c>
      <c r="D544" s="63">
        <v>5</v>
      </c>
      <c r="E544" s="66">
        <v>300</v>
      </c>
      <c r="F544" s="65">
        <f t="shared" ca="1" si="9"/>
        <v>1500</v>
      </c>
      <c r="G544" s="5"/>
      <c r="H544" s="5"/>
      <c r="I544" s="5"/>
      <c r="J544" s="5"/>
    </row>
    <row r="545" spans="1:10" ht="13.5" customHeight="1" x14ac:dyDescent="0.2">
      <c r="A545" s="63">
        <v>56101519</v>
      </c>
      <c r="B545" s="64" t="str">
        <f t="shared" ca="1" si="8"/>
        <v>Mesas</v>
      </c>
      <c r="C545" s="63" t="s">
        <v>1449</v>
      </c>
      <c r="D545" s="63">
        <v>10</v>
      </c>
      <c r="E545" s="66">
        <v>350</v>
      </c>
      <c r="F545" s="65">
        <f t="shared" ca="1" si="9"/>
        <v>3500</v>
      </c>
      <c r="G545" s="5"/>
      <c r="H545" s="5"/>
      <c r="I545" s="5"/>
      <c r="J545" s="5"/>
    </row>
    <row r="546" spans="1:10" ht="13.5" customHeight="1" x14ac:dyDescent="0.2">
      <c r="A546" s="63">
        <v>52121604</v>
      </c>
      <c r="B546" s="64" t="str">
        <f t="shared" ca="1" si="8"/>
        <v>Manteles</v>
      </c>
      <c r="C546" s="63" t="s">
        <v>1449</v>
      </c>
      <c r="D546" s="63">
        <v>25</v>
      </c>
      <c r="E546" s="66">
        <v>350</v>
      </c>
      <c r="F546" s="65">
        <f t="shared" ca="1" si="9"/>
        <v>8750</v>
      </c>
      <c r="G546" s="5"/>
      <c r="H546" s="5"/>
      <c r="I546" s="5"/>
      <c r="J546" s="5"/>
    </row>
    <row r="547" spans="1:10" ht="13.5" customHeight="1" x14ac:dyDescent="0.2">
      <c r="A547" s="63">
        <v>10161707</v>
      </c>
      <c r="B547" s="64" t="str">
        <f t="shared" ca="1" si="8"/>
        <v>Arreglo de flores cortadas</v>
      </c>
      <c r="C547" s="63" t="s">
        <v>1449</v>
      </c>
      <c r="D547" s="63">
        <v>4</v>
      </c>
      <c r="E547" s="66">
        <v>1200</v>
      </c>
      <c r="F547" s="65">
        <f t="shared" ca="1" si="9"/>
        <v>4800</v>
      </c>
      <c r="G547" s="5"/>
      <c r="H547" s="5"/>
      <c r="I547" s="5"/>
      <c r="J547" s="5"/>
    </row>
    <row r="548" spans="1:10" ht="13.5" customHeight="1" x14ac:dyDescent="0.2">
      <c r="A548" s="63">
        <v>56101519</v>
      </c>
      <c r="B548" s="64" t="str">
        <f t="shared" ca="1" si="8"/>
        <v>Mesas</v>
      </c>
      <c r="C548" s="63" t="s">
        <v>1449</v>
      </c>
      <c r="D548" s="63">
        <v>10</v>
      </c>
      <c r="E548" s="66">
        <v>1800</v>
      </c>
      <c r="F548" s="65">
        <f t="shared" ca="1" si="9"/>
        <v>18000</v>
      </c>
      <c r="G548" s="5"/>
      <c r="H548" s="5"/>
      <c r="I548" s="5"/>
      <c r="J548" s="5"/>
    </row>
    <row r="549" spans="1:10" ht="13.5" customHeight="1" x14ac:dyDescent="0.2">
      <c r="A549" s="63">
        <v>45111603</v>
      </c>
      <c r="B549" s="64" t="str">
        <f t="shared" ca="1" si="8"/>
        <v>Pantallas o desplegadores para proyección</v>
      </c>
      <c r="C549" s="63" t="s">
        <v>1449</v>
      </c>
      <c r="D549" s="63">
        <v>5</v>
      </c>
      <c r="E549" s="66">
        <v>36000</v>
      </c>
      <c r="F549" s="65">
        <f t="shared" ca="1" si="9"/>
        <v>180000</v>
      </c>
      <c r="G549" s="5"/>
      <c r="H549" s="5"/>
      <c r="I549" s="5"/>
      <c r="J549" s="5"/>
    </row>
    <row r="550" spans="1:10" ht="13.5" customHeight="1" x14ac:dyDescent="0.2">
      <c r="A550" s="63">
        <v>80161507</v>
      </c>
      <c r="B550" s="64" t="str">
        <f t="shared" ca="1" si="8"/>
        <v>Servicios audiovisuales</v>
      </c>
      <c r="C550" s="63" t="s">
        <v>1449</v>
      </c>
      <c r="D550" s="63">
        <v>2</v>
      </c>
      <c r="E550" s="66">
        <v>72000</v>
      </c>
      <c r="F550" s="65">
        <f t="shared" ca="1" si="9"/>
        <v>144000</v>
      </c>
      <c r="G550" s="5"/>
      <c r="H550" s="5"/>
      <c r="I550" s="5"/>
      <c r="J550" s="5"/>
    </row>
    <row r="551" spans="1:10" ht="14.1" customHeight="1" x14ac:dyDescent="0.2">
      <c r="A551" s="5"/>
      <c r="B551" s="5"/>
      <c r="C551" s="5"/>
      <c r="D551" s="5"/>
      <c r="E551" s="68" t="s">
        <v>12549</v>
      </c>
      <c r="F551" s="69">
        <f ca="1">SUM(Table341[MONTO TOTAL ESTIMADO])</f>
        <v>417550</v>
      </c>
      <c r="G551" s="5"/>
      <c r="H551" s="5" t="str">
        <f>C535</f>
        <v>Servicios</v>
      </c>
      <c r="I551" s="5" t="str">
        <f>E535</f>
        <v>MIPYME Mujeres</v>
      </c>
      <c r="J551" s="5" t="str">
        <f>D535</f>
        <v>Compras Menores</v>
      </c>
    </row>
    <row r="552" spans="1:10" ht="14.1" customHeight="1" thickBot="1" x14ac:dyDescent="0.3"/>
    <row r="553" spans="1:10" ht="33.75" customHeight="1" thickBot="1" x14ac:dyDescent="0.25">
      <c r="A553" s="59" t="s">
        <v>16382</v>
      </c>
      <c r="B553" s="59" t="s">
        <v>161</v>
      </c>
      <c r="C553" s="59" t="s">
        <v>11723</v>
      </c>
      <c r="D553" s="59" t="s">
        <v>14377</v>
      </c>
      <c r="E553" s="59" t="s">
        <v>10961</v>
      </c>
      <c r="F553" s="59" t="s">
        <v>11094</v>
      </c>
      <c r="G553" s="5"/>
      <c r="H553" s="5"/>
      <c r="I553" s="5"/>
      <c r="J553" s="5"/>
    </row>
    <row r="554" spans="1:10" ht="13.5" customHeight="1" thickBot="1" x14ac:dyDescent="0.25">
      <c r="A554" s="61" t="s">
        <v>18861</v>
      </c>
      <c r="B554" s="61" t="s">
        <v>18864</v>
      </c>
      <c r="C554" s="61" t="s">
        <v>6798</v>
      </c>
      <c r="D554" s="61" t="s">
        <v>17483</v>
      </c>
      <c r="E554" s="61" t="s">
        <v>6033</v>
      </c>
      <c r="F554" s="61"/>
      <c r="G554" s="5"/>
      <c r="H554" s="5"/>
      <c r="I554" s="5"/>
      <c r="J554" s="5"/>
    </row>
    <row r="555" spans="1:10" ht="14.1" customHeight="1" thickBot="1" x14ac:dyDescent="0.25">
      <c r="A555" s="74" t="s">
        <v>14828</v>
      </c>
      <c r="B555" s="62" t="s">
        <v>8528</v>
      </c>
      <c r="C555" s="71">
        <v>45474</v>
      </c>
      <c r="D555" s="74" t="s">
        <v>9385</v>
      </c>
      <c r="E555" s="62" t="s">
        <v>13092</v>
      </c>
      <c r="F555" s="61" t="s">
        <v>3080</v>
      </c>
      <c r="G555" s="5"/>
      <c r="H555" s="5"/>
      <c r="I555" s="5"/>
      <c r="J555" s="5"/>
    </row>
    <row r="556" spans="1:10" ht="14.1" customHeight="1" thickBot="1" x14ac:dyDescent="0.25">
      <c r="A556" s="75"/>
      <c r="B556" s="62" t="s">
        <v>1786</v>
      </c>
      <c r="C556" s="60">
        <f>IF(C555="","",IF(AND(MONTH(C555)&gt;=1,MONTH(C555)&lt;=3),1,IF(AND(MONTH(C555)&gt;=4,MONTH(C555)&lt;=6),2,IF(AND(MONTH(C555)&gt;=7,MONTH(C555)&lt;=9),3,4))))</f>
        <v>3</v>
      </c>
      <c r="D556" s="75"/>
      <c r="E556" s="62" t="s">
        <v>2417</v>
      </c>
      <c r="F556" s="61" t="s">
        <v>11111</v>
      </c>
      <c r="G556" s="5"/>
      <c r="H556" s="5"/>
      <c r="I556" s="5"/>
      <c r="J556" s="5"/>
    </row>
    <row r="557" spans="1:10" ht="14.1" customHeight="1" thickBot="1" x14ac:dyDescent="0.25">
      <c r="A557" s="75"/>
      <c r="B557" s="62" t="s">
        <v>12941</v>
      </c>
      <c r="C557" s="71">
        <v>45488</v>
      </c>
      <c r="D557" s="75"/>
      <c r="E557" s="62" t="s">
        <v>3073</v>
      </c>
      <c r="F557" s="61" t="s">
        <v>11111</v>
      </c>
      <c r="G557" s="5"/>
      <c r="H557" s="5"/>
      <c r="I557" s="5"/>
      <c r="J557" s="5"/>
    </row>
    <row r="558" spans="1:10" ht="14.1" customHeight="1" thickBot="1" x14ac:dyDescent="0.25">
      <c r="A558" s="75"/>
      <c r="B558" s="62" t="s">
        <v>1786</v>
      </c>
      <c r="C558" s="60">
        <f>IF(C557="","",IF(AND(MONTH(C557)&gt;=1,MONTH(C557)&lt;=3),1,IF(AND(MONTH(C557)&gt;=4,MONTH(C557)&lt;=6),2,IF(AND(MONTH(C557)&gt;=7,MONTH(C557)&lt;=9),3,4))))</f>
        <v>3</v>
      </c>
      <c r="D558" s="75"/>
      <c r="E558" s="62" t="s">
        <v>13191</v>
      </c>
      <c r="F558" s="61" t="s">
        <v>11111</v>
      </c>
      <c r="G558" s="5"/>
      <c r="H558" s="5"/>
      <c r="I558" s="5"/>
      <c r="J558" s="5"/>
    </row>
    <row r="559" spans="1:10" ht="14.1" customHeight="1" thickBot="1" x14ac:dyDescent="0.25">
      <c r="A559" s="5"/>
      <c r="B559" s="5"/>
      <c r="C559" s="5"/>
      <c r="D559" s="5"/>
      <c r="E559" s="5"/>
      <c r="F559" s="5"/>
      <c r="G559" s="5"/>
      <c r="H559" s="5"/>
      <c r="I559" s="5"/>
      <c r="J559" s="5"/>
    </row>
    <row r="560" spans="1:10" ht="14.1" customHeight="1" thickBot="1" x14ac:dyDescent="0.25">
      <c r="A560" s="67" t="s">
        <v>15735</v>
      </c>
      <c r="B560" s="67" t="s">
        <v>16146</v>
      </c>
      <c r="C560" s="67" t="s">
        <v>15641</v>
      </c>
      <c r="D560" s="67" t="s">
        <v>15251</v>
      </c>
      <c r="E560" s="67" t="s">
        <v>6932</v>
      </c>
      <c r="F560" s="67" t="s">
        <v>15280</v>
      </c>
      <c r="G560" s="5"/>
      <c r="H560" s="5"/>
      <c r="I560" s="5"/>
      <c r="J560" s="5"/>
    </row>
    <row r="561" spans="1:10" ht="13.5" customHeight="1" x14ac:dyDescent="0.2">
      <c r="A561" s="63">
        <v>92101702</v>
      </c>
      <c r="B561" s="64" t="str">
        <f ca="1">IFERROR(INDEX(UNSPSCDes,MATCH(INDIRECT(ADDRESS(ROW(),COLUMN()-1,4)),UNSPSCCode,0)),"")</f>
        <v>Servicios de campamentos o instalaciones para jóvenes</v>
      </c>
      <c r="C561" s="63" t="s">
        <v>1449</v>
      </c>
      <c r="D561" s="63">
        <v>600</v>
      </c>
      <c r="E561" s="66">
        <v>750</v>
      </c>
      <c r="F561" s="65">
        <f ca="1">INDIRECT(ADDRESS(ROW(),COLUMN()-2,4))*INDIRECT(ADDRESS(ROW(),COLUMN()-1,4))</f>
        <v>450000</v>
      </c>
      <c r="G561" s="5"/>
      <c r="H561" s="5"/>
      <c r="I561" s="5"/>
      <c r="J561" s="5"/>
    </row>
    <row r="562" spans="1:10" ht="13.5" customHeight="1" x14ac:dyDescent="0.2">
      <c r="A562" s="63">
        <v>80141607</v>
      </c>
      <c r="B562" s="64" t="str">
        <f ca="1">IFERROR(INDEX(UNSPSCDes,MATCH(INDIRECT(ADDRESS(ROW(),COLUMN()-1,4)),UNSPSCCode,0)),"")</f>
        <v>Gestión de eventos</v>
      </c>
      <c r="C562" s="63" t="s">
        <v>1449</v>
      </c>
      <c r="D562" s="63">
        <v>25</v>
      </c>
      <c r="E562" s="66">
        <v>21600</v>
      </c>
      <c r="F562" s="65">
        <f ca="1">INDIRECT(ADDRESS(ROW(),COLUMN()-2,4))*INDIRECT(ADDRESS(ROW(),COLUMN()-1,4))</f>
        <v>540000</v>
      </c>
      <c r="G562" s="5"/>
      <c r="H562" s="5"/>
      <c r="I562" s="5"/>
      <c r="J562" s="5"/>
    </row>
    <row r="563" spans="1:10" ht="14.1" customHeight="1" x14ac:dyDescent="0.2">
      <c r="A563" s="5"/>
      <c r="B563" s="5"/>
      <c r="C563" s="5"/>
      <c r="D563" s="5"/>
      <c r="E563" s="68" t="s">
        <v>12549</v>
      </c>
      <c r="F563" s="69">
        <f ca="1">SUM(Table342[MONTO TOTAL ESTIMADO])</f>
        <v>990000</v>
      </c>
      <c r="G563" s="5"/>
      <c r="H563" s="5" t="str">
        <f>C554</f>
        <v>Servicios</v>
      </c>
      <c r="I563" s="5" t="str">
        <f>E554</f>
        <v>MIPYME Mujeres</v>
      </c>
      <c r="J563" s="5" t="str">
        <f>D554</f>
        <v>Compras Menores</v>
      </c>
    </row>
    <row r="564" spans="1:10" ht="14.1" customHeight="1" thickBot="1" x14ac:dyDescent="0.3"/>
    <row r="565" spans="1:10" ht="33.75" customHeight="1" thickBot="1" x14ac:dyDescent="0.25">
      <c r="A565" s="59" t="s">
        <v>16382</v>
      </c>
      <c r="B565" s="59" t="s">
        <v>161</v>
      </c>
      <c r="C565" s="59" t="s">
        <v>11723</v>
      </c>
      <c r="D565" s="59" t="s">
        <v>14377</v>
      </c>
      <c r="E565" s="59" t="s">
        <v>10961</v>
      </c>
      <c r="F565" s="59" t="s">
        <v>11094</v>
      </c>
      <c r="G565" s="5"/>
      <c r="H565" s="5"/>
      <c r="I565" s="5"/>
      <c r="J565" s="5"/>
    </row>
    <row r="566" spans="1:10" ht="13.5" customHeight="1" thickBot="1" x14ac:dyDescent="0.25">
      <c r="A566" s="61" t="s">
        <v>18861</v>
      </c>
      <c r="B566" s="61" t="s">
        <v>18861</v>
      </c>
      <c r="C566" s="61" t="s">
        <v>6798</v>
      </c>
      <c r="D566" s="61" t="s">
        <v>10170</v>
      </c>
      <c r="E566" s="61" t="s">
        <v>6033</v>
      </c>
      <c r="F566" s="61"/>
      <c r="G566" s="5"/>
      <c r="H566" s="5"/>
      <c r="I566" s="5"/>
      <c r="J566" s="5"/>
    </row>
    <row r="567" spans="1:10" ht="14.1" customHeight="1" thickBot="1" x14ac:dyDescent="0.25">
      <c r="A567" s="74" t="s">
        <v>14828</v>
      </c>
      <c r="B567" s="62" t="s">
        <v>8528</v>
      </c>
      <c r="C567" s="71">
        <v>45566</v>
      </c>
      <c r="D567" s="74" t="s">
        <v>9385</v>
      </c>
      <c r="E567" s="62" t="s">
        <v>13092</v>
      </c>
      <c r="F567" s="61" t="s">
        <v>3080</v>
      </c>
      <c r="G567" s="5"/>
      <c r="H567" s="5"/>
      <c r="I567" s="5"/>
      <c r="J567" s="5"/>
    </row>
    <row r="568" spans="1:10" ht="14.1" customHeight="1" thickBot="1" x14ac:dyDescent="0.25">
      <c r="A568" s="75"/>
      <c r="B568" s="62" t="s">
        <v>1786</v>
      </c>
      <c r="C568" s="60">
        <f>IF(C567="","",IF(AND(MONTH(C567)&gt;=1,MONTH(C567)&lt;=3),1,IF(AND(MONTH(C567)&gt;=4,MONTH(C567)&lt;=6),2,IF(AND(MONTH(C567)&gt;=7,MONTH(C567)&lt;=9),3,4))))</f>
        <v>4</v>
      </c>
      <c r="D568" s="75"/>
      <c r="E568" s="62" t="s">
        <v>2417</v>
      </c>
      <c r="F568" s="61" t="s">
        <v>11111</v>
      </c>
      <c r="G568" s="5"/>
      <c r="H568" s="5"/>
      <c r="I568" s="5"/>
      <c r="J568" s="5"/>
    </row>
    <row r="569" spans="1:10" ht="14.1" customHeight="1" thickBot="1" x14ac:dyDescent="0.25">
      <c r="A569" s="75"/>
      <c r="B569" s="62" t="s">
        <v>12941</v>
      </c>
      <c r="C569" s="71">
        <v>45567</v>
      </c>
      <c r="D569" s="75"/>
      <c r="E569" s="62" t="s">
        <v>3073</v>
      </c>
      <c r="F569" s="61" t="s">
        <v>11111</v>
      </c>
      <c r="G569" s="5"/>
      <c r="H569" s="5"/>
      <c r="I569" s="5"/>
      <c r="J569" s="5"/>
    </row>
    <row r="570" spans="1:10" ht="14.1" customHeight="1" thickBot="1" x14ac:dyDescent="0.25">
      <c r="A570" s="75"/>
      <c r="B570" s="62" t="s">
        <v>1786</v>
      </c>
      <c r="C570" s="60">
        <f>IF(C569="","",IF(AND(MONTH(C569)&gt;=1,MONTH(C569)&lt;=3),1,IF(AND(MONTH(C569)&gt;=4,MONTH(C569)&lt;=6),2,IF(AND(MONTH(C569)&gt;=7,MONTH(C569)&lt;=9),3,4))))</f>
        <v>4</v>
      </c>
      <c r="D570" s="75"/>
      <c r="E570" s="62" t="s">
        <v>13191</v>
      </c>
      <c r="F570" s="61" t="s">
        <v>11111</v>
      </c>
      <c r="G570" s="5"/>
      <c r="H570" s="5"/>
      <c r="I570" s="5"/>
      <c r="J570" s="5"/>
    </row>
    <row r="571" spans="1:10" ht="14.1" customHeight="1" thickBot="1" x14ac:dyDescent="0.25">
      <c r="A571" s="5"/>
      <c r="B571" s="5"/>
      <c r="C571" s="5"/>
      <c r="D571" s="5"/>
      <c r="E571" s="5"/>
      <c r="F571" s="5"/>
      <c r="G571" s="5"/>
      <c r="H571" s="5"/>
      <c r="I571" s="5"/>
      <c r="J571" s="5"/>
    </row>
    <row r="572" spans="1:10" ht="14.1" customHeight="1" thickBot="1" x14ac:dyDescent="0.25">
      <c r="A572" s="67" t="s">
        <v>15735</v>
      </c>
      <c r="B572" s="67" t="s">
        <v>16146</v>
      </c>
      <c r="C572" s="67" t="s">
        <v>15641</v>
      </c>
      <c r="D572" s="67" t="s">
        <v>15251</v>
      </c>
      <c r="E572" s="67" t="s">
        <v>6932</v>
      </c>
      <c r="F572" s="67" t="s">
        <v>15280</v>
      </c>
      <c r="G572" s="5"/>
      <c r="H572" s="5"/>
      <c r="I572" s="5"/>
      <c r="J572" s="5"/>
    </row>
    <row r="573" spans="1:10" ht="13.5" customHeight="1" x14ac:dyDescent="0.2">
      <c r="A573" s="63">
        <v>80141607</v>
      </c>
      <c r="B573" s="64" t="str">
        <f ca="1">IFERROR(INDEX(UNSPSCDes,MATCH(INDIRECT(ADDRESS(ROW(),COLUMN()-1,4)),UNSPSCCode,0)),"")</f>
        <v>Gestión de eventos</v>
      </c>
      <c r="C573" s="63" t="s">
        <v>1449</v>
      </c>
      <c r="D573" s="63">
        <v>1</v>
      </c>
      <c r="E573" s="66">
        <v>200000</v>
      </c>
      <c r="F573" s="65">
        <f ca="1">INDIRECT(ADDRESS(ROW(),COLUMN()-2,4))*INDIRECT(ADDRESS(ROW(),COLUMN()-1,4))</f>
        <v>200000</v>
      </c>
      <c r="G573" s="5"/>
      <c r="H573" s="5"/>
      <c r="I573" s="5"/>
      <c r="J573" s="5"/>
    </row>
    <row r="574" spans="1:10" ht="14.1" customHeight="1" x14ac:dyDescent="0.2">
      <c r="A574" s="5"/>
      <c r="B574" s="5"/>
      <c r="C574" s="5"/>
      <c r="D574" s="5"/>
      <c r="E574" s="68" t="s">
        <v>12549</v>
      </c>
      <c r="F574" s="69">
        <f ca="1">SUM(Table343[MONTO TOTAL ESTIMADO])</f>
        <v>200000</v>
      </c>
      <c r="G574" s="5"/>
      <c r="H574" s="5" t="str">
        <f>C566</f>
        <v>Servicios</v>
      </c>
      <c r="I574" s="5" t="str">
        <f>E566</f>
        <v>MIPYME Mujeres</v>
      </c>
      <c r="J574" s="5" t="str">
        <f>D566</f>
        <v>Compras por debajo del Umbral</v>
      </c>
    </row>
    <row r="575" spans="1:10" ht="14.1" customHeight="1" thickBot="1" x14ac:dyDescent="0.3"/>
    <row r="576" spans="1:10" ht="33.75" customHeight="1" thickBot="1" x14ac:dyDescent="0.25">
      <c r="A576" s="59" t="s">
        <v>16382</v>
      </c>
      <c r="B576" s="59" t="s">
        <v>161</v>
      </c>
      <c r="C576" s="59" t="s">
        <v>11723</v>
      </c>
      <c r="D576" s="59" t="s">
        <v>14377</v>
      </c>
      <c r="E576" s="59" t="s">
        <v>10961</v>
      </c>
      <c r="F576" s="59" t="s">
        <v>11094</v>
      </c>
      <c r="G576" s="5"/>
      <c r="H576" s="5"/>
      <c r="I576" s="5"/>
      <c r="J576" s="5"/>
    </row>
    <row r="577" spans="1:10" ht="14.1" customHeight="1" thickBot="1" x14ac:dyDescent="0.25">
      <c r="A577" s="61" t="s">
        <v>18865</v>
      </c>
      <c r="B577" s="61" t="s">
        <v>18866</v>
      </c>
      <c r="C577" s="61" t="s">
        <v>6798</v>
      </c>
      <c r="D577" s="61" t="s">
        <v>10170</v>
      </c>
      <c r="E577" s="61" t="s">
        <v>8854</v>
      </c>
      <c r="F577" s="61"/>
      <c r="G577" s="5"/>
      <c r="H577" s="5"/>
      <c r="I577" s="5"/>
      <c r="J577" s="5"/>
    </row>
    <row r="578" spans="1:10" ht="14.1" customHeight="1" thickBot="1" x14ac:dyDescent="0.25">
      <c r="A578" s="74" t="s">
        <v>14828</v>
      </c>
      <c r="B578" s="62" t="s">
        <v>8528</v>
      </c>
      <c r="C578" s="71">
        <v>45292</v>
      </c>
      <c r="D578" s="74" t="s">
        <v>9385</v>
      </c>
      <c r="E578" s="62" t="s">
        <v>13092</v>
      </c>
      <c r="F578" s="61" t="s">
        <v>3080</v>
      </c>
      <c r="G578" s="5"/>
      <c r="H578" s="5"/>
      <c r="I578" s="5"/>
      <c r="J578" s="5"/>
    </row>
    <row r="579" spans="1:10" ht="14.1" customHeight="1" thickBot="1" x14ac:dyDescent="0.25">
      <c r="A579" s="75"/>
      <c r="B579" s="62" t="s">
        <v>1786</v>
      </c>
      <c r="C579" s="60">
        <f>IF(C578="","",IF(AND(MONTH(C578)&gt;=1,MONTH(C578)&lt;=3),1,IF(AND(MONTH(C578)&gt;=4,MONTH(C578)&lt;=6),2,IF(AND(MONTH(C578)&gt;=7,MONTH(C578)&lt;=9),3,4))))</f>
        <v>1</v>
      </c>
      <c r="D579" s="75"/>
      <c r="E579" s="62" t="s">
        <v>2417</v>
      </c>
      <c r="F579" s="61" t="s">
        <v>11111</v>
      </c>
      <c r="G579" s="5"/>
      <c r="H579" s="5"/>
      <c r="I579" s="5"/>
      <c r="J579" s="5"/>
    </row>
    <row r="580" spans="1:10" ht="14.1" customHeight="1" thickBot="1" x14ac:dyDescent="0.25">
      <c r="A580" s="75"/>
      <c r="B580" s="62" t="s">
        <v>12941</v>
      </c>
      <c r="C580" s="71">
        <v>45293</v>
      </c>
      <c r="D580" s="75"/>
      <c r="E580" s="62" t="s">
        <v>3073</v>
      </c>
      <c r="F580" s="61" t="s">
        <v>11111</v>
      </c>
      <c r="G580" s="5"/>
      <c r="H580" s="5"/>
      <c r="I580" s="5"/>
      <c r="J580" s="5"/>
    </row>
    <row r="581" spans="1:10" ht="14.1" customHeight="1" thickBot="1" x14ac:dyDescent="0.25">
      <c r="A581" s="75"/>
      <c r="B581" s="62" t="s">
        <v>1786</v>
      </c>
      <c r="C581" s="60">
        <f>IF(C580="","",IF(AND(MONTH(C580)&gt;=1,MONTH(C580)&lt;=3),1,IF(AND(MONTH(C580)&gt;=4,MONTH(C580)&lt;=6),2,IF(AND(MONTH(C580)&gt;=7,MONTH(C580)&lt;=9),3,4))))</f>
        <v>1</v>
      </c>
      <c r="D581" s="75"/>
      <c r="E581" s="62" t="s">
        <v>13191</v>
      </c>
      <c r="F581" s="61" t="s">
        <v>11111</v>
      </c>
      <c r="G581" s="5"/>
      <c r="H581" s="5"/>
      <c r="I581" s="5"/>
      <c r="J581" s="5"/>
    </row>
    <row r="582" spans="1:10" ht="14.1" customHeight="1" thickBot="1" x14ac:dyDescent="0.25">
      <c r="A582" s="5"/>
      <c r="B582" s="5"/>
      <c r="C582" s="5"/>
      <c r="D582" s="5"/>
      <c r="E582" s="5"/>
      <c r="F582" s="5"/>
      <c r="G582" s="5"/>
      <c r="H582" s="5"/>
      <c r="I582" s="5"/>
      <c r="J582" s="5"/>
    </row>
    <row r="583" spans="1:10" ht="14.1" customHeight="1" thickBot="1" x14ac:dyDescent="0.25">
      <c r="A583" s="67" t="s">
        <v>15735</v>
      </c>
      <c r="B583" s="67" t="s">
        <v>16146</v>
      </c>
      <c r="C583" s="67" t="s">
        <v>15641</v>
      </c>
      <c r="D583" s="67" t="s">
        <v>15251</v>
      </c>
      <c r="E583" s="67" t="s">
        <v>6932</v>
      </c>
      <c r="F583" s="67" t="s">
        <v>15280</v>
      </c>
      <c r="G583" s="5"/>
      <c r="H583" s="5"/>
      <c r="I583" s="5"/>
      <c r="J583" s="5"/>
    </row>
    <row r="584" spans="1:10" ht="13.5" customHeight="1" x14ac:dyDescent="0.2">
      <c r="A584" s="63">
        <v>80121704</v>
      </c>
      <c r="B584" s="64" t="str">
        <f ca="1">IFERROR(INDEX(UNSPSCDes,MATCH(INDIRECT(ADDRESS(ROW(),COLUMN()-1,4)),UNSPSCCode,0)),"")</f>
        <v>Servicios legales sobre contratos</v>
      </c>
      <c r="C584" s="63" t="s">
        <v>1449</v>
      </c>
      <c r="D584" s="63">
        <v>3</v>
      </c>
      <c r="E584" s="66">
        <v>16666.666000000001</v>
      </c>
      <c r="F584" s="65">
        <f ca="1">INDIRECT(ADDRESS(ROW(),COLUMN()-2,4))*INDIRECT(ADDRESS(ROW(),COLUMN()-1,4))</f>
        <v>49999.998000000007</v>
      </c>
      <c r="G584" s="5"/>
      <c r="H584" s="5"/>
      <c r="I584" s="5"/>
      <c r="J584" s="5"/>
    </row>
    <row r="585" spans="1:10" ht="27" customHeight="1" x14ac:dyDescent="0.2">
      <c r="A585" s="63">
        <v>80121601</v>
      </c>
      <c r="B585" s="64" t="str">
        <f ca="1">IFERROR(INDEX(UNSPSCDes,MATCH(INDIRECT(ADDRESS(ROW(),COLUMN()-1,4)),UNSPSCCode,0)),"")</f>
        <v>Servicios legales sobre competencia o regulaciones gubernamentales</v>
      </c>
      <c r="C585" s="63" t="s">
        <v>1449</v>
      </c>
      <c r="D585" s="63">
        <v>3</v>
      </c>
      <c r="E585" s="66">
        <v>25000</v>
      </c>
      <c r="F585" s="65">
        <f ca="1">INDIRECT(ADDRESS(ROW(),COLUMN()-2,4))*INDIRECT(ADDRESS(ROW(),COLUMN()-1,4))</f>
        <v>75000</v>
      </c>
      <c r="G585" s="5"/>
      <c r="H585" s="5"/>
      <c r="I585" s="5"/>
      <c r="J585" s="5"/>
    </row>
    <row r="586" spans="1:10" ht="14.1" customHeight="1" x14ac:dyDescent="0.2">
      <c r="A586" s="5"/>
      <c r="B586" s="5"/>
      <c r="C586" s="5"/>
      <c r="D586" s="5"/>
      <c r="E586" s="68" t="s">
        <v>12549</v>
      </c>
      <c r="F586" s="69">
        <f ca="1">SUM(Table344[MONTO TOTAL ESTIMADO])</f>
        <v>124999.99800000001</v>
      </c>
      <c r="G586" s="5"/>
      <c r="H586" s="5" t="str">
        <f>C577</f>
        <v>Servicios</v>
      </c>
      <c r="I586" s="5" t="str">
        <f>E577</f>
        <v>Sí</v>
      </c>
      <c r="J586" s="5" t="str">
        <f>D577</f>
        <v>Compras por debajo del Umbral</v>
      </c>
    </row>
    <row r="587" spans="1:10" ht="14.1" customHeight="1" thickBot="1" x14ac:dyDescent="0.3"/>
    <row r="588" spans="1:10" ht="33.75" customHeight="1" thickBot="1" x14ac:dyDescent="0.25">
      <c r="A588" s="59" t="s">
        <v>16382</v>
      </c>
      <c r="B588" s="59" t="s">
        <v>161</v>
      </c>
      <c r="C588" s="59" t="s">
        <v>11723</v>
      </c>
      <c r="D588" s="59" t="s">
        <v>14377</v>
      </c>
      <c r="E588" s="59" t="s">
        <v>10961</v>
      </c>
      <c r="F588" s="59" t="s">
        <v>11094</v>
      </c>
      <c r="G588" s="5"/>
      <c r="H588" s="5"/>
      <c r="I588" s="5"/>
      <c r="J588" s="5"/>
    </row>
    <row r="589" spans="1:10" ht="14.1" customHeight="1" thickBot="1" x14ac:dyDescent="0.25">
      <c r="A589" s="61" t="s">
        <v>18865</v>
      </c>
      <c r="B589" s="61" t="s">
        <v>18866</v>
      </c>
      <c r="C589" s="61" t="s">
        <v>6798</v>
      </c>
      <c r="D589" s="61" t="s">
        <v>10170</v>
      </c>
      <c r="E589" s="61" t="s">
        <v>8854</v>
      </c>
      <c r="F589" s="61"/>
      <c r="G589" s="5"/>
      <c r="H589" s="5"/>
      <c r="I589" s="5"/>
      <c r="J589" s="5"/>
    </row>
    <row r="590" spans="1:10" ht="14.1" customHeight="1" thickBot="1" x14ac:dyDescent="0.25">
      <c r="A590" s="74" t="s">
        <v>14828</v>
      </c>
      <c r="B590" s="62" t="s">
        <v>8528</v>
      </c>
      <c r="C590" s="71">
        <v>45383</v>
      </c>
      <c r="D590" s="74" t="s">
        <v>9385</v>
      </c>
      <c r="E590" s="62" t="s">
        <v>13092</v>
      </c>
      <c r="F590" s="61" t="s">
        <v>3080</v>
      </c>
      <c r="G590" s="5"/>
      <c r="H590" s="5"/>
      <c r="I590" s="5"/>
      <c r="J590" s="5"/>
    </row>
    <row r="591" spans="1:10" ht="14.1" customHeight="1" thickBot="1" x14ac:dyDescent="0.25">
      <c r="A591" s="75"/>
      <c r="B591" s="62" t="s">
        <v>1786</v>
      </c>
      <c r="C591" s="60">
        <f>IF(C590="","",IF(AND(MONTH(C590)&gt;=1,MONTH(C590)&lt;=3),1,IF(AND(MONTH(C590)&gt;=4,MONTH(C590)&lt;=6),2,IF(AND(MONTH(C590)&gt;=7,MONTH(C590)&lt;=9),3,4))))</f>
        <v>2</v>
      </c>
      <c r="D591" s="75"/>
      <c r="E591" s="62" t="s">
        <v>2417</v>
      </c>
      <c r="F591" s="61" t="s">
        <v>11111</v>
      </c>
      <c r="G591" s="5"/>
      <c r="H591" s="5"/>
      <c r="I591" s="5"/>
      <c r="J591" s="5"/>
    </row>
    <row r="592" spans="1:10" ht="14.1" customHeight="1" thickBot="1" x14ac:dyDescent="0.25">
      <c r="A592" s="75"/>
      <c r="B592" s="62" t="s">
        <v>12941</v>
      </c>
      <c r="C592" s="71">
        <v>45384</v>
      </c>
      <c r="D592" s="75"/>
      <c r="E592" s="62" t="s">
        <v>3073</v>
      </c>
      <c r="F592" s="61" t="s">
        <v>11111</v>
      </c>
      <c r="G592" s="5"/>
      <c r="H592" s="5"/>
      <c r="I592" s="5"/>
      <c r="J592" s="5"/>
    </row>
    <row r="593" spans="1:10" ht="14.1" customHeight="1" thickBot="1" x14ac:dyDescent="0.25">
      <c r="A593" s="75"/>
      <c r="B593" s="62" t="s">
        <v>1786</v>
      </c>
      <c r="C593" s="60">
        <f>IF(C592="","",IF(AND(MONTH(C592)&gt;=1,MONTH(C592)&lt;=3),1,IF(AND(MONTH(C592)&gt;=4,MONTH(C592)&lt;=6),2,IF(AND(MONTH(C592)&gt;=7,MONTH(C592)&lt;=9),3,4))))</f>
        <v>2</v>
      </c>
      <c r="D593" s="75"/>
      <c r="E593" s="62" t="s">
        <v>13191</v>
      </c>
      <c r="F593" s="61" t="s">
        <v>11111</v>
      </c>
      <c r="G593" s="5"/>
      <c r="H593" s="5"/>
      <c r="I593" s="5"/>
      <c r="J593" s="5"/>
    </row>
    <row r="594" spans="1:10" ht="14.1" customHeight="1" thickBot="1" x14ac:dyDescent="0.25">
      <c r="A594" s="5"/>
      <c r="B594" s="5"/>
      <c r="C594" s="5"/>
      <c r="D594" s="5"/>
      <c r="E594" s="5"/>
      <c r="F594" s="5"/>
      <c r="G594" s="5"/>
      <c r="H594" s="5"/>
      <c r="I594" s="5"/>
      <c r="J594" s="5"/>
    </row>
    <row r="595" spans="1:10" ht="14.1" customHeight="1" thickBot="1" x14ac:dyDescent="0.25">
      <c r="A595" s="67" t="s">
        <v>15735</v>
      </c>
      <c r="B595" s="67" t="s">
        <v>16146</v>
      </c>
      <c r="C595" s="67" t="s">
        <v>15641</v>
      </c>
      <c r="D595" s="67" t="s">
        <v>15251</v>
      </c>
      <c r="E595" s="67" t="s">
        <v>6932</v>
      </c>
      <c r="F595" s="67" t="s">
        <v>15280</v>
      </c>
      <c r="G595" s="5"/>
      <c r="H595" s="5"/>
      <c r="I595" s="5"/>
      <c r="J595" s="5"/>
    </row>
    <row r="596" spans="1:10" ht="13.5" customHeight="1" x14ac:dyDescent="0.2">
      <c r="A596" s="63">
        <v>80121704</v>
      </c>
      <c r="B596" s="64" t="str">
        <f ca="1">IFERROR(INDEX(UNSPSCDes,MATCH(INDIRECT(ADDRESS(ROW(),COLUMN()-1,4)),UNSPSCCode,0)),"")</f>
        <v>Servicios legales sobre contratos</v>
      </c>
      <c r="C596" s="63" t="s">
        <v>1449</v>
      </c>
      <c r="D596" s="63">
        <v>3</v>
      </c>
      <c r="E596" s="66">
        <v>16666.666000000001</v>
      </c>
      <c r="F596" s="65">
        <f ca="1">INDIRECT(ADDRESS(ROW(),COLUMN()-2,4))*INDIRECT(ADDRESS(ROW(),COLUMN()-1,4))</f>
        <v>49999.998000000007</v>
      </c>
      <c r="G596" s="5"/>
      <c r="H596" s="5"/>
      <c r="I596" s="5"/>
      <c r="J596" s="5"/>
    </row>
    <row r="597" spans="1:10" ht="27" customHeight="1" x14ac:dyDescent="0.2">
      <c r="A597" s="63">
        <v>80121601</v>
      </c>
      <c r="B597" s="64" t="str">
        <f ca="1">IFERROR(INDEX(UNSPSCDes,MATCH(INDIRECT(ADDRESS(ROW(),COLUMN()-1,4)),UNSPSCCode,0)),"")</f>
        <v>Servicios legales sobre competencia o regulaciones gubernamentales</v>
      </c>
      <c r="C597" s="63" t="s">
        <v>1449</v>
      </c>
      <c r="D597" s="63">
        <v>3</v>
      </c>
      <c r="E597" s="66">
        <v>25000</v>
      </c>
      <c r="F597" s="65">
        <f ca="1">INDIRECT(ADDRESS(ROW(),COLUMN()-2,4))*INDIRECT(ADDRESS(ROW(),COLUMN()-1,4))</f>
        <v>75000</v>
      </c>
      <c r="G597" s="5"/>
      <c r="H597" s="5"/>
      <c r="I597" s="5"/>
      <c r="J597" s="5"/>
    </row>
    <row r="598" spans="1:10" ht="14.1" customHeight="1" x14ac:dyDescent="0.2">
      <c r="A598" s="5"/>
      <c r="B598" s="5"/>
      <c r="C598" s="5"/>
      <c r="D598" s="5"/>
      <c r="E598" s="68" t="s">
        <v>12549</v>
      </c>
      <c r="F598" s="69">
        <f ca="1">SUM(Table345[MONTO TOTAL ESTIMADO])</f>
        <v>124999.99800000001</v>
      </c>
      <c r="G598" s="5"/>
      <c r="H598" s="5" t="str">
        <f>C589</f>
        <v>Servicios</v>
      </c>
      <c r="I598" s="5" t="str">
        <f>E589</f>
        <v>Sí</v>
      </c>
      <c r="J598" s="5" t="str">
        <f>D589</f>
        <v>Compras por debajo del Umbral</v>
      </c>
    </row>
    <row r="599" spans="1:10" ht="14.1" customHeight="1" thickBot="1" x14ac:dyDescent="0.3"/>
    <row r="600" spans="1:10" ht="33.75" customHeight="1" thickBot="1" x14ac:dyDescent="0.25">
      <c r="A600" s="59" t="s">
        <v>16382</v>
      </c>
      <c r="B600" s="59" t="s">
        <v>161</v>
      </c>
      <c r="C600" s="59" t="s">
        <v>11723</v>
      </c>
      <c r="D600" s="59" t="s">
        <v>14377</v>
      </c>
      <c r="E600" s="59" t="s">
        <v>10961</v>
      </c>
      <c r="F600" s="59" t="s">
        <v>11094</v>
      </c>
      <c r="G600" s="5"/>
      <c r="H600" s="5"/>
      <c r="I600" s="5"/>
      <c r="J600" s="5"/>
    </row>
    <row r="601" spans="1:10" ht="14.1" customHeight="1" thickBot="1" x14ac:dyDescent="0.25">
      <c r="A601" s="61" t="s">
        <v>18865</v>
      </c>
      <c r="B601" s="61" t="s">
        <v>18866</v>
      </c>
      <c r="C601" s="61" t="s">
        <v>6798</v>
      </c>
      <c r="D601" s="61" t="s">
        <v>10170</v>
      </c>
      <c r="E601" s="61" t="s">
        <v>8854</v>
      </c>
      <c r="F601" s="61"/>
      <c r="G601" s="5"/>
      <c r="H601" s="5"/>
      <c r="I601" s="5"/>
      <c r="J601" s="5"/>
    </row>
    <row r="602" spans="1:10" ht="14.1" customHeight="1" thickBot="1" x14ac:dyDescent="0.25">
      <c r="A602" s="74" t="s">
        <v>14828</v>
      </c>
      <c r="B602" s="62" t="s">
        <v>8528</v>
      </c>
      <c r="C602" s="71">
        <v>45474</v>
      </c>
      <c r="D602" s="74" t="s">
        <v>9385</v>
      </c>
      <c r="E602" s="62" t="s">
        <v>13092</v>
      </c>
      <c r="F602" s="61" t="s">
        <v>3080</v>
      </c>
      <c r="G602" s="5"/>
      <c r="H602" s="5"/>
      <c r="I602" s="5"/>
      <c r="J602" s="5"/>
    </row>
    <row r="603" spans="1:10" ht="14.1" customHeight="1" thickBot="1" x14ac:dyDescent="0.25">
      <c r="A603" s="75"/>
      <c r="B603" s="62" t="s">
        <v>1786</v>
      </c>
      <c r="C603" s="60">
        <f>IF(C602="","",IF(AND(MONTH(C602)&gt;=1,MONTH(C602)&lt;=3),1,IF(AND(MONTH(C602)&gt;=4,MONTH(C602)&lt;=6),2,IF(AND(MONTH(C602)&gt;=7,MONTH(C602)&lt;=9),3,4))))</f>
        <v>3</v>
      </c>
      <c r="D603" s="75"/>
      <c r="E603" s="62" t="s">
        <v>2417</v>
      </c>
      <c r="F603" s="61" t="s">
        <v>11111</v>
      </c>
      <c r="G603" s="5"/>
      <c r="H603" s="5"/>
      <c r="I603" s="5"/>
      <c r="J603" s="5"/>
    </row>
    <row r="604" spans="1:10" ht="14.1" customHeight="1" thickBot="1" x14ac:dyDescent="0.25">
      <c r="A604" s="75"/>
      <c r="B604" s="62" t="s">
        <v>12941</v>
      </c>
      <c r="C604" s="71">
        <v>45475</v>
      </c>
      <c r="D604" s="75"/>
      <c r="E604" s="62" t="s">
        <v>3073</v>
      </c>
      <c r="F604" s="61" t="s">
        <v>11111</v>
      </c>
      <c r="G604" s="5"/>
      <c r="H604" s="5"/>
      <c r="I604" s="5"/>
      <c r="J604" s="5"/>
    </row>
    <row r="605" spans="1:10" ht="14.1" customHeight="1" thickBot="1" x14ac:dyDescent="0.25">
      <c r="A605" s="75"/>
      <c r="B605" s="62" t="s">
        <v>1786</v>
      </c>
      <c r="C605" s="60">
        <f>IF(C604="","",IF(AND(MONTH(C604)&gt;=1,MONTH(C604)&lt;=3),1,IF(AND(MONTH(C604)&gt;=4,MONTH(C604)&lt;=6),2,IF(AND(MONTH(C604)&gt;=7,MONTH(C604)&lt;=9),3,4))))</f>
        <v>3</v>
      </c>
      <c r="D605" s="75"/>
      <c r="E605" s="62" t="s">
        <v>13191</v>
      </c>
      <c r="F605" s="61" t="s">
        <v>11111</v>
      </c>
      <c r="G605" s="5"/>
      <c r="H605" s="5"/>
      <c r="I605" s="5"/>
      <c r="J605" s="5"/>
    </row>
    <row r="606" spans="1:10" ht="14.1" customHeight="1" thickBot="1" x14ac:dyDescent="0.25">
      <c r="A606" s="5"/>
      <c r="B606" s="5"/>
      <c r="C606" s="5"/>
      <c r="D606" s="5"/>
      <c r="E606" s="5"/>
      <c r="F606" s="5"/>
      <c r="G606" s="5"/>
      <c r="H606" s="5"/>
      <c r="I606" s="5"/>
      <c r="J606" s="5"/>
    </row>
    <row r="607" spans="1:10" ht="14.1" customHeight="1" thickBot="1" x14ac:dyDescent="0.25">
      <c r="A607" s="67" t="s">
        <v>15735</v>
      </c>
      <c r="B607" s="67" t="s">
        <v>16146</v>
      </c>
      <c r="C607" s="67" t="s">
        <v>15641</v>
      </c>
      <c r="D607" s="67" t="s">
        <v>15251</v>
      </c>
      <c r="E607" s="67" t="s">
        <v>6932</v>
      </c>
      <c r="F607" s="67" t="s">
        <v>15280</v>
      </c>
      <c r="G607" s="5"/>
      <c r="H607" s="5"/>
      <c r="I607" s="5"/>
      <c r="J607" s="5"/>
    </row>
    <row r="608" spans="1:10" ht="14.1" customHeight="1" x14ac:dyDescent="0.2">
      <c r="A608" s="63">
        <v>80121704</v>
      </c>
      <c r="B608" s="64" t="str">
        <f ca="1">IFERROR(INDEX(UNSPSCDes,MATCH(INDIRECT(ADDRESS(ROW(),COLUMN()-1,4)),UNSPSCCode,0)),"")</f>
        <v>Servicios legales sobre contratos</v>
      </c>
      <c r="C608" s="63" t="s">
        <v>1449</v>
      </c>
      <c r="D608" s="63">
        <v>3</v>
      </c>
      <c r="E608" s="66">
        <v>16666.666000000001</v>
      </c>
      <c r="F608" s="65">
        <f ca="1">INDIRECT(ADDRESS(ROW(),COLUMN()-2,4))*INDIRECT(ADDRESS(ROW(),COLUMN()-1,4))</f>
        <v>49999.998000000007</v>
      </c>
      <c r="G608" s="5"/>
      <c r="H608" s="5"/>
      <c r="I608" s="5"/>
      <c r="J608" s="5"/>
    </row>
    <row r="609" spans="1:10" ht="27" customHeight="1" x14ac:dyDescent="0.2">
      <c r="A609" s="63">
        <v>80121601</v>
      </c>
      <c r="B609" s="64" t="str">
        <f ca="1">IFERROR(INDEX(UNSPSCDes,MATCH(INDIRECT(ADDRESS(ROW(),COLUMN()-1,4)),UNSPSCCode,0)),"")</f>
        <v>Servicios legales sobre competencia o regulaciones gubernamentales</v>
      </c>
      <c r="C609" s="63" t="s">
        <v>1449</v>
      </c>
      <c r="D609" s="63">
        <v>3</v>
      </c>
      <c r="E609" s="66">
        <v>25000</v>
      </c>
      <c r="F609" s="65">
        <f ca="1">INDIRECT(ADDRESS(ROW(),COLUMN()-2,4))*INDIRECT(ADDRESS(ROW(),COLUMN()-1,4))</f>
        <v>75000</v>
      </c>
      <c r="G609" s="5"/>
      <c r="H609" s="5"/>
      <c r="I609" s="5"/>
      <c r="J609" s="5"/>
    </row>
    <row r="610" spans="1:10" ht="14.1" customHeight="1" x14ac:dyDescent="0.2">
      <c r="A610" s="5"/>
      <c r="B610" s="5"/>
      <c r="C610" s="5"/>
      <c r="D610" s="5"/>
      <c r="E610" s="68" t="s">
        <v>12549</v>
      </c>
      <c r="F610" s="69">
        <f ca="1">SUM(Table346[MONTO TOTAL ESTIMADO])</f>
        <v>124999.99800000001</v>
      </c>
      <c r="G610" s="5"/>
      <c r="H610" s="5" t="str">
        <f>C601</f>
        <v>Servicios</v>
      </c>
      <c r="I610" s="5" t="str">
        <f>E601</f>
        <v>Sí</v>
      </c>
      <c r="J610" s="5" t="str">
        <f>D601</f>
        <v>Compras por debajo del Umbral</v>
      </c>
    </row>
    <row r="611" spans="1:10" ht="14.1" customHeight="1" thickBot="1" x14ac:dyDescent="0.3"/>
    <row r="612" spans="1:10" ht="33.75" customHeight="1" thickBot="1" x14ac:dyDescent="0.25">
      <c r="A612" s="59" t="s">
        <v>16382</v>
      </c>
      <c r="B612" s="59" t="s">
        <v>161</v>
      </c>
      <c r="C612" s="59" t="s">
        <v>11723</v>
      </c>
      <c r="D612" s="59" t="s">
        <v>14377</v>
      </c>
      <c r="E612" s="59" t="s">
        <v>10961</v>
      </c>
      <c r="F612" s="59" t="s">
        <v>11094</v>
      </c>
      <c r="G612" s="5"/>
      <c r="H612" s="5"/>
      <c r="I612" s="5"/>
      <c r="J612" s="5"/>
    </row>
    <row r="613" spans="1:10" ht="14.1" customHeight="1" thickBot="1" x14ac:dyDescent="0.25">
      <c r="A613" s="61" t="s">
        <v>18865</v>
      </c>
      <c r="B613" s="61" t="s">
        <v>18866</v>
      </c>
      <c r="C613" s="61" t="s">
        <v>6798</v>
      </c>
      <c r="D613" s="61" t="s">
        <v>10170</v>
      </c>
      <c r="E613" s="61" t="s">
        <v>8854</v>
      </c>
      <c r="F613" s="61"/>
      <c r="G613" s="5"/>
      <c r="H613" s="5"/>
      <c r="I613" s="5"/>
      <c r="J613" s="5"/>
    </row>
    <row r="614" spans="1:10" ht="14.1" customHeight="1" thickBot="1" x14ac:dyDescent="0.25">
      <c r="A614" s="74" t="s">
        <v>14828</v>
      </c>
      <c r="B614" s="62" t="s">
        <v>8528</v>
      </c>
      <c r="C614" s="71">
        <v>45566</v>
      </c>
      <c r="D614" s="74" t="s">
        <v>9385</v>
      </c>
      <c r="E614" s="62" t="s">
        <v>13092</v>
      </c>
      <c r="F614" s="61" t="s">
        <v>3080</v>
      </c>
      <c r="G614" s="5"/>
      <c r="H614" s="5"/>
      <c r="I614" s="5"/>
      <c r="J614" s="5"/>
    </row>
    <row r="615" spans="1:10" ht="14.1" customHeight="1" thickBot="1" x14ac:dyDescent="0.25">
      <c r="A615" s="75"/>
      <c r="B615" s="62" t="s">
        <v>1786</v>
      </c>
      <c r="C615" s="60">
        <f>IF(C614="","",IF(AND(MONTH(C614)&gt;=1,MONTH(C614)&lt;=3),1,IF(AND(MONTH(C614)&gt;=4,MONTH(C614)&lt;=6),2,IF(AND(MONTH(C614)&gt;=7,MONTH(C614)&lt;=9),3,4))))</f>
        <v>4</v>
      </c>
      <c r="D615" s="75"/>
      <c r="E615" s="62" t="s">
        <v>2417</v>
      </c>
      <c r="F615" s="61" t="s">
        <v>11111</v>
      </c>
      <c r="G615" s="5"/>
      <c r="H615" s="5"/>
      <c r="I615" s="5"/>
      <c r="J615" s="5"/>
    </row>
    <row r="616" spans="1:10" ht="14.1" customHeight="1" thickBot="1" x14ac:dyDescent="0.25">
      <c r="A616" s="75"/>
      <c r="B616" s="62" t="s">
        <v>12941</v>
      </c>
      <c r="C616" s="71">
        <v>45567</v>
      </c>
      <c r="D616" s="75"/>
      <c r="E616" s="62" t="s">
        <v>3073</v>
      </c>
      <c r="F616" s="61" t="s">
        <v>11111</v>
      </c>
      <c r="G616" s="5"/>
      <c r="H616" s="5"/>
      <c r="I616" s="5"/>
      <c r="J616" s="5"/>
    </row>
    <row r="617" spans="1:10" ht="14.1" customHeight="1" thickBot="1" x14ac:dyDescent="0.25">
      <c r="A617" s="75"/>
      <c r="B617" s="62" t="s">
        <v>1786</v>
      </c>
      <c r="C617" s="60">
        <f>IF(C616="","",IF(AND(MONTH(C616)&gt;=1,MONTH(C616)&lt;=3),1,IF(AND(MONTH(C616)&gt;=4,MONTH(C616)&lt;=6),2,IF(AND(MONTH(C616)&gt;=7,MONTH(C616)&lt;=9),3,4))))</f>
        <v>4</v>
      </c>
      <c r="D617" s="75"/>
      <c r="E617" s="62" t="s">
        <v>13191</v>
      </c>
      <c r="F617" s="61" t="s">
        <v>11111</v>
      </c>
      <c r="G617" s="5"/>
      <c r="H617" s="5"/>
      <c r="I617" s="5"/>
      <c r="J617" s="5"/>
    </row>
    <row r="618" spans="1:10" ht="14.1" customHeight="1" thickBot="1" x14ac:dyDescent="0.25">
      <c r="A618" s="5"/>
      <c r="B618" s="5"/>
      <c r="C618" s="5"/>
      <c r="D618" s="5"/>
      <c r="E618" s="5"/>
      <c r="F618" s="5"/>
      <c r="G618" s="5"/>
      <c r="H618" s="5"/>
      <c r="I618" s="5"/>
      <c r="J618" s="5"/>
    </row>
    <row r="619" spans="1:10" ht="14.1" customHeight="1" thickBot="1" x14ac:dyDescent="0.25">
      <c r="A619" s="67" t="s">
        <v>15735</v>
      </c>
      <c r="B619" s="67" t="s">
        <v>16146</v>
      </c>
      <c r="C619" s="67" t="s">
        <v>15641</v>
      </c>
      <c r="D619" s="67" t="s">
        <v>15251</v>
      </c>
      <c r="E619" s="67" t="s">
        <v>6932</v>
      </c>
      <c r="F619" s="67" t="s">
        <v>15280</v>
      </c>
      <c r="G619" s="5"/>
      <c r="H619" s="5"/>
      <c r="I619" s="5"/>
      <c r="J619" s="5"/>
    </row>
    <row r="620" spans="1:10" ht="13.5" customHeight="1" x14ac:dyDescent="0.2">
      <c r="A620" s="63">
        <v>80121704</v>
      </c>
      <c r="B620" s="64" t="str">
        <f ca="1">IFERROR(INDEX(UNSPSCDes,MATCH(INDIRECT(ADDRESS(ROW(),COLUMN()-1,4)),UNSPSCCode,0)),"")</f>
        <v>Servicios legales sobre contratos</v>
      </c>
      <c r="C620" s="63" t="s">
        <v>1449</v>
      </c>
      <c r="D620" s="63">
        <v>3</v>
      </c>
      <c r="E620" s="66">
        <v>16666.666000000001</v>
      </c>
      <c r="F620" s="65">
        <f ca="1">INDIRECT(ADDRESS(ROW(),COLUMN()-2,4))*INDIRECT(ADDRESS(ROW(),COLUMN()-1,4))</f>
        <v>49999.998000000007</v>
      </c>
      <c r="G620" s="5"/>
      <c r="H620" s="5"/>
      <c r="I620" s="5"/>
      <c r="J620" s="5"/>
    </row>
    <row r="621" spans="1:10" ht="27" customHeight="1" x14ac:dyDescent="0.2">
      <c r="A621" s="63">
        <v>80121601</v>
      </c>
      <c r="B621" s="64" t="str">
        <f ca="1">IFERROR(INDEX(UNSPSCDes,MATCH(INDIRECT(ADDRESS(ROW(),COLUMN()-1,4)),UNSPSCCode,0)),"")</f>
        <v>Servicios legales sobre competencia o regulaciones gubernamentales</v>
      </c>
      <c r="C621" s="63" t="s">
        <v>1449</v>
      </c>
      <c r="D621" s="63">
        <v>3</v>
      </c>
      <c r="E621" s="66">
        <v>25000</v>
      </c>
      <c r="F621" s="65">
        <f ca="1">INDIRECT(ADDRESS(ROW(),COLUMN()-2,4))*INDIRECT(ADDRESS(ROW(),COLUMN()-1,4))</f>
        <v>75000</v>
      </c>
      <c r="G621" s="5"/>
      <c r="H621" s="5"/>
      <c r="I621" s="5"/>
      <c r="J621" s="5"/>
    </row>
    <row r="622" spans="1:10" ht="14.1" customHeight="1" x14ac:dyDescent="0.2">
      <c r="A622" s="5"/>
      <c r="B622" s="5"/>
      <c r="C622" s="5"/>
      <c r="D622" s="5"/>
      <c r="E622" s="68" t="s">
        <v>12549</v>
      </c>
      <c r="F622" s="69">
        <f ca="1">SUM(Table347[MONTO TOTAL ESTIMADO])</f>
        <v>124999.99800000001</v>
      </c>
      <c r="G622" s="5"/>
      <c r="H622" s="5" t="str">
        <f>C613</f>
        <v>Servicios</v>
      </c>
      <c r="I622" s="5" t="str">
        <f>E613</f>
        <v>Sí</v>
      </c>
      <c r="J622" s="5" t="str">
        <f>D613</f>
        <v>Compras por debajo del Umbral</v>
      </c>
    </row>
    <row r="623" spans="1:10" ht="14.1" customHeight="1" thickBot="1" x14ac:dyDescent="0.3"/>
    <row r="624" spans="1:10" ht="33.75" customHeight="1" thickBot="1" x14ac:dyDescent="0.25">
      <c r="A624" s="59" t="s">
        <v>16382</v>
      </c>
      <c r="B624" s="59" t="s">
        <v>161</v>
      </c>
      <c r="C624" s="59" t="s">
        <v>11723</v>
      </c>
      <c r="D624" s="59" t="s">
        <v>14377</v>
      </c>
      <c r="E624" s="59" t="s">
        <v>10961</v>
      </c>
      <c r="F624" s="59" t="s">
        <v>11094</v>
      </c>
      <c r="G624" s="5"/>
      <c r="H624" s="5"/>
      <c r="I624" s="5"/>
      <c r="J624" s="5"/>
    </row>
    <row r="625" spans="1:10" ht="13.5" customHeight="1" thickBot="1" x14ac:dyDescent="0.25">
      <c r="A625" s="61" t="s">
        <v>18867</v>
      </c>
      <c r="B625" s="61" t="s">
        <v>18868</v>
      </c>
      <c r="C625" s="61" t="s">
        <v>6798</v>
      </c>
      <c r="D625" s="61" t="s">
        <v>17483</v>
      </c>
      <c r="E625" s="61" t="s">
        <v>17854</v>
      </c>
      <c r="F625" s="61"/>
      <c r="G625" s="5"/>
      <c r="H625" s="5"/>
      <c r="I625" s="5"/>
      <c r="J625" s="5"/>
    </row>
    <row r="626" spans="1:10" ht="14.1" customHeight="1" thickBot="1" x14ac:dyDescent="0.25">
      <c r="A626" s="74" t="s">
        <v>14828</v>
      </c>
      <c r="B626" s="62" t="s">
        <v>8528</v>
      </c>
      <c r="C626" s="71">
        <v>45292</v>
      </c>
      <c r="D626" s="74" t="s">
        <v>9385</v>
      </c>
      <c r="E626" s="62" t="s">
        <v>13092</v>
      </c>
      <c r="F626" s="61" t="s">
        <v>3080</v>
      </c>
      <c r="G626" s="5"/>
      <c r="H626" s="5"/>
      <c r="I626" s="5"/>
      <c r="J626" s="5"/>
    </row>
    <row r="627" spans="1:10" ht="14.1" customHeight="1" thickBot="1" x14ac:dyDescent="0.25">
      <c r="A627" s="75"/>
      <c r="B627" s="62" t="s">
        <v>1786</v>
      </c>
      <c r="C627" s="60">
        <f>IF(C626="","",IF(AND(MONTH(C626)&gt;=1,MONTH(C626)&lt;=3),1,IF(AND(MONTH(C626)&gt;=4,MONTH(C626)&lt;=6),2,IF(AND(MONTH(C626)&gt;=7,MONTH(C626)&lt;=9),3,4))))</f>
        <v>1</v>
      </c>
      <c r="D627" s="75"/>
      <c r="E627" s="62" t="s">
        <v>2417</v>
      </c>
      <c r="F627" s="61" t="s">
        <v>11111</v>
      </c>
      <c r="G627" s="5"/>
      <c r="H627" s="5"/>
      <c r="I627" s="5"/>
      <c r="J627" s="5"/>
    </row>
    <row r="628" spans="1:10" ht="14.1" customHeight="1" thickBot="1" x14ac:dyDescent="0.25">
      <c r="A628" s="75"/>
      <c r="B628" s="62" t="s">
        <v>12941</v>
      </c>
      <c r="C628" s="71">
        <v>45306</v>
      </c>
      <c r="D628" s="75"/>
      <c r="E628" s="62" t="s">
        <v>3073</v>
      </c>
      <c r="F628" s="61" t="s">
        <v>11111</v>
      </c>
      <c r="G628" s="5"/>
      <c r="H628" s="5"/>
      <c r="I628" s="5"/>
      <c r="J628" s="5"/>
    </row>
    <row r="629" spans="1:10" ht="14.1" customHeight="1" thickBot="1" x14ac:dyDescent="0.25">
      <c r="A629" s="75"/>
      <c r="B629" s="62" t="s">
        <v>1786</v>
      </c>
      <c r="C629" s="60">
        <f>IF(C628="","",IF(AND(MONTH(C628)&gt;=1,MONTH(C628)&lt;=3),1,IF(AND(MONTH(C628)&gt;=4,MONTH(C628)&lt;=6),2,IF(AND(MONTH(C628)&gt;=7,MONTH(C628)&lt;=9),3,4))))</f>
        <v>1</v>
      </c>
      <c r="D629" s="75"/>
      <c r="E629" s="62" t="s">
        <v>13191</v>
      </c>
      <c r="F629" s="61" t="s">
        <v>11111</v>
      </c>
      <c r="G629" s="5"/>
      <c r="H629" s="5"/>
      <c r="I629" s="5"/>
      <c r="J629" s="5"/>
    </row>
    <row r="630" spans="1:10" ht="14.1" customHeight="1" thickBot="1" x14ac:dyDescent="0.25">
      <c r="A630" s="5"/>
      <c r="B630" s="5"/>
      <c r="C630" s="5"/>
      <c r="D630" s="5"/>
      <c r="E630" s="5"/>
      <c r="F630" s="5"/>
      <c r="G630" s="5"/>
      <c r="H630" s="5"/>
      <c r="I630" s="5"/>
      <c r="J630" s="5"/>
    </row>
    <row r="631" spans="1:10" ht="14.1" customHeight="1" thickBot="1" x14ac:dyDescent="0.25">
      <c r="A631" s="67" t="s">
        <v>15735</v>
      </c>
      <c r="B631" s="67" t="s">
        <v>16146</v>
      </c>
      <c r="C631" s="67" t="s">
        <v>15641</v>
      </c>
      <c r="D631" s="67" t="s">
        <v>15251</v>
      </c>
      <c r="E631" s="67" t="s">
        <v>6932</v>
      </c>
      <c r="F631" s="67" t="s">
        <v>15280</v>
      </c>
      <c r="G631" s="5"/>
      <c r="H631" s="5"/>
      <c r="I631" s="5"/>
      <c r="J631" s="5"/>
    </row>
    <row r="632" spans="1:10" ht="13.5" customHeight="1" x14ac:dyDescent="0.2">
      <c r="A632" s="63">
        <v>80111504</v>
      </c>
      <c r="B632" s="64" t="str">
        <f ca="1">IFERROR(INDEX(UNSPSCDes,MATCH(INDIRECT(ADDRESS(ROW(),COLUMN()-1,4)),UNSPSCCode,0)),"")</f>
        <v>Formación o desarrollo laboral</v>
      </c>
      <c r="C632" s="63" t="s">
        <v>1449</v>
      </c>
      <c r="D632" s="63">
        <v>8</v>
      </c>
      <c r="E632" s="66">
        <v>100000</v>
      </c>
      <c r="F632" s="65">
        <f ca="1">INDIRECT(ADDRESS(ROW(),COLUMN()-2,4))*INDIRECT(ADDRESS(ROW(),COLUMN()-1,4))</f>
        <v>800000</v>
      </c>
      <c r="G632" s="5"/>
      <c r="H632" s="5"/>
      <c r="I632" s="5"/>
      <c r="J632" s="5"/>
    </row>
    <row r="633" spans="1:10" ht="14.1" customHeight="1" x14ac:dyDescent="0.2">
      <c r="A633" s="5"/>
      <c r="B633" s="5"/>
      <c r="C633" s="5"/>
      <c r="D633" s="5"/>
      <c r="E633" s="68" t="s">
        <v>12549</v>
      </c>
      <c r="F633" s="69">
        <f ca="1">SUM(Table348[MONTO TOTAL ESTIMADO])</f>
        <v>800000</v>
      </c>
      <c r="G633" s="5"/>
      <c r="H633" s="5" t="str">
        <f>C625</f>
        <v>Servicios</v>
      </c>
      <c r="I633" s="5" t="str">
        <f>E625</f>
        <v>No</v>
      </c>
      <c r="J633" s="5" t="str">
        <f>D625</f>
        <v>Compras Menores</v>
      </c>
    </row>
    <row r="634" spans="1:10" ht="14.1" customHeight="1" thickBot="1" x14ac:dyDescent="0.3"/>
    <row r="635" spans="1:10" ht="33.75" customHeight="1" thickBot="1" x14ac:dyDescent="0.25">
      <c r="A635" s="59" t="s">
        <v>16382</v>
      </c>
      <c r="B635" s="59" t="s">
        <v>161</v>
      </c>
      <c r="C635" s="59" t="s">
        <v>11723</v>
      </c>
      <c r="D635" s="59" t="s">
        <v>14377</v>
      </c>
      <c r="E635" s="59" t="s">
        <v>10961</v>
      </c>
      <c r="F635" s="59" t="s">
        <v>11094</v>
      </c>
      <c r="G635" s="5"/>
      <c r="H635" s="5"/>
      <c r="I635" s="5"/>
      <c r="J635" s="5"/>
    </row>
    <row r="636" spans="1:10" ht="14.1" customHeight="1" thickBot="1" x14ac:dyDescent="0.25">
      <c r="A636" s="61" t="s">
        <v>18867</v>
      </c>
      <c r="B636" s="61" t="s">
        <v>18868</v>
      </c>
      <c r="C636" s="61" t="s">
        <v>6798</v>
      </c>
      <c r="D636" s="61" t="s">
        <v>17483</v>
      </c>
      <c r="E636" s="61" t="s">
        <v>17854</v>
      </c>
      <c r="F636" s="61"/>
      <c r="G636" s="5"/>
      <c r="H636" s="5"/>
      <c r="I636" s="5"/>
      <c r="J636" s="5"/>
    </row>
    <row r="637" spans="1:10" ht="14.1" customHeight="1" thickBot="1" x14ac:dyDescent="0.25">
      <c r="A637" s="74" t="s">
        <v>14828</v>
      </c>
      <c r="B637" s="62" t="s">
        <v>8528</v>
      </c>
      <c r="C637" s="71">
        <v>45383</v>
      </c>
      <c r="D637" s="74" t="s">
        <v>9385</v>
      </c>
      <c r="E637" s="62" t="s">
        <v>13092</v>
      </c>
      <c r="F637" s="61" t="s">
        <v>3080</v>
      </c>
      <c r="G637" s="5"/>
      <c r="H637" s="5"/>
      <c r="I637" s="5"/>
      <c r="J637" s="5"/>
    </row>
    <row r="638" spans="1:10" ht="14.1" customHeight="1" thickBot="1" x14ac:dyDescent="0.25">
      <c r="A638" s="75"/>
      <c r="B638" s="62" t="s">
        <v>1786</v>
      </c>
      <c r="C638" s="60">
        <f>IF(C637="","",IF(AND(MONTH(C637)&gt;=1,MONTH(C637)&lt;=3),1,IF(AND(MONTH(C637)&gt;=4,MONTH(C637)&lt;=6),2,IF(AND(MONTH(C637)&gt;=7,MONTH(C637)&lt;=9),3,4))))</f>
        <v>2</v>
      </c>
      <c r="D638" s="75"/>
      <c r="E638" s="62" t="s">
        <v>2417</v>
      </c>
      <c r="F638" s="61" t="s">
        <v>11111</v>
      </c>
      <c r="G638" s="5"/>
      <c r="H638" s="5"/>
      <c r="I638" s="5"/>
      <c r="J638" s="5"/>
    </row>
    <row r="639" spans="1:10" ht="14.1" customHeight="1" thickBot="1" x14ac:dyDescent="0.25">
      <c r="A639" s="75"/>
      <c r="B639" s="62" t="s">
        <v>12941</v>
      </c>
      <c r="C639" s="71">
        <v>45397</v>
      </c>
      <c r="D639" s="75"/>
      <c r="E639" s="62" t="s">
        <v>3073</v>
      </c>
      <c r="F639" s="61" t="s">
        <v>11111</v>
      </c>
      <c r="G639" s="5"/>
      <c r="H639" s="5"/>
      <c r="I639" s="5"/>
      <c r="J639" s="5"/>
    </row>
    <row r="640" spans="1:10" ht="14.1" customHeight="1" thickBot="1" x14ac:dyDescent="0.25">
      <c r="A640" s="75"/>
      <c r="B640" s="62" t="s">
        <v>1786</v>
      </c>
      <c r="C640" s="60">
        <f>IF(C639="","",IF(AND(MONTH(C639)&gt;=1,MONTH(C639)&lt;=3),1,IF(AND(MONTH(C639)&gt;=4,MONTH(C639)&lt;=6),2,IF(AND(MONTH(C639)&gt;=7,MONTH(C639)&lt;=9),3,4))))</f>
        <v>2</v>
      </c>
      <c r="D640" s="75"/>
      <c r="E640" s="62" t="s">
        <v>13191</v>
      </c>
      <c r="F640" s="61" t="s">
        <v>11111</v>
      </c>
      <c r="G640" s="5"/>
      <c r="H640" s="5"/>
      <c r="I640" s="5"/>
      <c r="J640" s="5"/>
    </row>
    <row r="641" spans="1:10" ht="14.1" customHeight="1" thickBot="1" x14ac:dyDescent="0.25">
      <c r="A641" s="5"/>
      <c r="B641" s="5"/>
      <c r="C641" s="5"/>
      <c r="D641" s="5"/>
      <c r="E641" s="5"/>
      <c r="F641" s="5"/>
      <c r="G641" s="5"/>
      <c r="H641" s="5"/>
      <c r="I641" s="5"/>
      <c r="J641" s="5"/>
    </row>
    <row r="642" spans="1:10" ht="14.1" customHeight="1" thickBot="1" x14ac:dyDescent="0.25">
      <c r="A642" s="67" t="s">
        <v>15735</v>
      </c>
      <c r="B642" s="67" t="s">
        <v>16146</v>
      </c>
      <c r="C642" s="67" t="s">
        <v>15641</v>
      </c>
      <c r="D642" s="67" t="s">
        <v>15251</v>
      </c>
      <c r="E642" s="67" t="s">
        <v>6932</v>
      </c>
      <c r="F642" s="67" t="s">
        <v>15280</v>
      </c>
      <c r="G642" s="5"/>
      <c r="H642" s="5"/>
      <c r="I642" s="5"/>
      <c r="J642" s="5"/>
    </row>
    <row r="643" spans="1:10" ht="13.5" customHeight="1" x14ac:dyDescent="0.2">
      <c r="A643" s="63">
        <v>80111504</v>
      </c>
      <c r="B643" s="64" t="str">
        <f ca="1">IFERROR(INDEX(UNSPSCDes,MATCH(INDIRECT(ADDRESS(ROW(),COLUMN()-1,4)),UNSPSCCode,0)),"")</f>
        <v>Formación o desarrollo laboral</v>
      </c>
      <c r="C643" s="63" t="s">
        <v>1449</v>
      </c>
      <c r="D643" s="63">
        <v>9</v>
      </c>
      <c r="E643" s="66">
        <v>100000</v>
      </c>
      <c r="F643" s="65">
        <f ca="1">INDIRECT(ADDRESS(ROW(),COLUMN()-2,4))*INDIRECT(ADDRESS(ROW(),COLUMN()-1,4))</f>
        <v>900000</v>
      </c>
      <c r="G643" s="5"/>
      <c r="H643" s="5"/>
      <c r="I643" s="5"/>
      <c r="J643" s="5"/>
    </row>
    <row r="644" spans="1:10" ht="14.1" customHeight="1" x14ac:dyDescent="0.2">
      <c r="A644" s="5"/>
      <c r="B644" s="5"/>
      <c r="C644" s="5"/>
      <c r="D644" s="5"/>
      <c r="E644" s="68" t="s">
        <v>12549</v>
      </c>
      <c r="F644" s="69">
        <f ca="1">SUM(Table349[MONTO TOTAL ESTIMADO])</f>
        <v>900000</v>
      </c>
      <c r="G644" s="5"/>
      <c r="H644" s="5" t="str">
        <f>C636</f>
        <v>Servicios</v>
      </c>
      <c r="I644" s="5" t="str">
        <f>E636</f>
        <v>No</v>
      </c>
      <c r="J644" s="5" t="str">
        <f>D636</f>
        <v>Compras Menores</v>
      </c>
    </row>
    <row r="645" spans="1:10" ht="14.1" customHeight="1" thickBot="1" x14ac:dyDescent="0.3"/>
    <row r="646" spans="1:10" ht="33.75" customHeight="1" thickBot="1" x14ac:dyDescent="0.25">
      <c r="A646" s="59" t="s">
        <v>16382</v>
      </c>
      <c r="B646" s="59" t="s">
        <v>161</v>
      </c>
      <c r="C646" s="59" t="s">
        <v>11723</v>
      </c>
      <c r="D646" s="59" t="s">
        <v>14377</v>
      </c>
      <c r="E646" s="59" t="s">
        <v>10961</v>
      </c>
      <c r="F646" s="59" t="s">
        <v>11094</v>
      </c>
      <c r="G646" s="5"/>
      <c r="H646" s="5"/>
      <c r="I646" s="5"/>
      <c r="J646" s="5"/>
    </row>
    <row r="647" spans="1:10" ht="14.1" customHeight="1" thickBot="1" x14ac:dyDescent="0.25">
      <c r="A647" s="61" t="s">
        <v>18867</v>
      </c>
      <c r="B647" s="61" t="s">
        <v>18868</v>
      </c>
      <c r="C647" s="61" t="s">
        <v>6798</v>
      </c>
      <c r="D647" s="61" t="s">
        <v>17483</v>
      </c>
      <c r="E647" s="61" t="s">
        <v>17854</v>
      </c>
      <c r="F647" s="61"/>
      <c r="G647" s="5"/>
      <c r="H647" s="5"/>
      <c r="I647" s="5"/>
      <c r="J647" s="5"/>
    </row>
    <row r="648" spans="1:10" ht="14.1" customHeight="1" thickBot="1" x14ac:dyDescent="0.25">
      <c r="A648" s="74" t="s">
        <v>14828</v>
      </c>
      <c r="B648" s="62" t="s">
        <v>8528</v>
      </c>
      <c r="C648" s="71">
        <v>45474</v>
      </c>
      <c r="D648" s="74" t="s">
        <v>9385</v>
      </c>
      <c r="E648" s="62" t="s">
        <v>13092</v>
      </c>
      <c r="F648" s="61" t="s">
        <v>3080</v>
      </c>
      <c r="G648" s="5"/>
      <c r="H648" s="5"/>
      <c r="I648" s="5"/>
      <c r="J648" s="5"/>
    </row>
    <row r="649" spans="1:10" ht="14.1" customHeight="1" thickBot="1" x14ac:dyDescent="0.25">
      <c r="A649" s="75"/>
      <c r="B649" s="62" t="s">
        <v>1786</v>
      </c>
      <c r="C649" s="60">
        <f>IF(C648="","",IF(AND(MONTH(C648)&gt;=1,MONTH(C648)&lt;=3),1,IF(AND(MONTH(C648)&gt;=4,MONTH(C648)&lt;=6),2,IF(AND(MONTH(C648)&gt;=7,MONTH(C648)&lt;=9),3,4))))</f>
        <v>3</v>
      </c>
      <c r="D649" s="75"/>
      <c r="E649" s="62" t="s">
        <v>2417</v>
      </c>
      <c r="F649" s="61" t="s">
        <v>11111</v>
      </c>
      <c r="G649" s="5"/>
      <c r="H649" s="5"/>
      <c r="I649" s="5"/>
      <c r="J649" s="5"/>
    </row>
    <row r="650" spans="1:10" ht="14.1" customHeight="1" thickBot="1" x14ac:dyDescent="0.25">
      <c r="A650" s="75"/>
      <c r="B650" s="62" t="s">
        <v>12941</v>
      </c>
      <c r="C650" s="71">
        <v>45488</v>
      </c>
      <c r="D650" s="75"/>
      <c r="E650" s="62" t="s">
        <v>3073</v>
      </c>
      <c r="F650" s="61" t="s">
        <v>11111</v>
      </c>
      <c r="G650" s="5"/>
      <c r="H650" s="5"/>
      <c r="I650" s="5"/>
      <c r="J650" s="5"/>
    </row>
    <row r="651" spans="1:10" ht="14.1" customHeight="1" thickBot="1" x14ac:dyDescent="0.25">
      <c r="A651" s="75"/>
      <c r="B651" s="62" t="s">
        <v>1786</v>
      </c>
      <c r="C651" s="60">
        <f>IF(C650="","",IF(AND(MONTH(C650)&gt;=1,MONTH(C650)&lt;=3),1,IF(AND(MONTH(C650)&gt;=4,MONTH(C650)&lt;=6),2,IF(AND(MONTH(C650)&gt;=7,MONTH(C650)&lt;=9),3,4))))</f>
        <v>3</v>
      </c>
      <c r="D651" s="75"/>
      <c r="E651" s="62" t="s">
        <v>13191</v>
      </c>
      <c r="F651" s="61" t="s">
        <v>11111</v>
      </c>
      <c r="G651" s="5"/>
      <c r="H651" s="5"/>
      <c r="I651" s="5"/>
      <c r="J651" s="5"/>
    </row>
    <row r="652" spans="1:10" ht="14.1" customHeight="1" thickBot="1" x14ac:dyDescent="0.25">
      <c r="A652" s="5"/>
      <c r="B652" s="5"/>
      <c r="C652" s="5"/>
      <c r="D652" s="5"/>
      <c r="E652" s="5"/>
      <c r="F652" s="5"/>
      <c r="G652" s="5"/>
      <c r="H652" s="5"/>
      <c r="I652" s="5"/>
      <c r="J652" s="5"/>
    </row>
    <row r="653" spans="1:10" ht="14.1" customHeight="1" thickBot="1" x14ac:dyDescent="0.25">
      <c r="A653" s="67" t="s">
        <v>15735</v>
      </c>
      <c r="B653" s="67" t="s">
        <v>16146</v>
      </c>
      <c r="C653" s="67" t="s">
        <v>15641</v>
      </c>
      <c r="D653" s="67" t="s">
        <v>15251</v>
      </c>
      <c r="E653" s="67" t="s">
        <v>6932</v>
      </c>
      <c r="F653" s="67" t="s">
        <v>15280</v>
      </c>
      <c r="G653" s="5"/>
      <c r="H653" s="5"/>
      <c r="I653" s="5"/>
      <c r="J653" s="5"/>
    </row>
    <row r="654" spans="1:10" ht="13.5" customHeight="1" x14ac:dyDescent="0.2">
      <c r="A654" s="63">
        <v>80111504</v>
      </c>
      <c r="B654" s="64" t="str">
        <f ca="1">IFERROR(INDEX(UNSPSCDes,MATCH(INDIRECT(ADDRESS(ROW(),COLUMN()-1,4)),UNSPSCCode,0)),"")</f>
        <v>Formación o desarrollo laboral</v>
      </c>
      <c r="C654" s="63" t="s">
        <v>1449</v>
      </c>
      <c r="D654" s="63">
        <v>9</v>
      </c>
      <c r="E654" s="66">
        <v>100000</v>
      </c>
      <c r="F654" s="65">
        <f ca="1">INDIRECT(ADDRESS(ROW(),COLUMN()-2,4))*INDIRECT(ADDRESS(ROW(),COLUMN()-1,4))</f>
        <v>900000</v>
      </c>
      <c r="G654" s="5"/>
      <c r="H654" s="5"/>
      <c r="I654" s="5"/>
      <c r="J654" s="5"/>
    </row>
    <row r="655" spans="1:10" ht="14.1" customHeight="1" x14ac:dyDescent="0.2">
      <c r="A655" s="5"/>
      <c r="B655" s="5"/>
      <c r="C655" s="5"/>
      <c r="D655" s="5"/>
      <c r="E655" s="68" t="s">
        <v>12549</v>
      </c>
      <c r="F655" s="69">
        <f ca="1">SUM(Table350[MONTO TOTAL ESTIMADO])</f>
        <v>900000</v>
      </c>
      <c r="G655" s="5"/>
      <c r="H655" s="5" t="str">
        <f>C647</f>
        <v>Servicios</v>
      </c>
      <c r="I655" s="5" t="str">
        <f>E647</f>
        <v>No</v>
      </c>
      <c r="J655" s="5" t="str">
        <f>D647</f>
        <v>Compras Menores</v>
      </c>
    </row>
    <row r="656" spans="1:10" ht="14.1" customHeight="1" thickBot="1" x14ac:dyDescent="0.3"/>
    <row r="657" spans="1:10" ht="33.75" customHeight="1" thickBot="1" x14ac:dyDescent="0.25">
      <c r="A657" s="59" t="s">
        <v>16382</v>
      </c>
      <c r="B657" s="59" t="s">
        <v>161</v>
      </c>
      <c r="C657" s="59" t="s">
        <v>11723</v>
      </c>
      <c r="D657" s="59" t="s">
        <v>14377</v>
      </c>
      <c r="E657" s="59" t="s">
        <v>10961</v>
      </c>
      <c r="F657" s="59" t="s">
        <v>11094</v>
      </c>
      <c r="G657" s="5"/>
      <c r="H657" s="5"/>
      <c r="I657" s="5"/>
      <c r="J657" s="5"/>
    </row>
    <row r="658" spans="1:10" ht="14.1" customHeight="1" thickBot="1" x14ac:dyDescent="0.25">
      <c r="A658" s="61" t="s">
        <v>18867</v>
      </c>
      <c r="B658" s="61" t="s">
        <v>18868</v>
      </c>
      <c r="C658" s="61" t="s">
        <v>6798</v>
      </c>
      <c r="D658" s="61" t="s">
        <v>17483</v>
      </c>
      <c r="E658" s="61" t="s">
        <v>17854</v>
      </c>
      <c r="F658" s="61"/>
      <c r="G658" s="5"/>
      <c r="H658" s="5"/>
      <c r="I658" s="5"/>
      <c r="J658" s="5"/>
    </row>
    <row r="659" spans="1:10" ht="14.1" customHeight="1" thickBot="1" x14ac:dyDescent="0.25">
      <c r="A659" s="74" t="s">
        <v>14828</v>
      </c>
      <c r="B659" s="62" t="s">
        <v>8528</v>
      </c>
      <c r="C659" s="71">
        <v>45566</v>
      </c>
      <c r="D659" s="74" t="s">
        <v>9385</v>
      </c>
      <c r="E659" s="62" t="s">
        <v>13092</v>
      </c>
      <c r="F659" s="61" t="s">
        <v>3080</v>
      </c>
      <c r="G659" s="5"/>
      <c r="H659" s="5"/>
      <c r="I659" s="5"/>
      <c r="J659" s="5"/>
    </row>
    <row r="660" spans="1:10" ht="14.1" customHeight="1" thickBot="1" x14ac:dyDescent="0.25">
      <c r="A660" s="75"/>
      <c r="B660" s="62" t="s">
        <v>1786</v>
      </c>
      <c r="C660" s="60">
        <f>IF(C659="","",IF(AND(MONTH(C659)&gt;=1,MONTH(C659)&lt;=3),1,IF(AND(MONTH(C659)&gt;=4,MONTH(C659)&lt;=6),2,IF(AND(MONTH(C659)&gt;=7,MONTH(C659)&lt;=9),3,4))))</f>
        <v>4</v>
      </c>
      <c r="D660" s="75"/>
      <c r="E660" s="62" t="s">
        <v>2417</v>
      </c>
      <c r="F660" s="61" t="s">
        <v>11111</v>
      </c>
      <c r="G660" s="5"/>
      <c r="H660" s="5"/>
      <c r="I660" s="5"/>
      <c r="J660" s="5"/>
    </row>
    <row r="661" spans="1:10" ht="14.1" customHeight="1" thickBot="1" x14ac:dyDescent="0.25">
      <c r="A661" s="75"/>
      <c r="B661" s="62" t="s">
        <v>12941</v>
      </c>
      <c r="C661" s="71">
        <v>45580</v>
      </c>
      <c r="D661" s="75"/>
      <c r="E661" s="62" t="s">
        <v>3073</v>
      </c>
      <c r="F661" s="61" t="s">
        <v>11111</v>
      </c>
      <c r="G661" s="5"/>
      <c r="H661" s="5"/>
      <c r="I661" s="5"/>
      <c r="J661" s="5"/>
    </row>
    <row r="662" spans="1:10" ht="14.1" customHeight="1" thickBot="1" x14ac:dyDescent="0.25">
      <c r="A662" s="75"/>
      <c r="B662" s="62" t="s">
        <v>1786</v>
      </c>
      <c r="C662" s="60">
        <f>IF(C661="","",IF(AND(MONTH(C661)&gt;=1,MONTH(C661)&lt;=3),1,IF(AND(MONTH(C661)&gt;=4,MONTH(C661)&lt;=6),2,IF(AND(MONTH(C661)&gt;=7,MONTH(C661)&lt;=9),3,4))))</f>
        <v>4</v>
      </c>
      <c r="D662" s="75"/>
      <c r="E662" s="62" t="s">
        <v>13191</v>
      </c>
      <c r="F662" s="61" t="s">
        <v>11111</v>
      </c>
      <c r="G662" s="5"/>
      <c r="H662" s="5"/>
      <c r="I662" s="5"/>
      <c r="J662" s="5"/>
    </row>
    <row r="663" spans="1:10" ht="14.1" customHeight="1" thickBot="1" x14ac:dyDescent="0.25">
      <c r="A663" s="5"/>
      <c r="B663" s="5"/>
      <c r="C663" s="5"/>
      <c r="D663" s="5"/>
      <c r="E663" s="5"/>
      <c r="F663" s="5"/>
      <c r="G663" s="5"/>
      <c r="H663" s="5"/>
      <c r="I663" s="5"/>
      <c r="J663" s="5"/>
    </row>
    <row r="664" spans="1:10" ht="14.1" customHeight="1" thickBot="1" x14ac:dyDescent="0.25">
      <c r="A664" s="67" t="s">
        <v>15735</v>
      </c>
      <c r="B664" s="67" t="s">
        <v>16146</v>
      </c>
      <c r="C664" s="67" t="s">
        <v>15641</v>
      </c>
      <c r="D664" s="67" t="s">
        <v>15251</v>
      </c>
      <c r="E664" s="67" t="s">
        <v>6932</v>
      </c>
      <c r="F664" s="67" t="s">
        <v>15280</v>
      </c>
      <c r="G664" s="5"/>
      <c r="H664" s="5"/>
      <c r="I664" s="5"/>
      <c r="J664" s="5"/>
    </row>
    <row r="665" spans="1:10" ht="13.5" customHeight="1" x14ac:dyDescent="0.2">
      <c r="A665" s="63">
        <v>80111504</v>
      </c>
      <c r="B665" s="64" t="str">
        <f ca="1">IFERROR(INDEX(UNSPSCDes,MATCH(INDIRECT(ADDRESS(ROW(),COLUMN()-1,4)),UNSPSCCode,0)),"")</f>
        <v>Formación o desarrollo laboral</v>
      </c>
      <c r="C665" s="63" t="s">
        <v>1449</v>
      </c>
      <c r="D665" s="63">
        <v>9</v>
      </c>
      <c r="E665" s="66">
        <v>100000</v>
      </c>
      <c r="F665" s="65">
        <f ca="1">INDIRECT(ADDRESS(ROW(),COLUMN()-2,4))*INDIRECT(ADDRESS(ROW(),COLUMN()-1,4))</f>
        <v>900000</v>
      </c>
      <c r="G665" s="5"/>
      <c r="H665" s="5"/>
      <c r="I665" s="5"/>
      <c r="J665" s="5"/>
    </row>
    <row r="666" spans="1:10" ht="14.1" customHeight="1" x14ac:dyDescent="0.2">
      <c r="A666" s="5"/>
      <c r="B666" s="5"/>
      <c r="C666" s="5"/>
      <c r="D666" s="5"/>
      <c r="E666" s="68" t="s">
        <v>12549</v>
      </c>
      <c r="F666" s="69">
        <f ca="1">SUM(Table351[MONTO TOTAL ESTIMADO])</f>
        <v>900000</v>
      </c>
      <c r="G666" s="5"/>
      <c r="H666" s="5" t="str">
        <f>C658</f>
        <v>Servicios</v>
      </c>
      <c r="I666" s="5" t="str">
        <f>E658</f>
        <v>No</v>
      </c>
      <c r="J666" s="5" t="str">
        <f>D658</f>
        <v>Compras Menores</v>
      </c>
    </row>
    <row r="667" spans="1:10" ht="14.1" customHeight="1" thickBot="1" x14ac:dyDescent="0.3"/>
    <row r="668" spans="1:10" ht="33.75" customHeight="1" thickBot="1" x14ac:dyDescent="0.25">
      <c r="A668" s="59" t="s">
        <v>16382</v>
      </c>
      <c r="B668" s="59" t="s">
        <v>161</v>
      </c>
      <c r="C668" s="59" t="s">
        <v>11723</v>
      </c>
      <c r="D668" s="59" t="s">
        <v>14377</v>
      </c>
      <c r="E668" s="59" t="s">
        <v>10961</v>
      </c>
      <c r="F668" s="59" t="s">
        <v>11094</v>
      </c>
      <c r="G668" s="5"/>
      <c r="H668" s="5"/>
      <c r="I668" s="5"/>
      <c r="J668" s="5"/>
    </row>
    <row r="669" spans="1:10" ht="13.5" customHeight="1" thickBot="1" x14ac:dyDescent="0.25">
      <c r="A669" s="61" t="s">
        <v>18869</v>
      </c>
      <c r="B669" s="61" t="s">
        <v>18870</v>
      </c>
      <c r="C669" s="61" t="s">
        <v>6798</v>
      </c>
      <c r="D669" s="61" t="s">
        <v>10170</v>
      </c>
      <c r="E669" s="61" t="s">
        <v>17854</v>
      </c>
      <c r="F669" s="61"/>
      <c r="G669" s="5"/>
      <c r="H669" s="5"/>
      <c r="I669" s="5"/>
      <c r="J669" s="5"/>
    </row>
    <row r="670" spans="1:10" ht="14.1" customHeight="1" thickBot="1" x14ac:dyDescent="0.25">
      <c r="A670" s="74" t="s">
        <v>14828</v>
      </c>
      <c r="B670" s="62" t="s">
        <v>8528</v>
      </c>
      <c r="C670" s="71">
        <v>45292</v>
      </c>
      <c r="D670" s="74" t="s">
        <v>9385</v>
      </c>
      <c r="E670" s="62" t="s">
        <v>13092</v>
      </c>
      <c r="F670" s="61" t="s">
        <v>3080</v>
      </c>
      <c r="G670" s="5"/>
      <c r="H670" s="5"/>
      <c r="I670" s="5"/>
      <c r="J670" s="5"/>
    </row>
    <row r="671" spans="1:10" ht="14.1" customHeight="1" thickBot="1" x14ac:dyDescent="0.25">
      <c r="A671" s="75"/>
      <c r="B671" s="62" t="s">
        <v>1786</v>
      </c>
      <c r="C671" s="60">
        <f>IF(C670="","",IF(AND(MONTH(C670)&gt;=1,MONTH(C670)&lt;=3),1,IF(AND(MONTH(C670)&gt;=4,MONTH(C670)&lt;=6),2,IF(AND(MONTH(C670)&gt;=7,MONTH(C670)&lt;=9),3,4))))</f>
        <v>1</v>
      </c>
      <c r="D671" s="75"/>
      <c r="E671" s="62" t="s">
        <v>2417</v>
      </c>
      <c r="F671" s="61" t="s">
        <v>11111</v>
      </c>
      <c r="G671" s="5"/>
      <c r="H671" s="5"/>
      <c r="I671" s="5"/>
      <c r="J671" s="5"/>
    </row>
    <row r="672" spans="1:10" ht="14.1" customHeight="1" thickBot="1" x14ac:dyDescent="0.25">
      <c r="A672" s="75"/>
      <c r="B672" s="62" t="s">
        <v>12941</v>
      </c>
      <c r="C672" s="71">
        <v>45293</v>
      </c>
      <c r="D672" s="75"/>
      <c r="E672" s="62" t="s">
        <v>3073</v>
      </c>
      <c r="F672" s="61" t="s">
        <v>11111</v>
      </c>
      <c r="G672" s="5"/>
      <c r="H672" s="5"/>
      <c r="I672" s="5"/>
      <c r="J672" s="5"/>
    </row>
    <row r="673" spans="1:10" ht="14.1" customHeight="1" thickBot="1" x14ac:dyDescent="0.25">
      <c r="A673" s="75"/>
      <c r="B673" s="62" t="s">
        <v>1786</v>
      </c>
      <c r="C673" s="60">
        <f>IF(C672="","",IF(AND(MONTH(C672)&gt;=1,MONTH(C672)&lt;=3),1,IF(AND(MONTH(C672)&gt;=4,MONTH(C672)&lt;=6),2,IF(AND(MONTH(C672)&gt;=7,MONTH(C672)&lt;=9),3,4))))</f>
        <v>1</v>
      </c>
      <c r="D673" s="75"/>
      <c r="E673" s="62" t="s">
        <v>13191</v>
      </c>
      <c r="F673" s="61" t="s">
        <v>11111</v>
      </c>
      <c r="G673" s="5"/>
      <c r="H673" s="5"/>
      <c r="I673" s="5"/>
      <c r="J673" s="5"/>
    </row>
    <row r="674" spans="1:10" ht="14.1" customHeight="1" thickBot="1" x14ac:dyDescent="0.25">
      <c r="A674" s="5"/>
      <c r="B674" s="5"/>
      <c r="C674" s="5"/>
      <c r="D674" s="5"/>
      <c r="E674" s="5"/>
      <c r="F674" s="5"/>
      <c r="G674" s="5"/>
      <c r="H674" s="5"/>
      <c r="I674" s="5"/>
      <c r="J674" s="5"/>
    </row>
    <row r="675" spans="1:10" ht="14.1" customHeight="1" thickBot="1" x14ac:dyDescent="0.25">
      <c r="A675" s="67" t="s">
        <v>15735</v>
      </c>
      <c r="B675" s="67" t="s">
        <v>16146</v>
      </c>
      <c r="C675" s="67" t="s">
        <v>15641</v>
      </c>
      <c r="D675" s="67" t="s">
        <v>15251</v>
      </c>
      <c r="E675" s="67" t="s">
        <v>6932</v>
      </c>
      <c r="F675" s="67" t="s">
        <v>15280</v>
      </c>
      <c r="G675" s="5"/>
      <c r="H675" s="5"/>
      <c r="I675" s="5"/>
      <c r="J675" s="5"/>
    </row>
    <row r="676" spans="1:10" ht="13.5" customHeight="1" x14ac:dyDescent="0.2">
      <c r="A676" s="63">
        <v>93121613</v>
      </c>
      <c r="B676" s="64" t="str">
        <f ca="1">IFERROR(INDEX(UNSPSCDes,MATCH(INDIRECT(ADDRESS(ROW(),COLUMN()-1,4)),UNSPSCCode,0)),"")</f>
        <v>Servicios de firma o adhesión o rectificación de tratados</v>
      </c>
      <c r="C676" s="63" t="s">
        <v>1449</v>
      </c>
      <c r="D676" s="63">
        <v>1</v>
      </c>
      <c r="E676" s="66">
        <v>55000</v>
      </c>
      <c r="F676" s="65">
        <f ca="1">INDIRECT(ADDRESS(ROW(),COLUMN()-2,4))*INDIRECT(ADDRESS(ROW(),COLUMN()-1,4))</f>
        <v>55000</v>
      </c>
      <c r="G676" s="5"/>
      <c r="H676" s="5"/>
      <c r="I676" s="5"/>
      <c r="J676" s="5"/>
    </row>
    <row r="677" spans="1:10" ht="13.5" customHeight="1" x14ac:dyDescent="0.2">
      <c r="A677" s="63">
        <v>81112101</v>
      </c>
      <c r="B677" s="64" t="str">
        <f ca="1">IFERROR(INDEX(UNSPSCDes,MATCH(INDIRECT(ADDRESS(ROW(),COLUMN()-1,4)),UNSPSCCode,0)),"")</f>
        <v>Proveedores de servicio de internet (psi)</v>
      </c>
      <c r="C677" s="63" t="s">
        <v>1449</v>
      </c>
      <c r="D677" s="63">
        <v>1</v>
      </c>
      <c r="E677" s="66">
        <v>81374.7</v>
      </c>
      <c r="F677" s="65">
        <f ca="1">INDIRECT(ADDRESS(ROW(),COLUMN()-2,4))*INDIRECT(ADDRESS(ROW(),COLUMN()-1,4))</f>
        <v>81374.7</v>
      </c>
      <c r="G677" s="5"/>
      <c r="H677" s="5"/>
      <c r="I677" s="5"/>
      <c r="J677" s="5"/>
    </row>
    <row r="678" spans="1:10" ht="14.1" customHeight="1" x14ac:dyDescent="0.2">
      <c r="A678" s="5"/>
      <c r="B678" s="5"/>
      <c r="C678" s="5"/>
      <c r="D678" s="5"/>
      <c r="E678" s="68" t="s">
        <v>12549</v>
      </c>
      <c r="F678" s="69">
        <f ca="1">SUM(Table352[MONTO TOTAL ESTIMADO])</f>
        <v>136374.70000000001</v>
      </c>
      <c r="G678" s="5"/>
      <c r="H678" s="5" t="str">
        <f>C669</f>
        <v>Servicios</v>
      </c>
      <c r="I678" s="5" t="str">
        <f>E669</f>
        <v>No</v>
      </c>
      <c r="J678" s="5" t="str">
        <f>D669</f>
        <v>Compras por debajo del Umbral</v>
      </c>
    </row>
    <row r="679" spans="1:10" ht="14.1" customHeight="1" thickBot="1" x14ac:dyDescent="0.3"/>
    <row r="680" spans="1:10" ht="33.75" customHeight="1" thickBot="1" x14ac:dyDescent="0.25">
      <c r="A680" s="59" t="s">
        <v>16382</v>
      </c>
      <c r="B680" s="59" t="s">
        <v>161</v>
      </c>
      <c r="C680" s="59" t="s">
        <v>11723</v>
      </c>
      <c r="D680" s="59" t="s">
        <v>14377</v>
      </c>
      <c r="E680" s="59" t="s">
        <v>10961</v>
      </c>
      <c r="F680" s="59" t="s">
        <v>11094</v>
      </c>
      <c r="G680" s="5"/>
      <c r="H680" s="5"/>
      <c r="I680" s="5"/>
      <c r="J680" s="5"/>
    </row>
    <row r="681" spans="1:10" ht="13.5" customHeight="1" thickBot="1" x14ac:dyDescent="0.25">
      <c r="A681" s="61" t="s">
        <v>18871</v>
      </c>
      <c r="B681" s="61" t="s">
        <v>18878</v>
      </c>
      <c r="C681" s="61" t="s">
        <v>15698</v>
      </c>
      <c r="D681" s="61" t="s">
        <v>1875</v>
      </c>
      <c r="E681" s="61" t="s">
        <v>17854</v>
      </c>
      <c r="F681" s="61"/>
      <c r="G681" s="5"/>
      <c r="H681" s="5"/>
      <c r="I681" s="5"/>
      <c r="J681" s="5"/>
    </row>
    <row r="682" spans="1:10" ht="14.1" customHeight="1" thickBot="1" x14ac:dyDescent="0.25">
      <c r="A682" s="74" t="s">
        <v>14828</v>
      </c>
      <c r="B682" s="62" t="s">
        <v>8528</v>
      </c>
      <c r="C682" s="71">
        <v>45292</v>
      </c>
      <c r="D682" s="74" t="s">
        <v>9385</v>
      </c>
      <c r="E682" s="62" t="s">
        <v>13092</v>
      </c>
      <c r="F682" s="61" t="s">
        <v>3080</v>
      </c>
      <c r="G682" s="5"/>
      <c r="H682" s="5"/>
      <c r="I682" s="5"/>
      <c r="J682" s="5"/>
    </row>
    <row r="683" spans="1:10" ht="14.1" customHeight="1" thickBot="1" x14ac:dyDescent="0.25">
      <c r="A683" s="75"/>
      <c r="B683" s="62" t="s">
        <v>1786</v>
      </c>
      <c r="C683" s="60">
        <f>IF(C682="","",IF(AND(MONTH(C682)&gt;=1,MONTH(C682)&lt;=3),1,IF(AND(MONTH(C682)&gt;=4,MONTH(C682)&lt;=6),2,IF(AND(MONTH(C682)&gt;=7,MONTH(C682)&lt;=9),3,4))))</f>
        <v>1</v>
      </c>
      <c r="D683" s="75"/>
      <c r="E683" s="62" t="s">
        <v>2417</v>
      </c>
      <c r="F683" s="61" t="s">
        <v>11111</v>
      </c>
      <c r="G683" s="5"/>
      <c r="H683" s="5"/>
      <c r="I683" s="5"/>
      <c r="J683" s="5"/>
    </row>
    <row r="684" spans="1:10" ht="14.1" customHeight="1" thickBot="1" x14ac:dyDescent="0.25">
      <c r="A684" s="75"/>
      <c r="B684" s="62" t="s">
        <v>12941</v>
      </c>
      <c r="C684" s="71">
        <v>45306</v>
      </c>
      <c r="D684" s="75"/>
      <c r="E684" s="62" t="s">
        <v>3073</v>
      </c>
      <c r="F684" s="61" t="s">
        <v>11111</v>
      </c>
      <c r="G684" s="5"/>
      <c r="H684" s="5"/>
      <c r="I684" s="5"/>
      <c r="J684" s="5"/>
    </row>
    <row r="685" spans="1:10" ht="14.1" customHeight="1" thickBot="1" x14ac:dyDescent="0.25">
      <c r="A685" s="75"/>
      <c r="B685" s="62" t="s">
        <v>1786</v>
      </c>
      <c r="C685" s="60">
        <f>IF(C684="","",IF(AND(MONTH(C684)&gt;=1,MONTH(C684)&lt;=3),1,IF(AND(MONTH(C684)&gt;=4,MONTH(C684)&lt;=6),2,IF(AND(MONTH(C684)&gt;=7,MONTH(C684)&lt;=9),3,4))))</f>
        <v>1</v>
      </c>
      <c r="D685" s="75"/>
      <c r="E685" s="62" t="s">
        <v>13191</v>
      </c>
      <c r="F685" s="61" t="s">
        <v>11111</v>
      </c>
      <c r="G685" s="5"/>
      <c r="H685" s="5"/>
      <c r="I685" s="5"/>
      <c r="J685" s="5"/>
    </row>
    <row r="686" spans="1:10" ht="14.1" customHeight="1" thickBot="1" x14ac:dyDescent="0.25">
      <c r="A686" s="5"/>
      <c r="B686" s="5"/>
      <c r="C686" s="5"/>
      <c r="D686" s="5"/>
      <c r="E686" s="5"/>
      <c r="F686" s="5"/>
      <c r="G686" s="5"/>
      <c r="H686" s="5"/>
      <c r="I686" s="5"/>
      <c r="J686" s="5"/>
    </row>
    <row r="687" spans="1:10" ht="14.1" customHeight="1" thickBot="1" x14ac:dyDescent="0.25">
      <c r="A687" s="67" t="s">
        <v>15735</v>
      </c>
      <c r="B687" s="67" t="s">
        <v>16146</v>
      </c>
      <c r="C687" s="67" t="s">
        <v>15641</v>
      </c>
      <c r="D687" s="67" t="s">
        <v>15251</v>
      </c>
      <c r="E687" s="67" t="s">
        <v>6932</v>
      </c>
      <c r="F687" s="67" t="s">
        <v>15280</v>
      </c>
      <c r="G687" s="5"/>
      <c r="H687" s="5"/>
      <c r="I687" s="5"/>
      <c r="J687" s="5"/>
    </row>
    <row r="688" spans="1:10" ht="13.5" customHeight="1" x14ac:dyDescent="0.2">
      <c r="A688" s="63">
        <v>86141501</v>
      </c>
      <c r="B688" s="64" t="str">
        <f ca="1">IFERROR(INDEX(UNSPSCDes,MATCH(INDIRECT(ADDRESS(ROW(),COLUMN()-1,4)),UNSPSCCode,0)),"")</f>
        <v>Servicios de asesorías educativas</v>
      </c>
      <c r="C688" s="63" t="s">
        <v>1449</v>
      </c>
      <c r="D688" s="63">
        <v>2</v>
      </c>
      <c r="E688" s="66">
        <v>20000</v>
      </c>
      <c r="F688" s="65">
        <f ca="1">INDIRECT(ADDRESS(ROW(),COLUMN()-2,4))*INDIRECT(ADDRESS(ROW(),COLUMN()-1,4))</f>
        <v>40000</v>
      </c>
      <c r="G688" s="5"/>
      <c r="H688" s="5"/>
      <c r="I688" s="5"/>
      <c r="J688" s="5"/>
    </row>
    <row r="689" spans="1:10" ht="13.5" customHeight="1" x14ac:dyDescent="0.2">
      <c r="A689" s="63">
        <v>86141501</v>
      </c>
      <c r="B689" s="64" t="str">
        <f ca="1">IFERROR(INDEX(UNSPSCDes,MATCH(INDIRECT(ADDRESS(ROW(),COLUMN()-1,4)),UNSPSCCode,0)),"")</f>
        <v>Servicios de asesorías educativas</v>
      </c>
      <c r="C689" s="63" t="s">
        <v>1449</v>
      </c>
      <c r="D689" s="63">
        <v>1</v>
      </c>
      <c r="E689" s="66">
        <v>500000</v>
      </c>
      <c r="F689" s="65">
        <f ca="1">INDIRECT(ADDRESS(ROW(),COLUMN()-2,4))*INDIRECT(ADDRESS(ROW(),COLUMN()-1,4))</f>
        <v>500000</v>
      </c>
      <c r="G689" s="5"/>
      <c r="H689" s="5"/>
      <c r="I689" s="5"/>
      <c r="J689" s="5"/>
    </row>
    <row r="690" spans="1:10" ht="13.5" customHeight="1" x14ac:dyDescent="0.2">
      <c r="A690" s="63">
        <v>86141501</v>
      </c>
      <c r="B690" s="64" t="str">
        <f ca="1">IFERROR(INDEX(UNSPSCDes,MATCH(INDIRECT(ADDRESS(ROW(),COLUMN()-1,4)),UNSPSCCode,0)),"")</f>
        <v>Servicios de asesorías educativas</v>
      </c>
      <c r="C690" s="63" t="s">
        <v>1449</v>
      </c>
      <c r="D690" s="63">
        <v>1</v>
      </c>
      <c r="E690" s="66">
        <v>2000000</v>
      </c>
      <c r="F690" s="65">
        <f ca="1">INDIRECT(ADDRESS(ROW(),COLUMN()-2,4))*INDIRECT(ADDRESS(ROW(),COLUMN()-1,4))</f>
        <v>2000000</v>
      </c>
      <c r="G690" s="5"/>
      <c r="H690" s="5"/>
      <c r="I690" s="5"/>
      <c r="J690" s="5"/>
    </row>
    <row r="691" spans="1:10" ht="14.1" customHeight="1" x14ac:dyDescent="0.2">
      <c r="A691" s="5"/>
      <c r="B691" s="5"/>
      <c r="C691" s="5"/>
      <c r="D691" s="5"/>
      <c r="E691" s="68" t="s">
        <v>12549</v>
      </c>
      <c r="F691" s="69">
        <f ca="1">SUM(Table353[MONTO TOTAL ESTIMADO])</f>
        <v>2540000</v>
      </c>
      <c r="G691" s="5"/>
      <c r="H691" s="5" t="str">
        <f>C681</f>
        <v>Servicios: Consultorías</v>
      </c>
      <c r="I691" s="5" t="str">
        <f>E681</f>
        <v>No</v>
      </c>
      <c r="J691" s="5" t="str">
        <f>D681</f>
        <v>Comparacion de Precios</v>
      </c>
    </row>
    <row r="692" spans="1:10" ht="14.1" customHeight="1" thickBot="1" x14ac:dyDescent="0.3"/>
    <row r="693" spans="1:10" ht="33.75" customHeight="1" thickBot="1" x14ac:dyDescent="0.25">
      <c r="A693" s="59" t="s">
        <v>16382</v>
      </c>
      <c r="B693" s="59" t="s">
        <v>161</v>
      </c>
      <c r="C693" s="59" t="s">
        <v>11723</v>
      </c>
      <c r="D693" s="59" t="s">
        <v>14377</v>
      </c>
      <c r="E693" s="59" t="s">
        <v>10961</v>
      </c>
      <c r="F693" s="59" t="s">
        <v>11094</v>
      </c>
      <c r="G693" s="5"/>
      <c r="H693" s="5"/>
      <c r="I693" s="5"/>
      <c r="J693" s="5"/>
    </row>
    <row r="694" spans="1:10" ht="14.1" customHeight="1" thickBot="1" x14ac:dyDescent="0.25">
      <c r="A694" s="61" t="s">
        <v>18871</v>
      </c>
      <c r="B694" s="61" t="s">
        <v>18879</v>
      </c>
      <c r="C694" s="61" t="s">
        <v>6798</v>
      </c>
      <c r="D694" s="61" t="s">
        <v>10170</v>
      </c>
      <c r="E694" s="61" t="s">
        <v>17854</v>
      </c>
      <c r="F694" s="61"/>
      <c r="G694" s="5"/>
      <c r="H694" s="5"/>
      <c r="I694" s="5"/>
      <c r="J694" s="5"/>
    </row>
    <row r="695" spans="1:10" ht="14.1" customHeight="1" thickBot="1" x14ac:dyDescent="0.25">
      <c r="A695" s="74" t="s">
        <v>14828</v>
      </c>
      <c r="B695" s="62" t="s">
        <v>8528</v>
      </c>
      <c r="C695" s="71">
        <v>45383</v>
      </c>
      <c r="D695" s="74" t="s">
        <v>9385</v>
      </c>
      <c r="E695" s="62" t="s">
        <v>13092</v>
      </c>
      <c r="F695" s="61" t="s">
        <v>3080</v>
      </c>
      <c r="G695" s="5"/>
      <c r="H695" s="5"/>
      <c r="I695" s="5"/>
      <c r="J695" s="5"/>
    </row>
    <row r="696" spans="1:10" ht="14.1" customHeight="1" thickBot="1" x14ac:dyDescent="0.25">
      <c r="A696" s="75"/>
      <c r="B696" s="62" t="s">
        <v>1786</v>
      </c>
      <c r="C696" s="60">
        <f>IF(C695="","",IF(AND(MONTH(C695)&gt;=1,MONTH(C695)&lt;=3),1,IF(AND(MONTH(C695)&gt;=4,MONTH(C695)&lt;=6),2,IF(AND(MONTH(C695)&gt;=7,MONTH(C695)&lt;=9),3,4))))</f>
        <v>2</v>
      </c>
      <c r="D696" s="75"/>
      <c r="E696" s="62" t="s">
        <v>2417</v>
      </c>
      <c r="F696" s="61" t="s">
        <v>11111</v>
      </c>
      <c r="G696" s="5"/>
      <c r="H696" s="5"/>
      <c r="I696" s="5"/>
      <c r="J696" s="5"/>
    </row>
    <row r="697" spans="1:10" ht="14.1" customHeight="1" thickBot="1" x14ac:dyDescent="0.25">
      <c r="A697" s="75"/>
      <c r="B697" s="62" t="s">
        <v>12941</v>
      </c>
      <c r="C697" s="71">
        <v>45384</v>
      </c>
      <c r="D697" s="75"/>
      <c r="E697" s="62" t="s">
        <v>3073</v>
      </c>
      <c r="F697" s="61" t="s">
        <v>11111</v>
      </c>
      <c r="G697" s="5"/>
      <c r="H697" s="5"/>
      <c r="I697" s="5"/>
      <c r="J697" s="5"/>
    </row>
    <row r="698" spans="1:10" ht="14.1" customHeight="1" thickBot="1" x14ac:dyDescent="0.25">
      <c r="A698" s="75"/>
      <c r="B698" s="62" t="s">
        <v>1786</v>
      </c>
      <c r="C698" s="60">
        <f>IF(C697="","",IF(AND(MONTH(C697)&gt;=1,MONTH(C697)&lt;=3),1,IF(AND(MONTH(C697)&gt;=4,MONTH(C697)&lt;=6),2,IF(AND(MONTH(C697)&gt;=7,MONTH(C697)&lt;=9),3,4))))</f>
        <v>2</v>
      </c>
      <c r="D698" s="75"/>
      <c r="E698" s="62" t="s">
        <v>13191</v>
      </c>
      <c r="F698" s="61" t="s">
        <v>11111</v>
      </c>
      <c r="G698" s="5"/>
      <c r="H698" s="5"/>
      <c r="I698" s="5"/>
      <c r="J698" s="5"/>
    </row>
    <row r="699" spans="1:10" ht="14.1" customHeight="1" thickBot="1" x14ac:dyDescent="0.25">
      <c r="A699" s="5"/>
      <c r="B699" s="5"/>
      <c r="C699" s="5"/>
      <c r="D699" s="5"/>
      <c r="E699" s="5"/>
      <c r="F699" s="5"/>
      <c r="G699" s="5"/>
      <c r="H699" s="5"/>
      <c r="I699" s="5"/>
      <c r="J699" s="5"/>
    </row>
    <row r="700" spans="1:10" ht="14.1" customHeight="1" thickBot="1" x14ac:dyDescent="0.25">
      <c r="A700" s="67" t="s">
        <v>15735</v>
      </c>
      <c r="B700" s="67" t="s">
        <v>16146</v>
      </c>
      <c r="C700" s="67" t="s">
        <v>15641</v>
      </c>
      <c r="D700" s="67" t="s">
        <v>15251</v>
      </c>
      <c r="E700" s="67" t="s">
        <v>6932</v>
      </c>
      <c r="F700" s="67" t="s">
        <v>15280</v>
      </c>
      <c r="G700" s="5"/>
      <c r="H700" s="5"/>
      <c r="I700" s="5"/>
      <c r="J700" s="5"/>
    </row>
    <row r="701" spans="1:10" ht="14.1" customHeight="1" x14ac:dyDescent="0.2">
      <c r="A701" s="63">
        <v>86141501</v>
      </c>
      <c r="B701" s="64" t="str">
        <f ca="1">IFERROR(INDEX(UNSPSCDes,MATCH(INDIRECT(ADDRESS(ROW(),COLUMN()-1,4)),UNSPSCCode,0)),"")</f>
        <v>Servicios de asesorías educativas</v>
      </c>
      <c r="C701" s="63" t="s">
        <v>1449</v>
      </c>
      <c r="D701" s="63">
        <v>2</v>
      </c>
      <c r="E701" s="66">
        <v>20000</v>
      </c>
      <c r="F701" s="65">
        <f ca="1">INDIRECT(ADDRESS(ROW(),COLUMN()-2,4))*INDIRECT(ADDRESS(ROW(),COLUMN()-1,4))</f>
        <v>40000</v>
      </c>
      <c r="G701" s="5"/>
      <c r="H701" s="5"/>
      <c r="I701" s="5"/>
      <c r="J701" s="5"/>
    </row>
    <row r="702" spans="1:10" ht="13.5" customHeight="1" x14ac:dyDescent="0.2">
      <c r="A702" s="63">
        <v>86141501</v>
      </c>
      <c r="B702" s="64" t="str">
        <f ca="1">IFERROR(INDEX(UNSPSCDes,MATCH(INDIRECT(ADDRESS(ROW(),COLUMN()-1,4)),UNSPSCCode,0)),"")</f>
        <v>Servicios de asesorías educativas</v>
      </c>
      <c r="C702" s="63" t="s">
        <v>1449</v>
      </c>
      <c r="D702" s="63">
        <v>1</v>
      </c>
      <c r="E702" s="66">
        <v>100000</v>
      </c>
      <c r="F702" s="65">
        <f ca="1">INDIRECT(ADDRESS(ROW(),COLUMN()-2,4))*INDIRECT(ADDRESS(ROW(),COLUMN()-1,4))</f>
        <v>100000</v>
      </c>
      <c r="G702" s="5"/>
      <c r="H702" s="5"/>
      <c r="I702" s="5"/>
      <c r="J702" s="5"/>
    </row>
    <row r="703" spans="1:10" ht="14.1" customHeight="1" x14ac:dyDescent="0.2">
      <c r="A703" s="5"/>
      <c r="B703" s="5"/>
      <c r="C703" s="5"/>
      <c r="D703" s="5"/>
      <c r="E703" s="68" t="s">
        <v>12549</v>
      </c>
      <c r="F703" s="69">
        <f ca="1">SUM(Table354[MONTO TOTAL ESTIMADO])</f>
        <v>140000</v>
      </c>
      <c r="G703" s="5"/>
      <c r="H703" s="5" t="str">
        <f>C694</f>
        <v>Servicios</v>
      </c>
      <c r="I703" s="5" t="str">
        <f>E694</f>
        <v>No</v>
      </c>
      <c r="J703" s="5" t="str">
        <f>D694</f>
        <v>Compras por debajo del Umbral</v>
      </c>
    </row>
    <row r="704" spans="1:10" ht="14.1" customHeight="1" thickBot="1" x14ac:dyDescent="0.3"/>
    <row r="705" spans="1:10" ht="33.75" customHeight="1" thickBot="1" x14ac:dyDescent="0.25">
      <c r="A705" s="59" t="s">
        <v>16382</v>
      </c>
      <c r="B705" s="59" t="s">
        <v>161</v>
      </c>
      <c r="C705" s="59" t="s">
        <v>11723</v>
      </c>
      <c r="D705" s="59" t="s">
        <v>14377</v>
      </c>
      <c r="E705" s="59" t="s">
        <v>10961</v>
      </c>
      <c r="F705" s="59" t="s">
        <v>11094</v>
      </c>
      <c r="G705" s="5"/>
      <c r="H705" s="5"/>
      <c r="I705" s="5"/>
      <c r="J705" s="5"/>
    </row>
    <row r="706" spans="1:10" ht="14.1" customHeight="1" thickBot="1" x14ac:dyDescent="0.25">
      <c r="A706" s="61" t="s">
        <v>18871</v>
      </c>
      <c r="B706" s="61" t="s">
        <v>18872</v>
      </c>
      <c r="C706" s="61" t="s">
        <v>6798</v>
      </c>
      <c r="D706" s="61" t="s">
        <v>10170</v>
      </c>
      <c r="E706" s="61" t="s">
        <v>17854</v>
      </c>
      <c r="F706" s="61"/>
      <c r="G706" s="5"/>
      <c r="H706" s="5"/>
      <c r="I706" s="5"/>
      <c r="J706" s="5"/>
    </row>
    <row r="707" spans="1:10" ht="14.1" customHeight="1" thickBot="1" x14ac:dyDescent="0.25">
      <c r="A707" s="74" t="s">
        <v>14828</v>
      </c>
      <c r="B707" s="62" t="s">
        <v>8528</v>
      </c>
      <c r="C707" s="71">
        <v>45474</v>
      </c>
      <c r="D707" s="74" t="s">
        <v>9385</v>
      </c>
      <c r="E707" s="62" t="s">
        <v>13092</v>
      </c>
      <c r="F707" s="61" t="s">
        <v>3080</v>
      </c>
      <c r="G707" s="5"/>
      <c r="H707" s="5"/>
      <c r="I707" s="5"/>
      <c r="J707" s="5"/>
    </row>
    <row r="708" spans="1:10" ht="14.1" customHeight="1" thickBot="1" x14ac:dyDescent="0.25">
      <c r="A708" s="75"/>
      <c r="B708" s="62" t="s">
        <v>1786</v>
      </c>
      <c r="C708" s="60">
        <f>IF(C707="","",IF(AND(MONTH(C707)&gt;=1,MONTH(C707)&lt;=3),1,IF(AND(MONTH(C707)&gt;=4,MONTH(C707)&lt;=6),2,IF(AND(MONTH(C707)&gt;=7,MONTH(C707)&lt;=9),3,4))))</f>
        <v>3</v>
      </c>
      <c r="D708" s="75"/>
      <c r="E708" s="62" t="s">
        <v>2417</v>
      </c>
      <c r="F708" s="61" t="s">
        <v>11111</v>
      </c>
      <c r="G708" s="5"/>
      <c r="H708" s="5"/>
      <c r="I708" s="5"/>
      <c r="J708" s="5"/>
    </row>
    <row r="709" spans="1:10" ht="14.1" customHeight="1" thickBot="1" x14ac:dyDescent="0.25">
      <c r="A709" s="75"/>
      <c r="B709" s="62" t="s">
        <v>12941</v>
      </c>
      <c r="C709" s="71">
        <v>45475</v>
      </c>
      <c r="D709" s="75"/>
      <c r="E709" s="62" t="s">
        <v>3073</v>
      </c>
      <c r="F709" s="61" t="s">
        <v>11111</v>
      </c>
      <c r="G709" s="5"/>
      <c r="H709" s="5"/>
      <c r="I709" s="5"/>
      <c r="J709" s="5"/>
    </row>
    <row r="710" spans="1:10" ht="14.1" customHeight="1" thickBot="1" x14ac:dyDescent="0.25">
      <c r="A710" s="75"/>
      <c r="B710" s="62" t="s">
        <v>1786</v>
      </c>
      <c r="C710" s="60">
        <f>IF(C709="","",IF(AND(MONTH(C709)&gt;=1,MONTH(C709)&lt;=3),1,IF(AND(MONTH(C709)&gt;=4,MONTH(C709)&lt;=6),2,IF(AND(MONTH(C709)&gt;=7,MONTH(C709)&lt;=9),3,4))))</f>
        <v>3</v>
      </c>
      <c r="D710" s="75"/>
      <c r="E710" s="62" t="s">
        <v>13191</v>
      </c>
      <c r="F710" s="61" t="s">
        <v>11111</v>
      </c>
      <c r="G710" s="5"/>
      <c r="H710" s="5"/>
      <c r="I710" s="5"/>
      <c r="J710" s="5"/>
    </row>
    <row r="711" spans="1:10" ht="14.1" customHeight="1" thickBot="1" x14ac:dyDescent="0.25">
      <c r="A711" s="5"/>
      <c r="B711" s="5"/>
      <c r="C711" s="5"/>
      <c r="D711" s="5"/>
      <c r="E711" s="5"/>
      <c r="F711" s="5"/>
      <c r="G711" s="5"/>
      <c r="H711" s="5"/>
      <c r="I711" s="5"/>
      <c r="J711" s="5"/>
    </row>
    <row r="712" spans="1:10" ht="14.1" customHeight="1" thickBot="1" x14ac:dyDescent="0.25">
      <c r="A712" s="67" t="s">
        <v>15735</v>
      </c>
      <c r="B712" s="67" t="s">
        <v>16146</v>
      </c>
      <c r="C712" s="67" t="s">
        <v>15641</v>
      </c>
      <c r="D712" s="67" t="s">
        <v>15251</v>
      </c>
      <c r="E712" s="67" t="s">
        <v>6932</v>
      </c>
      <c r="F712" s="67" t="s">
        <v>15280</v>
      </c>
      <c r="G712" s="5"/>
      <c r="H712" s="5"/>
      <c r="I712" s="5"/>
      <c r="J712" s="5"/>
    </row>
    <row r="713" spans="1:10" ht="13.5" customHeight="1" x14ac:dyDescent="0.2">
      <c r="A713" s="63">
        <v>86141501</v>
      </c>
      <c r="B713" s="64" t="str">
        <f ca="1">IFERROR(INDEX(UNSPSCDes,MATCH(INDIRECT(ADDRESS(ROW(),COLUMN()-1,4)),UNSPSCCode,0)),"")</f>
        <v>Servicios de asesorías educativas</v>
      </c>
      <c r="C713" s="63" t="s">
        <v>1449</v>
      </c>
      <c r="D713" s="63">
        <v>1</v>
      </c>
      <c r="E713" s="66">
        <v>20000</v>
      </c>
      <c r="F713" s="65">
        <f ca="1">INDIRECT(ADDRESS(ROW(),COLUMN()-2,4))*INDIRECT(ADDRESS(ROW(),COLUMN()-1,4))</f>
        <v>20000</v>
      </c>
      <c r="G713" s="5"/>
      <c r="H713" s="5"/>
      <c r="I713" s="5"/>
      <c r="J713" s="5"/>
    </row>
    <row r="714" spans="1:10" ht="13.5" customHeight="1" x14ac:dyDescent="0.2">
      <c r="A714" s="63">
        <v>86141501</v>
      </c>
      <c r="B714" s="64" t="str">
        <f ca="1">IFERROR(INDEX(UNSPSCDes,MATCH(INDIRECT(ADDRESS(ROW(),COLUMN()-1,4)),UNSPSCCode,0)),"")</f>
        <v>Servicios de asesorías educativas</v>
      </c>
      <c r="C714" s="63" t="s">
        <v>1449</v>
      </c>
      <c r="D714" s="63">
        <v>1</v>
      </c>
      <c r="E714" s="66">
        <v>100000</v>
      </c>
      <c r="F714" s="65">
        <f ca="1">INDIRECT(ADDRESS(ROW(),COLUMN()-2,4))*INDIRECT(ADDRESS(ROW(),COLUMN()-1,4))</f>
        <v>100000</v>
      </c>
      <c r="G714" s="5"/>
      <c r="H714" s="5"/>
      <c r="I714" s="5"/>
      <c r="J714" s="5"/>
    </row>
    <row r="715" spans="1:10" ht="14.1" customHeight="1" x14ac:dyDescent="0.2">
      <c r="A715" s="5"/>
      <c r="B715" s="5"/>
      <c r="C715" s="5"/>
      <c r="D715" s="5"/>
      <c r="E715" s="68" t="s">
        <v>12549</v>
      </c>
      <c r="F715" s="69">
        <f ca="1">SUM(Table355[MONTO TOTAL ESTIMADO])</f>
        <v>120000</v>
      </c>
      <c r="G715" s="5"/>
      <c r="H715" s="5" t="str">
        <f>C706</f>
        <v>Servicios</v>
      </c>
      <c r="I715" s="5" t="str">
        <f>E706</f>
        <v>No</v>
      </c>
      <c r="J715" s="5" t="str">
        <f>D706</f>
        <v>Compras por debajo del Umbral</v>
      </c>
    </row>
    <row r="716" spans="1:10" ht="14.1" customHeight="1" thickBot="1" x14ac:dyDescent="0.3"/>
    <row r="717" spans="1:10" ht="33.75" customHeight="1" thickBot="1" x14ac:dyDescent="0.25">
      <c r="A717" s="59" t="s">
        <v>16382</v>
      </c>
      <c r="B717" s="59" t="s">
        <v>161</v>
      </c>
      <c r="C717" s="59" t="s">
        <v>11723</v>
      </c>
      <c r="D717" s="59" t="s">
        <v>14377</v>
      </c>
      <c r="E717" s="59" t="s">
        <v>10961</v>
      </c>
      <c r="F717" s="59" t="s">
        <v>11094</v>
      </c>
      <c r="G717" s="5"/>
      <c r="H717" s="5"/>
      <c r="I717" s="5"/>
      <c r="J717" s="5"/>
    </row>
    <row r="718" spans="1:10" ht="14.1" customHeight="1" thickBot="1" x14ac:dyDescent="0.25">
      <c r="A718" s="61" t="s">
        <v>18871</v>
      </c>
      <c r="B718" s="61" t="s">
        <v>18880</v>
      </c>
      <c r="C718" s="61" t="s">
        <v>6798</v>
      </c>
      <c r="D718" s="61" t="s">
        <v>10170</v>
      </c>
      <c r="E718" s="61" t="s">
        <v>17854</v>
      </c>
      <c r="F718" s="61"/>
      <c r="G718" s="5"/>
      <c r="H718" s="5"/>
      <c r="I718" s="5"/>
      <c r="J718" s="5"/>
    </row>
    <row r="719" spans="1:10" ht="14.1" customHeight="1" thickBot="1" x14ac:dyDescent="0.25">
      <c r="A719" s="74" t="s">
        <v>14828</v>
      </c>
      <c r="B719" s="62" t="s">
        <v>8528</v>
      </c>
      <c r="C719" s="71">
        <v>45566</v>
      </c>
      <c r="D719" s="74" t="s">
        <v>9385</v>
      </c>
      <c r="E719" s="62" t="s">
        <v>13092</v>
      </c>
      <c r="F719" s="61" t="s">
        <v>3080</v>
      </c>
      <c r="G719" s="5"/>
      <c r="H719" s="5"/>
      <c r="I719" s="5"/>
      <c r="J719" s="5"/>
    </row>
    <row r="720" spans="1:10" ht="14.1" customHeight="1" thickBot="1" x14ac:dyDescent="0.25">
      <c r="A720" s="75"/>
      <c r="B720" s="62" t="s">
        <v>1786</v>
      </c>
      <c r="C720" s="60">
        <f>IF(C719="","",IF(AND(MONTH(C719)&gt;=1,MONTH(C719)&lt;=3),1,IF(AND(MONTH(C719)&gt;=4,MONTH(C719)&lt;=6),2,IF(AND(MONTH(C719)&gt;=7,MONTH(C719)&lt;=9),3,4))))</f>
        <v>4</v>
      </c>
      <c r="D720" s="75"/>
      <c r="E720" s="62" t="s">
        <v>2417</v>
      </c>
      <c r="F720" s="61" t="s">
        <v>11111</v>
      </c>
      <c r="G720" s="5"/>
      <c r="H720" s="5"/>
      <c r="I720" s="5"/>
      <c r="J720" s="5"/>
    </row>
    <row r="721" spans="1:10" ht="14.1" customHeight="1" thickBot="1" x14ac:dyDescent="0.25">
      <c r="A721" s="75"/>
      <c r="B721" s="62" t="s">
        <v>12941</v>
      </c>
      <c r="C721" s="71">
        <v>45567</v>
      </c>
      <c r="D721" s="75"/>
      <c r="E721" s="62" t="s">
        <v>3073</v>
      </c>
      <c r="F721" s="61" t="s">
        <v>11111</v>
      </c>
      <c r="G721" s="5"/>
      <c r="H721" s="5"/>
      <c r="I721" s="5"/>
      <c r="J721" s="5"/>
    </row>
    <row r="722" spans="1:10" ht="14.1" customHeight="1" thickBot="1" x14ac:dyDescent="0.25">
      <c r="A722" s="75"/>
      <c r="B722" s="62" t="s">
        <v>1786</v>
      </c>
      <c r="C722" s="60">
        <f>IF(C721="","",IF(AND(MONTH(C721)&gt;=1,MONTH(C721)&lt;=3),1,IF(AND(MONTH(C721)&gt;=4,MONTH(C721)&lt;=6),2,IF(AND(MONTH(C721)&gt;=7,MONTH(C721)&lt;=9),3,4))))</f>
        <v>4</v>
      </c>
      <c r="D722" s="75"/>
      <c r="E722" s="62" t="s">
        <v>13191</v>
      </c>
      <c r="F722" s="61" t="s">
        <v>11111</v>
      </c>
      <c r="G722" s="5"/>
      <c r="H722" s="5"/>
      <c r="I722" s="5"/>
      <c r="J722" s="5"/>
    </row>
    <row r="723" spans="1:10" ht="14.1" customHeight="1" thickBot="1" x14ac:dyDescent="0.25">
      <c r="A723" s="5"/>
      <c r="B723" s="5"/>
      <c r="C723" s="5"/>
      <c r="D723" s="5"/>
      <c r="E723" s="5"/>
      <c r="F723" s="5"/>
      <c r="G723" s="5"/>
      <c r="H723" s="5"/>
      <c r="I723" s="5"/>
      <c r="J723" s="5"/>
    </row>
    <row r="724" spans="1:10" ht="14.1" customHeight="1" thickBot="1" x14ac:dyDescent="0.25">
      <c r="A724" s="67" t="s">
        <v>15735</v>
      </c>
      <c r="B724" s="67" t="s">
        <v>16146</v>
      </c>
      <c r="C724" s="67" t="s">
        <v>15641</v>
      </c>
      <c r="D724" s="67" t="s">
        <v>15251</v>
      </c>
      <c r="E724" s="67" t="s">
        <v>6932</v>
      </c>
      <c r="F724" s="67" t="s">
        <v>15280</v>
      </c>
      <c r="G724" s="5"/>
      <c r="H724" s="5"/>
      <c r="I724" s="5"/>
      <c r="J724" s="5"/>
    </row>
    <row r="725" spans="1:10" ht="13.5" customHeight="1" x14ac:dyDescent="0.2">
      <c r="A725" s="63">
        <v>86141501</v>
      </c>
      <c r="B725" s="64" t="str">
        <f ca="1">IFERROR(INDEX(UNSPSCDes,MATCH(INDIRECT(ADDRESS(ROW(),COLUMN()-1,4)),UNSPSCCode,0)),"")</f>
        <v>Servicios de asesorías educativas</v>
      </c>
      <c r="C725" s="63" t="s">
        <v>1449</v>
      </c>
      <c r="D725" s="63">
        <v>1</v>
      </c>
      <c r="E725" s="66">
        <v>20000</v>
      </c>
      <c r="F725" s="65">
        <f ca="1">INDIRECT(ADDRESS(ROW(),COLUMN()-2,4))*INDIRECT(ADDRESS(ROW(),COLUMN()-1,4))</f>
        <v>20000</v>
      </c>
      <c r="G725" s="5"/>
      <c r="H725" s="5"/>
      <c r="I725" s="5"/>
      <c r="J725" s="5"/>
    </row>
    <row r="726" spans="1:10" ht="14.1" customHeight="1" x14ac:dyDescent="0.2">
      <c r="A726" s="5"/>
      <c r="B726" s="5"/>
      <c r="C726" s="5"/>
      <c r="D726" s="5"/>
      <c r="E726" s="68" t="s">
        <v>12549</v>
      </c>
      <c r="F726" s="69">
        <f ca="1">SUM(Table356[MONTO TOTAL ESTIMADO])</f>
        <v>20000</v>
      </c>
      <c r="G726" s="5"/>
      <c r="H726" s="5" t="str">
        <f>C718</f>
        <v>Servicios</v>
      </c>
      <c r="I726" s="5" t="str">
        <f>E718</f>
        <v>No</v>
      </c>
      <c r="J726" s="5" t="str">
        <f>D718</f>
        <v>Compras por debajo del Umbral</v>
      </c>
    </row>
    <row r="727" spans="1:10" ht="14.1" customHeight="1" thickBot="1" x14ac:dyDescent="0.3"/>
    <row r="728" spans="1:10" ht="33.75" customHeight="1" thickBot="1" x14ac:dyDescent="0.25">
      <c r="A728" s="59" t="s">
        <v>16382</v>
      </c>
      <c r="B728" s="59" t="s">
        <v>161</v>
      </c>
      <c r="C728" s="59" t="s">
        <v>11723</v>
      </c>
      <c r="D728" s="59" t="s">
        <v>14377</v>
      </c>
      <c r="E728" s="59" t="s">
        <v>10961</v>
      </c>
      <c r="F728" s="59" t="s">
        <v>11094</v>
      </c>
      <c r="G728" s="5"/>
      <c r="H728" s="5"/>
      <c r="I728" s="5"/>
      <c r="J728" s="5"/>
    </row>
    <row r="729" spans="1:10" ht="14.1" customHeight="1" thickBot="1" x14ac:dyDescent="0.25">
      <c r="A729" s="61" t="s">
        <v>18873</v>
      </c>
      <c r="B729" s="61" t="s">
        <v>18874</v>
      </c>
      <c r="C729" s="61" t="s">
        <v>17798</v>
      </c>
      <c r="D729" s="61" t="s">
        <v>1875</v>
      </c>
      <c r="E729" s="61" t="s">
        <v>6033</v>
      </c>
      <c r="F729" s="61"/>
      <c r="G729" s="5"/>
      <c r="H729" s="5"/>
      <c r="I729" s="5"/>
      <c r="J729" s="5"/>
    </row>
    <row r="730" spans="1:10" ht="14.1" customHeight="1" thickBot="1" x14ac:dyDescent="0.25">
      <c r="A730" s="74" t="s">
        <v>14828</v>
      </c>
      <c r="B730" s="62" t="s">
        <v>8528</v>
      </c>
      <c r="C730" s="71">
        <v>45292</v>
      </c>
      <c r="D730" s="74" t="s">
        <v>9385</v>
      </c>
      <c r="E730" s="62" t="s">
        <v>13092</v>
      </c>
      <c r="F730" s="61" t="s">
        <v>3080</v>
      </c>
      <c r="G730" s="5"/>
      <c r="H730" s="5"/>
      <c r="I730" s="5"/>
      <c r="J730" s="5"/>
    </row>
    <row r="731" spans="1:10" ht="14.1" customHeight="1" thickBot="1" x14ac:dyDescent="0.25">
      <c r="A731" s="75"/>
      <c r="B731" s="62" t="s">
        <v>1786</v>
      </c>
      <c r="C731" s="60">
        <f>IF(C730="","",IF(AND(MONTH(C730)&gt;=1,MONTH(C730)&lt;=3),1,IF(AND(MONTH(C730)&gt;=4,MONTH(C730)&lt;=6),2,IF(AND(MONTH(C730)&gt;=7,MONTH(C730)&lt;=9),3,4))))</f>
        <v>1</v>
      </c>
      <c r="D731" s="75"/>
      <c r="E731" s="62" t="s">
        <v>2417</v>
      </c>
      <c r="F731" s="61" t="s">
        <v>11111</v>
      </c>
      <c r="G731" s="5"/>
      <c r="H731" s="5"/>
      <c r="I731" s="5"/>
      <c r="J731" s="5"/>
    </row>
    <row r="732" spans="1:10" ht="14.1" customHeight="1" thickBot="1" x14ac:dyDescent="0.25">
      <c r="A732" s="75"/>
      <c r="B732" s="62" t="s">
        <v>12941</v>
      </c>
      <c r="C732" s="71">
        <v>45306</v>
      </c>
      <c r="D732" s="75"/>
      <c r="E732" s="62" t="s">
        <v>3073</v>
      </c>
      <c r="F732" s="61" t="s">
        <v>11111</v>
      </c>
      <c r="G732" s="5"/>
      <c r="H732" s="5"/>
      <c r="I732" s="5"/>
      <c r="J732" s="5"/>
    </row>
    <row r="733" spans="1:10" ht="14.1" customHeight="1" thickBot="1" x14ac:dyDescent="0.25">
      <c r="A733" s="75"/>
      <c r="B733" s="62" t="s">
        <v>1786</v>
      </c>
      <c r="C733" s="60">
        <f>IF(C732="","",IF(AND(MONTH(C732)&gt;=1,MONTH(C732)&lt;=3),1,IF(AND(MONTH(C732)&gt;=4,MONTH(C732)&lt;=6),2,IF(AND(MONTH(C732)&gt;=7,MONTH(C732)&lt;=9),3,4))))</f>
        <v>1</v>
      </c>
      <c r="D733" s="75"/>
      <c r="E733" s="62" t="s">
        <v>13191</v>
      </c>
      <c r="F733" s="61" t="s">
        <v>11111</v>
      </c>
      <c r="G733" s="5"/>
      <c r="H733" s="5"/>
      <c r="I733" s="5"/>
      <c r="J733" s="5"/>
    </row>
    <row r="734" spans="1:10" ht="14.1" customHeight="1" thickBot="1" x14ac:dyDescent="0.25">
      <c r="A734" s="5"/>
      <c r="B734" s="5"/>
      <c r="C734" s="5"/>
      <c r="D734" s="5"/>
      <c r="E734" s="5"/>
      <c r="F734" s="5"/>
      <c r="G734" s="5"/>
      <c r="H734" s="5"/>
      <c r="I734" s="5"/>
      <c r="J734" s="5"/>
    </row>
    <row r="735" spans="1:10" ht="14.1" customHeight="1" thickBot="1" x14ac:dyDescent="0.25">
      <c r="A735" s="67" t="s">
        <v>15735</v>
      </c>
      <c r="B735" s="67" t="s">
        <v>16146</v>
      </c>
      <c r="C735" s="67" t="s">
        <v>15641</v>
      </c>
      <c r="D735" s="67" t="s">
        <v>15251</v>
      </c>
      <c r="E735" s="67" t="s">
        <v>6932</v>
      </c>
      <c r="F735" s="67" t="s">
        <v>15280</v>
      </c>
      <c r="G735" s="5"/>
      <c r="H735" s="5"/>
      <c r="I735" s="5"/>
      <c r="J735" s="5"/>
    </row>
    <row r="736" spans="1:10" ht="13.5" customHeight="1" x14ac:dyDescent="0.2">
      <c r="A736" s="63">
        <v>93131608</v>
      </c>
      <c r="B736" s="64" t="str">
        <f ca="1">IFERROR(INDEX(UNSPSCDes,MATCH(INDIRECT(ADDRESS(ROW(),COLUMN()-1,4)),UNSPSCCode,0)),"")</f>
        <v>Servicios de suministro de alimentos</v>
      </c>
      <c r="C736" s="63" t="s">
        <v>1449</v>
      </c>
      <c r="D736" s="63">
        <v>11220</v>
      </c>
      <c r="E736" s="66">
        <v>175</v>
      </c>
      <c r="F736" s="65">
        <f ca="1">INDIRECT(ADDRESS(ROW(),COLUMN()-2,4))*INDIRECT(ADDRESS(ROW(),COLUMN()-1,4))</f>
        <v>1963500</v>
      </c>
      <c r="G736" s="5"/>
      <c r="H736" s="5"/>
      <c r="I736" s="5"/>
      <c r="J736" s="5"/>
    </row>
    <row r="737" spans="1:10" ht="14.1" customHeight="1" x14ac:dyDescent="0.2">
      <c r="A737" s="5"/>
      <c r="B737" s="5"/>
      <c r="C737" s="5"/>
      <c r="D737" s="5"/>
      <c r="E737" s="68" t="s">
        <v>12549</v>
      </c>
      <c r="F737" s="69">
        <f ca="1">SUM(Table357[MONTO TOTAL ESTIMADO])</f>
        <v>1963500</v>
      </c>
      <c r="G737" s="5"/>
      <c r="H737" s="5" t="str">
        <f>C729</f>
        <v>Bienes</v>
      </c>
      <c r="I737" s="5" t="str">
        <f>E729</f>
        <v>MIPYME Mujeres</v>
      </c>
      <c r="J737" s="5" t="str">
        <f>D729</f>
        <v>Comparacion de Precios</v>
      </c>
    </row>
    <row r="738" spans="1:10" ht="14.1" customHeight="1" thickBot="1" x14ac:dyDescent="0.3"/>
    <row r="739" spans="1:10" ht="33.75" customHeight="1" thickBot="1" x14ac:dyDescent="0.25">
      <c r="A739" s="59" t="s">
        <v>16382</v>
      </c>
      <c r="B739" s="59" t="s">
        <v>161</v>
      </c>
      <c r="C739" s="59" t="s">
        <v>11723</v>
      </c>
      <c r="D739" s="59" t="s">
        <v>14377</v>
      </c>
      <c r="E739" s="59" t="s">
        <v>10961</v>
      </c>
      <c r="F739" s="59" t="s">
        <v>11094</v>
      </c>
      <c r="G739" s="5"/>
      <c r="H739" s="5"/>
      <c r="I739" s="5"/>
      <c r="J739" s="5"/>
    </row>
    <row r="740" spans="1:10" ht="14.1" customHeight="1" thickBot="1" x14ac:dyDescent="0.25">
      <c r="A740" s="61" t="s">
        <v>18873</v>
      </c>
      <c r="B740" s="61" t="s">
        <v>18874</v>
      </c>
      <c r="C740" s="61" t="s">
        <v>17798</v>
      </c>
      <c r="D740" s="61" t="s">
        <v>1875</v>
      </c>
      <c r="E740" s="61" t="s">
        <v>6033</v>
      </c>
      <c r="F740" s="61"/>
      <c r="G740" s="5"/>
      <c r="H740" s="5"/>
      <c r="I740" s="5"/>
      <c r="J740" s="5"/>
    </row>
    <row r="741" spans="1:10" ht="14.1" customHeight="1" thickBot="1" x14ac:dyDescent="0.25">
      <c r="A741" s="74" t="s">
        <v>14828</v>
      </c>
      <c r="B741" s="62" t="s">
        <v>8528</v>
      </c>
      <c r="C741" s="71">
        <v>45383</v>
      </c>
      <c r="D741" s="74" t="s">
        <v>9385</v>
      </c>
      <c r="E741" s="62" t="s">
        <v>13092</v>
      </c>
      <c r="F741" s="61" t="s">
        <v>3080</v>
      </c>
      <c r="G741" s="5"/>
      <c r="H741" s="5"/>
      <c r="I741" s="5"/>
      <c r="J741" s="5"/>
    </row>
    <row r="742" spans="1:10" ht="14.1" customHeight="1" thickBot="1" x14ac:dyDescent="0.25">
      <c r="A742" s="75"/>
      <c r="B742" s="62" t="s">
        <v>1786</v>
      </c>
      <c r="C742" s="60">
        <f>IF(C741="","",IF(AND(MONTH(C741)&gt;=1,MONTH(C741)&lt;=3),1,IF(AND(MONTH(C741)&gt;=4,MONTH(C741)&lt;=6),2,IF(AND(MONTH(C741)&gt;=7,MONTH(C741)&lt;=9),3,4))))</f>
        <v>2</v>
      </c>
      <c r="D742" s="75"/>
      <c r="E742" s="62" t="s">
        <v>2417</v>
      </c>
      <c r="F742" s="61" t="s">
        <v>11111</v>
      </c>
      <c r="G742" s="5"/>
      <c r="H742" s="5"/>
      <c r="I742" s="5"/>
      <c r="J742" s="5"/>
    </row>
    <row r="743" spans="1:10" ht="14.1" customHeight="1" thickBot="1" x14ac:dyDescent="0.25">
      <c r="A743" s="75"/>
      <c r="B743" s="62" t="s">
        <v>12941</v>
      </c>
      <c r="C743" s="71">
        <v>45397</v>
      </c>
      <c r="D743" s="75"/>
      <c r="E743" s="62" t="s">
        <v>3073</v>
      </c>
      <c r="F743" s="61" t="s">
        <v>11111</v>
      </c>
      <c r="G743" s="5"/>
      <c r="H743" s="5"/>
      <c r="I743" s="5"/>
      <c r="J743" s="5"/>
    </row>
    <row r="744" spans="1:10" ht="14.1" customHeight="1" thickBot="1" x14ac:dyDescent="0.25">
      <c r="A744" s="75"/>
      <c r="B744" s="62" t="s">
        <v>1786</v>
      </c>
      <c r="C744" s="60">
        <f>IF(C743="","",IF(AND(MONTH(C743)&gt;=1,MONTH(C743)&lt;=3),1,IF(AND(MONTH(C743)&gt;=4,MONTH(C743)&lt;=6),2,IF(AND(MONTH(C743)&gt;=7,MONTH(C743)&lt;=9),3,4))))</f>
        <v>2</v>
      </c>
      <c r="D744" s="75"/>
      <c r="E744" s="62" t="s">
        <v>13191</v>
      </c>
      <c r="F744" s="61" t="s">
        <v>11111</v>
      </c>
      <c r="G744" s="5"/>
      <c r="H744" s="5"/>
      <c r="I744" s="5"/>
      <c r="J744" s="5"/>
    </row>
    <row r="745" spans="1:10" ht="14.1" customHeight="1" thickBot="1" x14ac:dyDescent="0.25">
      <c r="A745" s="5"/>
      <c r="B745" s="5"/>
      <c r="C745" s="5"/>
      <c r="D745" s="5"/>
      <c r="E745" s="5"/>
      <c r="F745" s="5"/>
      <c r="G745" s="5"/>
      <c r="H745" s="5"/>
      <c r="I745" s="5"/>
      <c r="J745" s="5"/>
    </row>
    <row r="746" spans="1:10" ht="14.1" customHeight="1" thickBot="1" x14ac:dyDescent="0.25">
      <c r="A746" s="67" t="s">
        <v>15735</v>
      </c>
      <c r="B746" s="67" t="s">
        <v>16146</v>
      </c>
      <c r="C746" s="67" t="s">
        <v>15641</v>
      </c>
      <c r="D746" s="67" t="s">
        <v>15251</v>
      </c>
      <c r="E746" s="67" t="s">
        <v>6932</v>
      </c>
      <c r="F746" s="67" t="s">
        <v>15280</v>
      </c>
      <c r="G746" s="5"/>
      <c r="H746" s="5"/>
      <c r="I746" s="5"/>
      <c r="J746" s="5"/>
    </row>
    <row r="747" spans="1:10" ht="13.5" customHeight="1" x14ac:dyDescent="0.2">
      <c r="A747" s="63">
        <v>93131608</v>
      </c>
      <c r="B747" s="64" t="str">
        <f ca="1">IFERROR(INDEX(UNSPSCDes,MATCH(INDIRECT(ADDRESS(ROW(),COLUMN()-1,4)),UNSPSCCode,0)),"")</f>
        <v>Servicios de suministro de alimentos</v>
      </c>
      <c r="C747" s="63" t="s">
        <v>1449</v>
      </c>
      <c r="D747" s="63">
        <v>11220</v>
      </c>
      <c r="E747" s="66">
        <v>175</v>
      </c>
      <c r="F747" s="65">
        <f ca="1">INDIRECT(ADDRESS(ROW(),COLUMN()-2,4))*INDIRECT(ADDRESS(ROW(),COLUMN()-1,4))</f>
        <v>1963500</v>
      </c>
      <c r="G747" s="5"/>
      <c r="H747" s="5"/>
      <c r="I747" s="5"/>
      <c r="J747" s="5"/>
    </row>
    <row r="748" spans="1:10" ht="14.1" customHeight="1" x14ac:dyDescent="0.2">
      <c r="A748" s="5"/>
      <c r="B748" s="5"/>
      <c r="C748" s="5"/>
      <c r="D748" s="5"/>
      <c r="E748" s="68" t="s">
        <v>12549</v>
      </c>
      <c r="F748" s="69">
        <f ca="1">SUM(Table358[MONTO TOTAL ESTIMADO])</f>
        <v>1963500</v>
      </c>
      <c r="G748" s="5"/>
      <c r="H748" s="5" t="str">
        <f>C740</f>
        <v>Bienes</v>
      </c>
      <c r="I748" s="5" t="str">
        <f>E740</f>
        <v>MIPYME Mujeres</v>
      </c>
      <c r="J748" s="5" t="str">
        <f>D740</f>
        <v>Comparacion de Precios</v>
      </c>
    </row>
    <row r="749" spans="1:10" ht="14.1" customHeight="1" thickBot="1" x14ac:dyDescent="0.3"/>
    <row r="750" spans="1:10" ht="33.75" customHeight="1" thickBot="1" x14ac:dyDescent="0.25">
      <c r="A750" s="59" t="s">
        <v>16382</v>
      </c>
      <c r="B750" s="59" t="s">
        <v>161</v>
      </c>
      <c r="C750" s="59" t="s">
        <v>11723</v>
      </c>
      <c r="D750" s="59" t="s">
        <v>14377</v>
      </c>
      <c r="E750" s="59" t="s">
        <v>10961</v>
      </c>
      <c r="F750" s="59" t="s">
        <v>11094</v>
      </c>
      <c r="G750" s="5"/>
      <c r="H750" s="5"/>
      <c r="I750" s="5"/>
      <c r="J750" s="5"/>
    </row>
    <row r="751" spans="1:10" ht="14.1" customHeight="1" thickBot="1" x14ac:dyDescent="0.25">
      <c r="A751" s="61" t="s">
        <v>18873</v>
      </c>
      <c r="B751" s="61" t="s">
        <v>18874</v>
      </c>
      <c r="C751" s="61" t="s">
        <v>17798</v>
      </c>
      <c r="D751" s="61" t="s">
        <v>1875</v>
      </c>
      <c r="E751" s="61" t="s">
        <v>6033</v>
      </c>
      <c r="F751" s="61"/>
      <c r="G751" s="5"/>
      <c r="H751" s="5"/>
      <c r="I751" s="5"/>
      <c r="J751" s="5"/>
    </row>
    <row r="752" spans="1:10" ht="14.1" customHeight="1" thickBot="1" x14ac:dyDescent="0.25">
      <c r="A752" s="74" t="s">
        <v>14828</v>
      </c>
      <c r="B752" s="62" t="s">
        <v>8528</v>
      </c>
      <c r="C752" s="71">
        <v>45474</v>
      </c>
      <c r="D752" s="74" t="s">
        <v>9385</v>
      </c>
      <c r="E752" s="62" t="s">
        <v>13092</v>
      </c>
      <c r="F752" s="61" t="s">
        <v>3080</v>
      </c>
      <c r="G752" s="5"/>
      <c r="H752" s="5"/>
      <c r="I752" s="5"/>
      <c r="J752" s="5"/>
    </row>
    <row r="753" spans="1:10" ht="14.1" customHeight="1" thickBot="1" x14ac:dyDescent="0.25">
      <c r="A753" s="75"/>
      <c r="B753" s="62" t="s">
        <v>1786</v>
      </c>
      <c r="C753" s="60">
        <f>IF(C752="","",IF(AND(MONTH(C752)&gt;=1,MONTH(C752)&lt;=3),1,IF(AND(MONTH(C752)&gt;=4,MONTH(C752)&lt;=6),2,IF(AND(MONTH(C752)&gt;=7,MONTH(C752)&lt;=9),3,4))))</f>
        <v>3</v>
      </c>
      <c r="D753" s="75"/>
      <c r="E753" s="62" t="s">
        <v>2417</v>
      </c>
      <c r="F753" s="61" t="s">
        <v>11111</v>
      </c>
      <c r="G753" s="5"/>
      <c r="H753" s="5"/>
      <c r="I753" s="5"/>
      <c r="J753" s="5"/>
    </row>
    <row r="754" spans="1:10" ht="14.1" customHeight="1" thickBot="1" x14ac:dyDescent="0.25">
      <c r="A754" s="75"/>
      <c r="B754" s="62" t="s">
        <v>12941</v>
      </c>
      <c r="C754" s="71">
        <v>45488</v>
      </c>
      <c r="D754" s="75"/>
      <c r="E754" s="62" t="s">
        <v>3073</v>
      </c>
      <c r="F754" s="61" t="s">
        <v>11111</v>
      </c>
      <c r="G754" s="5"/>
      <c r="H754" s="5"/>
      <c r="I754" s="5"/>
      <c r="J754" s="5"/>
    </row>
    <row r="755" spans="1:10" ht="14.1" customHeight="1" thickBot="1" x14ac:dyDescent="0.25">
      <c r="A755" s="75"/>
      <c r="B755" s="62" t="s">
        <v>1786</v>
      </c>
      <c r="C755" s="60">
        <f>IF(C754="","",IF(AND(MONTH(C754)&gt;=1,MONTH(C754)&lt;=3),1,IF(AND(MONTH(C754)&gt;=4,MONTH(C754)&lt;=6),2,IF(AND(MONTH(C754)&gt;=7,MONTH(C754)&lt;=9),3,4))))</f>
        <v>3</v>
      </c>
      <c r="D755" s="75"/>
      <c r="E755" s="62" t="s">
        <v>13191</v>
      </c>
      <c r="F755" s="61" t="s">
        <v>11111</v>
      </c>
      <c r="G755" s="5"/>
      <c r="H755" s="5"/>
      <c r="I755" s="5"/>
      <c r="J755" s="5"/>
    </row>
    <row r="756" spans="1:10" ht="14.1" customHeight="1" thickBot="1" x14ac:dyDescent="0.25">
      <c r="A756" s="5"/>
      <c r="B756" s="5"/>
      <c r="C756" s="5"/>
      <c r="D756" s="5"/>
      <c r="E756" s="5"/>
      <c r="F756" s="5"/>
      <c r="G756" s="5"/>
      <c r="H756" s="5"/>
      <c r="I756" s="5"/>
      <c r="J756" s="5"/>
    </row>
    <row r="757" spans="1:10" ht="14.1" customHeight="1" thickBot="1" x14ac:dyDescent="0.25">
      <c r="A757" s="67" t="s">
        <v>15735</v>
      </c>
      <c r="B757" s="67" t="s">
        <v>16146</v>
      </c>
      <c r="C757" s="67" t="s">
        <v>15641</v>
      </c>
      <c r="D757" s="67" t="s">
        <v>15251</v>
      </c>
      <c r="E757" s="67" t="s">
        <v>6932</v>
      </c>
      <c r="F757" s="67" t="s">
        <v>15280</v>
      </c>
      <c r="G757" s="5"/>
      <c r="H757" s="5"/>
      <c r="I757" s="5"/>
      <c r="J757" s="5"/>
    </row>
    <row r="758" spans="1:10" ht="13.5" customHeight="1" x14ac:dyDescent="0.2">
      <c r="A758" s="63">
        <v>93131608</v>
      </c>
      <c r="B758" s="64" t="str">
        <f ca="1">IFERROR(INDEX(UNSPSCDes,MATCH(INDIRECT(ADDRESS(ROW(),COLUMN()-1,4)),UNSPSCCode,0)),"")</f>
        <v>Servicios de suministro de alimentos</v>
      </c>
      <c r="C758" s="63" t="s">
        <v>1449</v>
      </c>
      <c r="D758" s="63">
        <v>11220</v>
      </c>
      <c r="E758" s="66">
        <v>175</v>
      </c>
      <c r="F758" s="65">
        <f ca="1">INDIRECT(ADDRESS(ROW(),COLUMN()-2,4))*INDIRECT(ADDRESS(ROW(),COLUMN()-1,4))</f>
        <v>1963500</v>
      </c>
      <c r="G758" s="5"/>
      <c r="H758" s="5"/>
      <c r="I758" s="5"/>
      <c r="J758" s="5"/>
    </row>
    <row r="759" spans="1:10" ht="14.1" customHeight="1" x14ac:dyDescent="0.2">
      <c r="A759" s="5"/>
      <c r="B759" s="5"/>
      <c r="C759" s="5"/>
      <c r="D759" s="5"/>
      <c r="E759" s="68" t="s">
        <v>12549</v>
      </c>
      <c r="F759" s="69">
        <f ca="1">SUM(Table359[MONTO TOTAL ESTIMADO])</f>
        <v>1963500</v>
      </c>
      <c r="G759" s="5"/>
      <c r="H759" s="5" t="str">
        <f>C751</f>
        <v>Bienes</v>
      </c>
      <c r="I759" s="5" t="str">
        <f>E751</f>
        <v>MIPYME Mujeres</v>
      </c>
      <c r="J759" s="5" t="str">
        <f>D751</f>
        <v>Comparacion de Precios</v>
      </c>
    </row>
    <row r="760" spans="1:10" ht="14.1" customHeight="1" thickBot="1" x14ac:dyDescent="0.3"/>
    <row r="761" spans="1:10" ht="33.75" customHeight="1" thickBot="1" x14ac:dyDescent="0.25">
      <c r="A761" s="59" t="s">
        <v>16382</v>
      </c>
      <c r="B761" s="59" t="s">
        <v>161</v>
      </c>
      <c r="C761" s="59" t="s">
        <v>11723</v>
      </c>
      <c r="D761" s="59" t="s">
        <v>14377</v>
      </c>
      <c r="E761" s="59" t="s">
        <v>10961</v>
      </c>
      <c r="F761" s="59" t="s">
        <v>11094</v>
      </c>
      <c r="G761" s="5"/>
      <c r="H761" s="5"/>
      <c r="I761" s="5"/>
      <c r="J761" s="5"/>
    </row>
    <row r="762" spans="1:10" ht="14.1" customHeight="1" thickBot="1" x14ac:dyDescent="0.25">
      <c r="A762" s="61" t="s">
        <v>18873</v>
      </c>
      <c r="B762" s="61" t="s">
        <v>18874</v>
      </c>
      <c r="C762" s="61" t="s">
        <v>17798</v>
      </c>
      <c r="D762" s="61" t="s">
        <v>1875</v>
      </c>
      <c r="E762" s="61" t="s">
        <v>6033</v>
      </c>
      <c r="F762" s="61"/>
      <c r="G762" s="5"/>
      <c r="H762" s="5"/>
      <c r="I762" s="5"/>
      <c r="J762" s="5"/>
    </row>
    <row r="763" spans="1:10" ht="14.1" customHeight="1" thickBot="1" x14ac:dyDescent="0.25">
      <c r="A763" s="74" t="s">
        <v>14828</v>
      </c>
      <c r="B763" s="62" t="s">
        <v>8528</v>
      </c>
      <c r="C763" s="71">
        <v>45566</v>
      </c>
      <c r="D763" s="74" t="s">
        <v>9385</v>
      </c>
      <c r="E763" s="62" t="s">
        <v>13092</v>
      </c>
      <c r="F763" s="61" t="s">
        <v>3080</v>
      </c>
      <c r="G763" s="5"/>
      <c r="H763" s="5"/>
      <c r="I763" s="5"/>
      <c r="J763" s="5"/>
    </row>
    <row r="764" spans="1:10" ht="14.1" customHeight="1" thickBot="1" x14ac:dyDescent="0.25">
      <c r="A764" s="75"/>
      <c r="B764" s="62" t="s">
        <v>1786</v>
      </c>
      <c r="C764" s="60">
        <f>IF(C763="","",IF(AND(MONTH(C763)&gt;=1,MONTH(C763)&lt;=3),1,IF(AND(MONTH(C763)&gt;=4,MONTH(C763)&lt;=6),2,IF(AND(MONTH(C763)&gt;=7,MONTH(C763)&lt;=9),3,4))))</f>
        <v>4</v>
      </c>
      <c r="D764" s="75"/>
      <c r="E764" s="62" t="s">
        <v>2417</v>
      </c>
      <c r="F764" s="61" t="s">
        <v>11111</v>
      </c>
      <c r="G764" s="5"/>
      <c r="H764" s="5"/>
      <c r="I764" s="5"/>
      <c r="J764" s="5"/>
    </row>
    <row r="765" spans="1:10" ht="14.1" customHeight="1" thickBot="1" x14ac:dyDescent="0.25">
      <c r="A765" s="75"/>
      <c r="B765" s="62" t="s">
        <v>12941</v>
      </c>
      <c r="C765" s="71">
        <v>45580</v>
      </c>
      <c r="D765" s="75"/>
      <c r="E765" s="62" t="s">
        <v>3073</v>
      </c>
      <c r="F765" s="61" t="s">
        <v>11111</v>
      </c>
      <c r="G765" s="5"/>
      <c r="H765" s="5"/>
      <c r="I765" s="5"/>
      <c r="J765" s="5"/>
    </row>
    <row r="766" spans="1:10" ht="14.1" customHeight="1" thickBot="1" x14ac:dyDescent="0.25">
      <c r="A766" s="75"/>
      <c r="B766" s="62" t="s">
        <v>1786</v>
      </c>
      <c r="C766" s="60">
        <f>IF(C765="","",IF(AND(MONTH(C765)&gt;=1,MONTH(C765)&lt;=3),1,IF(AND(MONTH(C765)&gt;=4,MONTH(C765)&lt;=6),2,IF(AND(MONTH(C765)&gt;=7,MONTH(C765)&lt;=9),3,4))))</f>
        <v>4</v>
      </c>
      <c r="D766" s="75"/>
      <c r="E766" s="62" t="s">
        <v>13191</v>
      </c>
      <c r="F766" s="61" t="s">
        <v>11111</v>
      </c>
      <c r="G766" s="5"/>
      <c r="H766" s="5"/>
      <c r="I766" s="5"/>
      <c r="J766" s="5"/>
    </row>
    <row r="767" spans="1:10" ht="14.1" customHeight="1" thickBot="1" x14ac:dyDescent="0.25">
      <c r="A767" s="5"/>
      <c r="B767" s="5"/>
      <c r="C767" s="5"/>
      <c r="D767" s="5"/>
      <c r="E767" s="5"/>
      <c r="F767" s="5"/>
      <c r="G767" s="5"/>
      <c r="H767" s="5"/>
      <c r="I767" s="5"/>
      <c r="J767" s="5"/>
    </row>
    <row r="768" spans="1:10" ht="14.1" customHeight="1" thickBot="1" x14ac:dyDescent="0.25">
      <c r="A768" s="67" t="s">
        <v>15735</v>
      </c>
      <c r="B768" s="67" t="s">
        <v>16146</v>
      </c>
      <c r="C768" s="67" t="s">
        <v>15641</v>
      </c>
      <c r="D768" s="67" t="s">
        <v>15251</v>
      </c>
      <c r="E768" s="67" t="s">
        <v>6932</v>
      </c>
      <c r="F768" s="67" t="s">
        <v>15280</v>
      </c>
      <c r="G768" s="5"/>
      <c r="H768" s="5"/>
      <c r="I768" s="5"/>
      <c r="J768" s="5"/>
    </row>
    <row r="769" spans="1:10" ht="13.5" customHeight="1" x14ac:dyDescent="0.2">
      <c r="A769" s="63">
        <v>93131608</v>
      </c>
      <c r="B769" s="64" t="str">
        <f ca="1">IFERROR(INDEX(UNSPSCDes,MATCH(INDIRECT(ADDRESS(ROW(),COLUMN()-1,4)),UNSPSCCode,0)),"")</f>
        <v>Servicios de suministro de alimentos</v>
      </c>
      <c r="C769" s="63" t="s">
        <v>1449</v>
      </c>
      <c r="D769" s="63">
        <v>11220</v>
      </c>
      <c r="E769" s="66">
        <v>175</v>
      </c>
      <c r="F769" s="65">
        <f ca="1">INDIRECT(ADDRESS(ROW(),COLUMN()-2,4))*INDIRECT(ADDRESS(ROW(),COLUMN()-1,4))</f>
        <v>1963500</v>
      </c>
      <c r="G769" s="5"/>
      <c r="H769" s="5"/>
      <c r="I769" s="5"/>
      <c r="J769" s="5"/>
    </row>
    <row r="770" spans="1:10" ht="14.1" customHeight="1" x14ac:dyDescent="0.2">
      <c r="A770" s="5"/>
      <c r="B770" s="5"/>
      <c r="C770" s="5"/>
      <c r="D770" s="5"/>
      <c r="E770" s="68" t="s">
        <v>12549</v>
      </c>
      <c r="F770" s="69">
        <f ca="1">SUM(Table360[MONTO TOTAL ESTIMADO])</f>
        <v>1963500</v>
      </c>
      <c r="G770" s="5"/>
      <c r="H770" s="5" t="str">
        <f>C762</f>
        <v>Bienes</v>
      </c>
      <c r="I770" s="5" t="str">
        <f>E762</f>
        <v>MIPYME Mujeres</v>
      </c>
      <c r="J770" s="5" t="str">
        <f>D762</f>
        <v>Comparacion de Precios</v>
      </c>
    </row>
    <row r="771" spans="1:10" ht="14.1" customHeight="1" thickBot="1" x14ac:dyDescent="0.3"/>
    <row r="772" spans="1:10" ht="33.75" customHeight="1" thickBot="1" x14ac:dyDescent="0.25">
      <c r="A772" s="59" t="s">
        <v>16382</v>
      </c>
      <c r="B772" s="59" t="s">
        <v>161</v>
      </c>
      <c r="C772" s="59" t="s">
        <v>11723</v>
      </c>
      <c r="D772" s="59" t="s">
        <v>14377</v>
      </c>
      <c r="E772" s="59" t="s">
        <v>10961</v>
      </c>
      <c r="F772" s="59" t="s">
        <v>11094</v>
      </c>
      <c r="G772" s="5"/>
      <c r="H772" s="5"/>
      <c r="I772" s="5"/>
      <c r="J772" s="5"/>
    </row>
    <row r="773" spans="1:10" ht="13.5" customHeight="1" thickBot="1" x14ac:dyDescent="0.25">
      <c r="A773" s="61" t="s">
        <v>18875</v>
      </c>
      <c r="B773" s="61" t="s">
        <v>18876</v>
      </c>
      <c r="C773" s="61" t="s">
        <v>17798</v>
      </c>
      <c r="D773" s="61" t="s">
        <v>17483</v>
      </c>
      <c r="E773" s="61" t="s">
        <v>6033</v>
      </c>
      <c r="F773" s="61"/>
      <c r="G773" s="5"/>
      <c r="H773" s="5"/>
      <c r="I773" s="5"/>
      <c r="J773" s="5"/>
    </row>
    <row r="774" spans="1:10" ht="14.1" customHeight="1" thickBot="1" x14ac:dyDescent="0.25">
      <c r="A774" s="74" t="s">
        <v>14828</v>
      </c>
      <c r="B774" s="62" t="s">
        <v>8528</v>
      </c>
      <c r="C774" s="71">
        <v>45292</v>
      </c>
      <c r="D774" s="74" t="s">
        <v>9385</v>
      </c>
      <c r="E774" s="62" t="s">
        <v>13092</v>
      </c>
      <c r="F774" s="61" t="s">
        <v>3080</v>
      </c>
      <c r="G774" s="5"/>
      <c r="H774" s="5"/>
      <c r="I774" s="5"/>
      <c r="J774" s="5"/>
    </row>
    <row r="775" spans="1:10" ht="14.1" customHeight="1" thickBot="1" x14ac:dyDescent="0.25">
      <c r="A775" s="75"/>
      <c r="B775" s="62" t="s">
        <v>1786</v>
      </c>
      <c r="C775" s="60">
        <f>IF(C774="","",IF(AND(MONTH(C774)&gt;=1,MONTH(C774)&lt;=3),1,IF(AND(MONTH(C774)&gt;=4,MONTH(C774)&lt;=6),2,IF(AND(MONTH(C774)&gt;=7,MONTH(C774)&lt;=9),3,4))))</f>
        <v>1</v>
      </c>
      <c r="D775" s="75"/>
      <c r="E775" s="62" t="s">
        <v>2417</v>
      </c>
      <c r="F775" s="61" t="s">
        <v>11111</v>
      </c>
      <c r="G775" s="5"/>
      <c r="H775" s="5"/>
      <c r="I775" s="5"/>
      <c r="J775" s="5"/>
    </row>
    <row r="776" spans="1:10" ht="14.1" customHeight="1" thickBot="1" x14ac:dyDescent="0.25">
      <c r="A776" s="75"/>
      <c r="B776" s="62" t="s">
        <v>12941</v>
      </c>
      <c r="C776" s="71">
        <v>45306</v>
      </c>
      <c r="D776" s="75"/>
      <c r="E776" s="62" t="s">
        <v>3073</v>
      </c>
      <c r="F776" s="61" t="s">
        <v>11111</v>
      </c>
      <c r="G776" s="5"/>
      <c r="H776" s="5"/>
      <c r="I776" s="5"/>
      <c r="J776" s="5"/>
    </row>
    <row r="777" spans="1:10" ht="14.1" customHeight="1" thickBot="1" x14ac:dyDescent="0.25">
      <c r="A777" s="75"/>
      <c r="B777" s="62" t="s">
        <v>1786</v>
      </c>
      <c r="C777" s="60">
        <f>IF(C776="","",IF(AND(MONTH(C776)&gt;=1,MONTH(C776)&lt;=3),1,IF(AND(MONTH(C776)&gt;=4,MONTH(C776)&lt;=6),2,IF(AND(MONTH(C776)&gt;=7,MONTH(C776)&lt;=9),3,4))))</f>
        <v>1</v>
      </c>
      <c r="D777" s="75"/>
      <c r="E777" s="62" t="s">
        <v>13191</v>
      </c>
      <c r="F777" s="61" t="s">
        <v>11111</v>
      </c>
      <c r="G777" s="5"/>
      <c r="H777" s="5"/>
      <c r="I777" s="5"/>
      <c r="J777" s="5"/>
    </row>
    <row r="778" spans="1:10" ht="14.1" customHeight="1" thickBot="1" x14ac:dyDescent="0.25">
      <c r="A778" s="5"/>
      <c r="B778" s="5"/>
      <c r="C778" s="5"/>
      <c r="D778" s="5"/>
      <c r="E778" s="5"/>
      <c r="F778" s="5"/>
      <c r="G778" s="5"/>
      <c r="H778" s="5"/>
      <c r="I778" s="5"/>
      <c r="J778" s="5"/>
    </row>
    <row r="779" spans="1:10" ht="14.1" customHeight="1" thickBot="1" x14ac:dyDescent="0.25">
      <c r="A779" s="67" t="s">
        <v>15735</v>
      </c>
      <c r="B779" s="67" t="s">
        <v>16146</v>
      </c>
      <c r="C779" s="67" t="s">
        <v>15641</v>
      </c>
      <c r="D779" s="67" t="s">
        <v>15251</v>
      </c>
      <c r="E779" s="67" t="s">
        <v>6932</v>
      </c>
      <c r="F779" s="67" t="s">
        <v>15280</v>
      </c>
      <c r="G779" s="5"/>
      <c r="H779" s="5"/>
      <c r="I779" s="5"/>
      <c r="J779" s="5"/>
    </row>
    <row r="780" spans="1:10" ht="13.5" customHeight="1" x14ac:dyDescent="0.2">
      <c r="A780" s="63">
        <v>90101603</v>
      </c>
      <c r="B780" s="64" t="str">
        <f ca="1">IFERROR(INDEX(UNSPSCDes,MATCH(INDIRECT(ADDRESS(ROW(),COLUMN()-1,4)),UNSPSCCode,0)),"")</f>
        <v>Servicios de cáterin</v>
      </c>
      <c r="C780" s="63" t="s">
        <v>1449</v>
      </c>
      <c r="D780" s="63">
        <v>860</v>
      </c>
      <c r="E780" s="66">
        <v>550</v>
      </c>
      <c r="F780" s="65">
        <f ca="1">INDIRECT(ADDRESS(ROW(),COLUMN()-2,4))*INDIRECT(ADDRESS(ROW(),COLUMN()-1,4))</f>
        <v>473000</v>
      </c>
      <c r="G780" s="5"/>
      <c r="H780" s="5"/>
      <c r="I780" s="5"/>
      <c r="J780" s="5"/>
    </row>
    <row r="781" spans="1:10" ht="13.5" customHeight="1" x14ac:dyDescent="0.2">
      <c r="A781" s="63">
        <v>90101603</v>
      </c>
      <c r="B781" s="64" t="str">
        <f ca="1">IFERROR(INDEX(UNSPSCDes,MATCH(INDIRECT(ADDRESS(ROW(),COLUMN()-1,4)),UNSPSCCode,0)),"")</f>
        <v>Servicios de cáterin</v>
      </c>
      <c r="C781" s="63" t="s">
        <v>1449</v>
      </c>
      <c r="D781" s="63">
        <v>385</v>
      </c>
      <c r="E781" s="66">
        <v>750</v>
      </c>
      <c r="F781" s="65">
        <f ca="1">INDIRECT(ADDRESS(ROW(),COLUMN()-2,4))*INDIRECT(ADDRESS(ROW(),COLUMN()-1,4))</f>
        <v>288750</v>
      </c>
      <c r="G781" s="5"/>
      <c r="H781" s="5"/>
      <c r="I781" s="5"/>
      <c r="J781" s="5"/>
    </row>
    <row r="782" spans="1:10" ht="13.5" customHeight="1" x14ac:dyDescent="0.2">
      <c r="A782" s="63">
        <v>90101603</v>
      </c>
      <c r="B782" s="64" t="str">
        <f ca="1">IFERROR(INDEX(UNSPSCDes,MATCH(INDIRECT(ADDRESS(ROW(),COLUMN()-1,4)),UNSPSCCode,0)),"")</f>
        <v>Servicios de cáterin</v>
      </c>
      <c r="C782" s="63" t="s">
        <v>1449</v>
      </c>
      <c r="D782" s="63">
        <v>230</v>
      </c>
      <c r="E782" s="66">
        <v>1200</v>
      </c>
      <c r="F782" s="65">
        <f ca="1">INDIRECT(ADDRESS(ROW(),COLUMN()-2,4))*INDIRECT(ADDRESS(ROW(),COLUMN()-1,4))</f>
        <v>276000</v>
      </c>
      <c r="G782" s="5"/>
      <c r="H782" s="5"/>
      <c r="I782" s="5"/>
      <c r="J782" s="5"/>
    </row>
    <row r="783" spans="1:10" ht="14.1" customHeight="1" x14ac:dyDescent="0.2">
      <c r="A783" s="5"/>
      <c r="B783" s="5"/>
      <c r="C783" s="5"/>
      <c r="D783" s="5"/>
      <c r="E783" s="68" t="s">
        <v>12549</v>
      </c>
      <c r="F783" s="69">
        <f ca="1">SUM(Table361[MONTO TOTAL ESTIMADO])</f>
        <v>1037750</v>
      </c>
      <c r="G783" s="5"/>
      <c r="H783" s="5" t="str">
        <f>C773</f>
        <v>Bienes</v>
      </c>
      <c r="I783" s="5" t="str">
        <f>E773</f>
        <v>MIPYME Mujeres</v>
      </c>
      <c r="J783" s="5" t="str">
        <f>D773</f>
        <v>Compras Menores</v>
      </c>
    </row>
    <row r="784" spans="1:10" ht="14.1" customHeight="1" thickBot="1" x14ac:dyDescent="0.3"/>
    <row r="785" spans="1:10" ht="33.75" customHeight="1" thickBot="1" x14ac:dyDescent="0.25">
      <c r="A785" s="59" t="s">
        <v>16382</v>
      </c>
      <c r="B785" s="59" t="s">
        <v>161</v>
      </c>
      <c r="C785" s="59" t="s">
        <v>11723</v>
      </c>
      <c r="D785" s="59" t="s">
        <v>14377</v>
      </c>
      <c r="E785" s="59" t="s">
        <v>10961</v>
      </c>
      <c r="F785" s="59" t="s">
        <v>11094</v>
      </c>
      <c r="G785" s="5"/>
      <c r="H785" s="5"/>
      <c r="I785" s="5"/>
      <c r="J785" s="5"/>
    </row>
    <row r="786" spans="1:10" ht="14.1" customHeight="1" thickBot="1" x14ac:dyDescent="0.25">
      <c r="A786" s="61" t="s">
        <v>18875</v>
      </c>
      <c r="B786" s="61" t="s">
        <v>18877</v>
      </c>
      <c r="C786" s="61" t="s">
        <v>17798</v>
      </c>
      <c r="D786" s="61" t="s">
        <v>17483</v>
      </c>
      <c r="E786" s="61" t="s">
        <v>6033</v>
      </c>
      <c r="F786" s="61"/>
      <c r="G786" s="5"/>
      <c r="H786" s="5"/>
      <c r="I786" s="5"/>
      <c r="J786" s="5"/>
    </row>
    <row r="787" spans="1:10" ht="14.1" customHeight="1" thickBot="1" x14ac:dyDescent="0.25">
      <c r="A787" s="74" t="s">
        <v>14828</v>
      </c>
      <c r="B787" s="62" t="s">
        <v>8528</v>
      </c>
      <c r="C787" s="71">
        <v>45383</v>
      </c>
      <c r="D787" s="74" t="s">
        <v>9385</v>
      </c>
      <c r="E787" s="62" t="s">
        <v>13092</v>
      </c>
      <c r="F787" s="61" t="s">
        <v>3080</v>
      </c>
      <c r="G787" s="5"/>
      <c r="H787" s="5"/>
      <c r="I787" s="5"/>
      <c r="J787" s="5"/>
    </row>
    <row r="788" spans="1:10" ht="14.1" customHeight="1" thickBot="1" x14ac:dyDescent="0.25">
      <c r="A788" s="75"/>
      <c r="B788" s="62" t="s">
        <v>1786</v>
      </c>
      <c r="C788" s="60">
        <f>IF(C787="","",IF(AND(MONTH(C787)&gt;=1,MONTH(C787)&lt;=3),1,IF(AND(MONTH(C787)&gt;=4,MONTH(C787)&lt;=6),2,IF(AND(MONTH(C787)&gt;=7,MONTH(C787)&lt;=9),3,4))))</f>
        <v>2</v>
      </c>
      <c r="D788" s="75"/>
      <c r="E788" s="62" t="s">
        <v>2417</v>
      </c>
      <c r="F788" s="61" t="s">
        <v>11111</v>
      </c>
      <c r="G788" s="5"/>
      <c r="H788" s="5"/>
      <c r="I788" s="5"/>
      <c r="J788" s="5"/>
    </row>
    <row r="789" spans="1:10" ht="14.1" customHeight="1" thickBot="1" x14ac:dyDescent="0.25">
      <c r="A789" s="75"/>
      <c r="B789" s="62" t="s">
        <v>12941</v>
      </c>
      <c r="C789" s="71">
        <v>45397</v>
      </c>
      <c r="D789" s="75"/>
      <c r="E789" s="62" t="s">
        <v>3073</v>
      </c>
      <c r="F789" s="61" t="s">
        <v>11111</v>
      </c>
      <c r="G789" s="5"/>
      <c r="H789" s="5"/>
      <c r="I789" s="5"/>
      <c r="J789" s="5"/>
    </row>
    <row r="790" spans="1:10" ht="14.1" customHeight="1" thickBot="1" x14ac:dyDescent="0.25">
      <c r="A790" s="75"/>
      <c r="B790" s="62" t="s">
        <v>1786</v>
      </c>
      <c r="C790" s="60">
        <f>IF(C789="","",IF(AND(MONTH(C789)&gt;=1,MONTH(C789)&lt;=3),1,IF(AND(MONTH(C789)&gt;=4,MONTH(C789)&lt;=6),2,IF(AND(MONTH(C789)&gt;=7,MONTH(C789)&lt;=9),3,4))))</f>
        <v>2</v>
      </c>
      <c r="D790" s="75"/>
      <c r="E790" s="62" t="s">
        <v>13191</v>
      </c>
      <c r="F790" s="61" t="s">
        <v>11111</v>
      </c>
      <c r="G790" s="5"/>
      <c r="H790" s="5"/>
      <c r="I790" s="5"/>
      <c r="J790" s="5"/>
    </row>
    <row r="791" spans="1:10" ht="14.1" customHeight="1" thickBot="1" x14ac:dyDescent="0.25">
      <c r="A791" s="5"/>
      <c r="B791" s="5"/>
      <c r="C791" s="5"/>
      <c r="D791" s="5"/>
      <c r="E791" s="5"/>
      <c r="F791" s="5"/>
      <c r="G791" s="5"/>
      <c r="H791" s="5"/>
      <c r="I791" s="5"/>
      <c r="J791" s="5"/>
    </row>
    <row r="792" spans="1:10" ht="14.1" customHeight="1" thickBot="1" x14ac:dyDescent="0.25">
      <c r="A792" s="67" t="s">
        <v>15735</v>
      </c>
      <c r="B792" s="67" t="s">
        <v>16146</v>
      </c>
      <c r="C792" s="67" t="s">
        <v>15641</v>
      </c>
      <c r="D792" s="67" t="s">
        <v>15251</v>
      </c>
      <c r="E792" s="67" t="s">
        <v>6932</v>
      </c>
      <c r="F792" s="67" t="s">
        <v>15280</v>
      </c>
      <c r="G792" s="5"/>
      <c r="H792" s="5"/>
      <c r="I792" s="5"/>
      <c r="J792" s="5"/>
    </row>
    <row r="793" spans="1:10" ht="14.1" customHeight="1" x14ac:dyDescent="0.2">
      <c r="A793" s="63">
        <v>90101603</v>
      </c>
      <c r="B793" s="64" t="str">
        <f t="shared" ref="B793:B798" ca="1" si="10">IFERROR(INDEX(UNSPSCDes,MATCH(INDIRECT(ADDRESS(ROW(),COLUMN()-1,4)),UNSPSCCode,0)),"")</f>
        <v>Servicios de cáterin</v>
      </c>
      <c r="C793" s="63" t="s">
        <v>1449</v>
      </c>
      <c r="D793" s="63">
        <v>600</v>
      </c>
      <c r="E793" s="66">
        <v>150</v>
      </c>
      <c r="F793" s="65">
        <f t="shared" ref="F793:F798" ca="1" si="11">INDIRECT(ADDRESS(ROW(),COLUMN()-2,4))*INDIRECT(ADDRESS(ROW(),COLUMN()-1,4))</f>
        <v>90000</v>
      </c>
      <c r="G793" s="5"/>
      <c r="H793" s="5"/>
      <c r="I793" s="5"/>
      <c r="J793" s="5"/>
    </row>
    <row r="794" spans="1:10" ht="13.5" customHeight="1" x14ac:dyDescent="0.2">
      <c r="A794" s="63">
        <v>90101603</v>
      </c>
      <c r="B794" s="64" t="str">
        <f t="shared" ca="1" si="10"/>
        <v>Servicios de cáterin</v>
      </c>
      <c r="C794" s="63" t="s">
        <v>1449</v>
      </c>
      <c r="D794" s="63">
        <v>30</v>
      </c>
      <c r="E794" s="66">
        <v>200</v>
      </c>
      <c r="F794" s="65">
        <f t="shared" ca="1" si="11"/>
        <v>6000</v>
      </c>
      <c r="G794" s="5"/>
      <c r="H794" s="5"/>
      <c r="I794" s="5"/>
      <c r="J794" s="5"/>
    </row>
    <row r="795" spans="1:10" ht="13.5" customHeight="1" x14ac:dyDescent="0.2">
      <c r="A795" s="63">
        <v>90101603</v>
      </c>
      <c r="B795" s="64" t="str">
        <f t="shared" ca="1" si="10"/>
        <v>Servicios de cáterin</v>
      </c>
      <c r="C795" s="63" t="s">
        <v>1449</v>
      </c>
      <c r="D795" s="63">
        <v>1445</v>
      </c>
      <c r="E795" s="66">
        <v>550</v>
      </c>
      <c r="F795" s="65">
        <f t="shared" ca="1" si="11"/>
        <v>794750</v>
      </c>
      <c r="G795" s="5"/>
      <c r="H795" s="5"/>
      <c r="I795" s="5"/>
      <c r="J795" s="5"/>
    </row>
    <row r="796" spans="1:10" ht="13.5" customHeight="1" x14ac:dyDescent="0.2">
      <c r="A796" s="63">
        <v>90101603</v>
      </c>
      <c r="B796" s="64" t="str">
        <f t="shared" ca="1" si="10"/>
        <v>Servicios de cáterin</v>
      </c>
      <c r="C796" s="63" t="s">
        <v>1449</v>
      </c>
      <c r="D796" s="63">
        <v>65</v>
      </c>
      <c r="E796" s="66">
        <v>750</v>
      </c>
      <c r="F796" s="65">
        <f t="shared" ca="1" si="11"/>
        <v>48750</v>
      </c>
      <c r="G796" s="5"/>
      <c r="H796" s="5"/>
      <c r="I796" s="5"/>
      <c r="J796" s="5"/>
    </row>
    <row r="797" spans="1:10" ht="13.5" customHeight="1" x14ac:dyDescent="0.2">
      <c r="A797" s="63">
        <v>90101603</v>
      </c>
      <c r="B797" s="64" t="str">
        <f t="shared" ca="1" si="10"/>
        <v>Servicios de cáterin</v>
      </c>
      <c r="C797" s="63" t="s">
        <v>1449</v>
      </c>
      <c r="D797" s="63">
        <v>65</v>
      </c>
      <c r="E797" s="66">
        <v>1200</v>
      </c>
      <c r="F797" s="65">
        <f t="shared" ca="1" si="11"/>
        <v>78000</v>
      </c>
      <c r="G797" s="5"/>
      <c r="H797" s="5"/>
      <c r="I797" s="5"/>
      <c r="J797" s="5"/>
    </row>
    <row r="798" spans="1:10" ht="13.5" customHeight="1" x14ac:dyDescent="0.2">
      <c r="A798" s="63">
        <v>90101603</v>
      </c>
      <c r="B798" s="64" t="str">
        <f t="shared" ca="1" si="10"/>
        <v>Servicios de cáterin</v>
      </c>
      <c r="C798" s="63" t="s">
        <v>1449</v>
      </c>
      <c r="D798" s="63">
        <v>50</v>
      </c>
      <c r="E798" s="66">
        <v>1250</v>
      </c>
      <c r="F798" s="65">
        <f t="shared" ca="1" si="11"/>
        <v>62500</v>
      </c>
      <c r="G798" s="5"/>
      <c r="H798" s="5"/>
      <c r="I798" s="5"/>
      <c r="J798" s="5"/>
    </row>
    <row r="799" spans="1:10" ht="14.1" customHeight="1" x14ac:dyDescent="0.2">
      <c r="A799" s="5"/>
      <c r="B799" s="5"/>
      <c r="C799" s="5"/>
      <c r="D799" s="5"/>
      <c r="E799" s="68" t="s">
        <v>12549</v>
      </c>
      <c r="F799" s="69">
        <f ca="1">SUM(Table362[MONTO TOTAL ESTIMADO])</f>
        <v>1080000</v>
      </c>
      <c r="G799" s="5"/>
      <c r="H799" s="5" t="str">
        <f>C786</f>
        <v>Bienes</v>
      </c>
      <c r="I799" s="5" t="str">
        <f>E786</f>
        <v>MIPYME Mujeres</v>
      </c>
      <c r="J799" s="5" t="str">
        <f>D786</f>
        <v>Compras Menores</v>
      </c>
    </row>
    <row r="800" spans="1:10" ht="14.1" customHeight="1" thickBot="1" x14ac:dyDescent="0.3"/>
    <row r="801" spans="1:10" ht="33.75" customHeight="1" thickBot="1" x14ac:dyDescent="0.25">
      <c r="A801" s="59" t="s">
        <v>16382</v>
      </c>
      <c r="B801" s="59" t="s">
        <v>161</v>
      </c>
      <c r="C801" s="59" t="s">
        <v>11723</v>
      </c>
      <c r="D801" s="59" t="s">
        <v>14377</v>
      </c>
      <c r="E801" s="59" t="s">
        <v>10961</v>
      </c>
      <c r="F801" s="59" t="s">
        <v>11094</v>
      </c>
      <c r="G801" s="5"/>
      <c r="H801" s="5"/>
      <c r="I801" s="5"/>
      <c r="J801" s="5"/>
    </row>
    <row r="802" spans="1:10" ht="14.1" customHeight="1" thickBot="1" x14ac:dyDescent="0.25">
      <c r="A802" s="61" t="s">
        <v>18875</v>
      </c>
      <c r="B802" s="61" t="s">
        <v>18877</v>
      </c>
      <c r="C802" s="61" t="s">
        <v>17798</v>
      </c>
      <c r="D802" s="61" t="s">
        <v>1875</v>
      </c>
      <c r="E802" s="61" t="s">
        <v>6033</v>
      </c>
      <c r="F802" s="61"/>
      <c r="G802" s="5"/>
      <c r="H802" s="5"/>
      <c r="I802" s="5"/>
      <c r="J802" s="5"/>
    </row>
    <row r="803" spans="1:10" ht="14.1" customHeight="1" thickBot="1" x14ac:dyDescent="0.25">
      <c r="A803" s="74" t="s">
        <v>14828</v>
      </c>
      <c r="B803" s="62" t="s">
        <v>8528</v>
      </c>
      <c r="C803" s="71">
        <v>45474</v>
      </c>
      <c r="D803" s="74" t="s">
        <v>9385</v>
      </c>
      <c r="E803" s="62" t="s">
        <v>13092</v>
      </c>
      <c r="F803" s="61" t="s">
        <v>3080</v>
      </c>
      <c r="G803" s="5"/>
      <c r="H803" s="5"/>
      <c r="I803" s="5"/>
      <c r="J803" s="5"/>
    </row>
    <row r="804" spans="1:10" ht="14.1" customHeight="1" thickBot="1" x14ac:dyDescent="0.25">
      <c r="A804" s="75"/>
      <c r="B804" s="62" t="s">
        <v>1786</v>
      </c>
      <c r="C804" s="60">
        <f>IF(C803="","",IF(AND(MONTH(C803)&gt;=1,MONTH(C803)&lt;=3),1,IF(AND(MONTH(C803)&gt;=4,MONTH(C803)&lt;=6),2,IF(AND(MONTH(C803)&gt;=7,MONTH(C803)&lt;=9),3,4))))</f>
        <v>3</v>
      </c>
      <c r="D804" s="75"/>
      <c r="E804" s="62" t="s">
        <v>2417</v>
      </c>
      <c r="F804" s="61" t="s">
        <v>11111</v>
      </c>
      <c r="G804" s="5"/>
      <c r="H804" s="5"/>
      <c r="I804" s="5"/>
      <c r="J804" s="5"/>
    </row>
    <row r="805" spans="1:10" ht="14.1" customHeight="1" thickBot="1" x14ac:dyDescent="0.25">
      <c r="A805" s="75"/>
      <c r="B805" s="62" t="s">
        <v>12941</v>
      </c>
      <c r="C805" s="71">
        <v>45488</v>
      </c>
      <c r="D805" s="75"/>
      <c r="E805" s="62" t="s">
        <v>3073</v>
      </c>
      <c r="F805" s="61" t="s">
        <v>11111</v>
      </c>
      <c r="G805" s="5"/>
      <c r="H805" s="5"/>
      <c r="I805" s="5"/>
      <c r="J805" s="5"/>
    </row>
    <row r="806" spans="1:10" ht="14.1" customHeight="1" thickBot="1" x14ac:dyDescent="0.25">
      <c r="A806" s="75"/>
      <c r="B806" s="62" t="s">
        <v>1786</v>
      </c>
      <c r="C806" s="60">
        <f>IF(C805="","",IF(AND(MONTH(C805)&gt;=1,MONTH(C805)&lt;=3),1,IF(AND(MONTH(C805)&gt;=4,MONTH(C805)&lt;=6),2,IF(AND(MONTH(C805)&gt;=7,MONTH(C805)&lt;=9),3,4))))</f>
        <v>3</v>
      </c>
      <c r="D806" s="75"/>
      <c r="E806" s="62" t="s">
        <v>13191</v>
      </c>
      <c r="F806" s="61" t="s">
        <v>11111</v>
      </c>
      <c r="G806" s="5"/>
      <c r="H806" s="5"/>
      <c r="I806" s="5"/>
      <c r="J806" s="5"/>
    </row>
    <row r="807" spans="1:10" ht="14.1" customHeight="1" thickBot="1" x14ac:dyDescent="0.25">
      <c r="A807" s="5"/>
      <c r="B807" s="5"/>
      <c r="C807" s="5"/>
      <c r="D807" s="5"/>
      <c r="E807" s="5"/>
      <c r="F807" s="5"/>
      <c r="G807" s="5"/>
      <c r="H807" s="5"/>
      <c r="I807" s="5"/>
      <c r="J807" s="5"/>
    </row>
    <row r="808" spans="1:10" ht="14.1" customHeight="1" thickBot="1" x14ac:dyDescent="0.25">
      <c r="A808" s="67" t="s">
        <v>15735</v>
      </c>
      <c r="B808" s="67" t="s">
        <v>16146</v>
      </c>
      <c r="C808" s="67" t="s">
        <v>15641</v>
      </c>
      <c r="D808" s="67" t="s">
        <v>15251</v>
      </c>
      <c r="E808" s="67" t="s">
        <v>6932</v>
      </c>
      <c r="F808" s="67" t="s">
        <v>15280</v>
      </c>
      <c r="G808" s="5"/>
      <c r="H808" s="5"/>
      <c r="I808" s="5"/>
      <c r="J808" s="5"/>
    </row>
    <row r="809" spans="1:10" ht="13.5" customHeight="1" x14ac:dyDescent="0.2">
      <c r="A809" s="63">
        <v>90101603</v>
      </c>
      <c r="B809" s="64" t="str">
        <f t="shared" ref="B809:B815" ca="1" si="12">IFERROR(INDEX(UNSPSCDes,MATCH(INDIRECT(ADDRESS(ROW(),COLUMN()-1,4)),UNSPSCCode,0)),"")</f>
        <v>Servicios de cáterin</v>
      </c>
      <c r="C809" s="63" t="s">
        <v>1449</v>
      </c>
      <c r="D809" s="63">
        <v>750</v>
      </c>
      <c r="E809" s="66">
        <v>120</v>
      </c>
      <c r="F809" s="65">
        <f t="shared" ref="F809:F815" ca="1" si="13">INDIRECT(ADDRESS(ROW(),COLUMN()-2,4))*INDIRECT(ADDRESS(ROW(),COLUMN()-1,4))</f>
        <v>90000</v>
      </c>
      <c r="G809" s="5"/>
      <c r="H809" s="5"/>
      <c r="I809" s="5"/>
      <c r="J809" s="5"/>
    </row>
    <row r="810" spans="1:10" ht="13.5" customHeight="1" x14ac:dyDescent="0.2">
      <c r="A810" s="63">
        <v>90101603</v>
      </c>
      <c r="B810" s="64" t="str">
        <f t="shared" ca="1" si="12"/>
        <v>Servicios de cáterin</v>
      </c>
      <c r="C810" s="63" t="s">
        <v>1449</v>
      </c>
      <c r="D810" s="63">
        <v>30</v>
      </c>
      <c r="E810" s="66">
        <v>200</v>
      </c>
      <c r="F810" s="65">
        <f t="shared" ca="1" si="13"/>
        <v>6000</v>
      </c>
      <c r="G810" s="5"/>
      <c r="H810" s="5"/>
      <c r="I810" s="5"/>
      <c r="J810" s="5"/>
    </row>
    <row r="811" spans="1:10" ht="13.5" customHeight="1" x14ac:dyDescent="0.2">
      <c r="A811" s="63">
        <v>90101603</v>
      </c>
      <c r="B811" s="64" t="str">
        <f t="shared" ca="1" si="12"/>
        <v>Servicios de cáterin</v>
      </c>
      <c r="C811" s="63" t="s">
        <v>1449</v>
      </c>
      <c r="D811" s="63">
        <v>1495</v>
      </c>
      <c r="E811" s="66">
        <v>550</v>
      </c>
      <c r="F811" s="65">
        <f t="shared" ca="1" si="13"/>
        <v>822250</v>
      </c>
      <c r="G811" s="5"/>
      <c r="H811" s="5"/>
      <c r="I811" s="5"/>
      <c r="J811" s="5"/>
    </row>
    <row r="812" spans="1:10" ht="13.5" customHeight="1" x14ac:dyDescent="0.2">
      <c r="A812" s="63">
        <v>90101603</v>
      </c>
      <c r="B812" s="64" t="str">
        <f t="shared" ca="1" si="12"/>
        <v>Servicios de cáterin</v>
      </c>
      <c r="C812" s="63" t="s">
        <v>1449</v>
      </c>
      <c r="D812" s="63">
        <v>50</v>
      </c>
      <c r="E812" s="66">
        <v>600</v>
      </c>
      <c r="F812" s="65">
        <f t="shared" ca="1" si="13"/>
        <v>30000</v>
      </c>
      <c r="G812" s="5"/>
      <c r="H812" s="5"/>
      <c r="I812" s="5"/>
      <c r="J812" s="5"/>
    </row>
    <row r="813" spans="1:10" ht="13.5" customHeight="1" x14ac:dyDescent="0.2">
      <c r="A813" s="63">
        <v>90101603</v>
      </c>
      <c r="B813" s="64" t="str">
        <f t="shared" ca="1" si="12"/>
        <v>Servicios de cáterin</v>
      </c>
      <c r="C813" s="63" t="s">
        <v>1449</v>
      </c>
      <c r="D813" s="63">
        <v>65</v>
      </c>
      <c r="E813" s="66">
        <v>750</v>
      </c>
      <c r="F813" s="65">
        <f t="shared" ca="1" si="13"/>
        <v>48750</v>
      </c>
      <c r="G813" s="5"/>
      <c r="H813" s="5"/>
      <c r="I813" s="5"/>
      <c r="J813" s="5"/>
    </row>
    <row r="814" spans="1:10" ht="13.5" customHeight="1" x14ac:dyDescent="0.2">
      <c r="A814" s="63">
        <v>90101603</v>
      </c>
      <c r="B814" s="64" t="str">
        <f t="shared" ca="1" si="12"/>
        <v>Servicios de cáterin</v>
      </c>
      <c r="C814" s="63" t="s">
        <v>1449</v>
      </c>
      <c r="D814" s="63">
        <v>65</v>
      </c>
      <c r="E814" s="66">
        <v>1200</v>
      </c>
      <c r="F814" s="65">
        <f t="shared" ca="1" si="13"/>
        <v>78000</v>
      </c>
      <c r="G814" s="5"/>
      <c r="H814" s="5"/>
      <c r="I814" s="5"/>
      <c r="J814" s="5"/>
    </row>
    <row r="815" spans="1:10" ht="13.5" customHeight="1" x14ac:dyDescent="0.2">
      <c r="A815" s="63">
        <v>90101603</v>
      </c>
      <c r="B815" s="64" t="str">
        <f t="shared" ca="1" si="12"/>
        <v>Servicios de cáterin</v>
      </c>
      <c r="C815" s="63" t="s">
        <v>1449</v>
      </c>
      <c r="D815" s="63">
        <v>680</v>
      </c>
      <c r="E815" s="66">
        <v>1250</v>
      </c>
      <c r="F815" s="65">
        <f t="shared" ca="1" si="13"/>
        <v>850000</v>
      </c>
      <c r="G815" s="5"/>
      <c r="H815" s="5"/>
      <c r="I815" s="5"/>
      <c r="J815" s="5"/>
    </row>
    <row r="816" spans="1:10" ht="14.1" customHeight="1" x14ac:dyDescent="0.2">
      <c r="A816" s="5"/>
      <c r="B816" s="5"/>
      <c r="C816" s="5"/>
      <c r="D816" s="5"/>
      <c r="E816" s="68" t="s">
        <v>12549</v>
      </c>
      <c r="F816" s="69">
        <f ca="1">SUM(Table363[MONTO TOTAL ESTIMADO])</f>
        <v>1925000</v>
      </c>
      <c r="G816" s="5"/>
      <c r="H816" s="5" t="str">
        <f>C802</f>
        <v>Bienes</v>
      </c>
      <c r="I816" s="5" t="str">
        <f>E802</f>
        <v>MIPYME Mujeres</v>
      </c>
      <c r="J816" s="5" t="str">
        <f>D802</f>
        <v>Comparacion de Precios</v>
      </c>
    </row>
    <row r="817" spans="1:10" ht="14.1" customHeight="1" thickBot="1" x14ac:dyDescent="0.3"/>
    <row r="818" spans="1:10" ht="33.75" customHeight="1" thickBot="1" x14ac:dyDescent="0.25">
      <c r="A818" s="59" t="s">
        <v>16382</v>
      </c>
      <c r="B818" s="59" t="s">
        <v>161</v>
      </c>
      <c r="C818" s="59" t="s">
        <v>11723</v>
      </c>
      <c r="D818" s="59" t="s">
        <v>14377</v>
      </c>
      <c r="E818" s="59" t="s">
        <v>10961</v>
      </c>
      <c r="F818" s="59" t="s">
        <v>11094</v>
      </c>
      <c r="G818" s="5"/>
      <c r="H818" s="5"/>
      <c r="I818" s="5"/>
      <c r="J818" s="5"/>
    </row>
    <row r="819" spans="1:10" ht="14.1" customHeight="1" thickBot="1" x14ac:dyDescent="0.25">
      <c r="A819" s="61" t="s">
        <v>18875</v>
      </c>
      <c r="B819" s="61" t="s">
        <v>18877</v>
      </c>
      <c r="C819" s="61" t="s">
        <v>17798</v>
      </c>
      <c r="D819" s="61" t="s">
        <v>17483</v>
      </c>
      <c r="E819" s="61" t="s">
        <v>6033</v>
      </c>
      <c r="F819" s="61"/>
      <c r="G819" s="5"/>
      <c r="H819" s="5"/>
      <c r="I819" s="5"/>
      <c r="J819" s="5"/>
    </row>
    <row r="820" spans="1:10" ht="14.1" customHeight="1" thickBot="1" x14ac:dyDescent="0.25">
      <c r="A820" s="74" t="s">
        <v>14828</v>
      </c>
      <c r="B820" s="62" t="s">
        <v>8528</v>
      </c>
      <c r="C820" s="71">
        <v>45566</v>
      </c>
      <c r="D820" s="74" t="s">
        <v>9385</v>
      </c>
      <c r="E820" s="62" t="s">
        <v>13092</v>
      </c>
      <c r="F820" s="61" t="s">
        <v>3080</v>
      </c>
      <c r="G820" s="5"/>
      <c r="H820" s="5"/>
      <c r="I820" s="5"/>
      <c r="J820" s="5"/>
    </row>
    <row r="821" spans="1:10" ht="14.1" customHeight="1" thickBot="1" x14ac:dyDescent="0.25">
      <c r="A821" s="75"/>
      <c r="B821" s="62" t="s">
        <v>1786</v>
      </c>
      <c r="C821" s="60">
        <f>IF(C820="","",IF(AND(MONTH(C820)&gt;=1,MONTH(C820)&lt;=3),1,IF(AND(MONTH(C820)&gt;=4,MONTH(C820)&lt;=6),2,IF(AND(MONTH(C820)&gt;=7,MONTH(C820)&lt;=9),3,4))))</f>
        <v>4</v>
      </c>
      <c r="D821" s="75"/>
      <c r="E821" s="62" t="s">
        <v>2417</v>
      </c>
      <c r="F821" s="61" t="s">
        <v>11111</v>
      </c>
      <c r="G821" s="5"/>
      <c r="H821" s="5"/>
      <c r="I821" s="5"/>
      <c r="J821" s="5"/>
    </row>
    <row r="822" spans="1:10" ht="14.1" customHeight="1" thickBot="1" x14ac:dyDescent="0.25">
      <c r="A822" s="75"/>
      <c r="B822" s="62" t="s">
        <v>12941</v>
      </c>
      <c r="C822" s="71">
        <v>45580</v>
      </c>
      <c r="D822" s="75"/>
      <c r="E822" s="62" t="s">
        <v>3073</v>
      </c>
      <c r="F822" s="61" t="s">
        <v>11111</v>
      </c>
      <c r="G822" s="5"/>
      <c r="H822" s="5"/>
      <c r="I822" s="5"/>
      <c r="J822" s="5"/>
    </row>
    <row r="823" spans="1:10" ht="14.1" customHeight="1" thickBot="1" x14ac:dyDescent="0.25">
      <c r="A823" s="75"/>
      <c r="B823" s="62" t="s">
        <v>1786</v>
      </c>
      <c r="C823" s="60">
        <f>IF(C822="","",IF(AND(MONTH(C822)&gt;=1,MONTH(C822)&lt;=3),1,IF(AND(MONTH(C822)&gt;=4,MONTH(C822)&lt;=6),2,IF(AND(MONTH(C822)&gt;=7,MONTH(C822)&lt;=9),3,4))))</f>
        <v>4</v>
      </c>
      <c r="D823" s="75"/>
      <c r="E823" s="62" t="s">
        <v>13191</v>
      </c>
      <c r="F823" s="61" t="s">
        <v>11111</v>
      </c>
      <c r="G823" s="5"/>
      <c r="H823" s="5"/>
      <c r="I823" s="5"/>
      <c r="J823" s="5"/>
    </row>
    <row r="824" spans="1:10" ht="14.1" customHeight="1" thickBot="1" x14ac:dyDescent="0.25">
      <c r="A824" s="5"/>
      <c r="B824" s="5"/>
      <c r="C824" s="5"/>
      <c r="D824" s="5"/>
      <c r="E824" s="5"/>
      <c r="F824" s="5"/>
      <c r="G824" s="5"/>
      <c r="H824" s="5"/>
      <c r="I824" s="5"/>
      <c r="J824" s="5"/>
    </row>
    <row r="825" spans="1:10" ht="14.1" customHeight="1" thickBot="1" x14ac:dyDescent="0.25">
      <c r="A825" s="67" t="s">
        <v>15735</v>
      </c>
      <c r="B825" s="67" t="s">
        <v>16146</v>
      </c>
      <c r="C825" s="67" t="s">
        <v>15641</v>
      </c>
      <c r="D825" s="67" t="s">
        <v>15251</v>
      </c>
      <c r="E825" s="67" t="s">
        <v>6932</v>
      </c>
      <c r="F825" s="67" t="s">
        <v>15280</v>
      </c>
      <c r="G825" s="5"/>
      <c r="H825" s="5"/>
      <c r="I825" s="5"/>
      <c r="J825" s="5"/>
    </row>
    <row r="826" spans="1:10" ht="13.5" customHeight="1" x14ac:dyDescent="0.2">
      <c r="A826" s="63">
        <v>90101603</v>
      </c>
      <c r="B826" s="64" t="str">
        <f t="shared" ref="B826:B832" ca="1" si="14">IFERROR(INDEX(UNSPSCDes,MATCH(INDIRECT(ADDRESS(ROW(),COLUMN()-1,4)),UNSPSCCode,0)),"")</f>
        <v>Servicios de cáterin</v>
      </c>
      <c r="C826" s="63" t="s">
        <v>1449</v>
      </c>
      <c r="D826" s="63">
        <v>50</v>
      </c>
      <c r="E826" s="66">
        <v>120</v>
      </c>
      <c r="F826" s="65">
        <f t="shared" ref="F826:F832" ca="1" si="15">INDIRECT(ADDRESS(ROW(),COLUMN()-2,4))*INDIRECT(ADDRESS(ROW(),COLUMN()-1,4))</f>
        <v>6000</v>
      </c>
      <c r="G826" s="5"/>
      <c r="H826" s="5"/>
      <c r="I826" s="5"/>
      <c r="J826" s="5"/>
    </row>
    <row r="827" spans="1:10" ht="13.5" customHeight="1" x14ac:dyDescent="0.2">
      <c r="A827" s="63">
        <v>90101603</v>
      </c>
      <c r="B827" s="64" t="str">
        <f t="shared" ca="1" si="14"/>
        <v>Servicios de cáterin</v>
      </c>
      <c r="C827" s="63" t="s">
        <v>1449</v>
      </c>
      <c r="D827" s="63">
        <v>30</v>
      </c>
      <c r="E827" s="66">
        <v>200</v>
      </c>
      <c r="F827" s="65">
        <f t="shared" ca="1" si="15"/>
        <v>6000</v>
      </c>
      <c r="G827" s="5"/>
      <c r="H827" s="5"/>
      <c r="I827" s="5"/>
      <c r="J827" s="5"/>
    </row>
    <row r="828" spans="1:10" ht="13.5" customHeight="1" x14ac:dyDescent="0.2">
      <c r="A828" s="63">
        <v>90101603</v>
      </c>
      <c r="B828" s="64" t="str">
        <f t="shared" ca="1" si="14"/>
        <v>Servicios de cáterin</v>
      </c>
      <c r="C828" s="63" t="s">
        <v>1449</v>
      </c>
      <c r="D828" s="63">
        <v>1365</v>
      </c>
      <c r="E828" s="66">
        <v>550</v>
      </c>
      <c r="F828" s="65">
        <f t="shared" ca="1" si="15"/>
        <v>750750</v>
      </c>
      <c r="G828" s="5"/>
      <c r="H828" s="5"/>
      <c r="I828" s="5"/>
      <c r="J828" s="5"/>
    </row>
    <row r="829" spans="1:10" ht="13.5" customHeight="1" x14ac:dyDescent="0.2">
      <c r="A829" s="63">
        <v>90101603</v>
      </c>
      <c r="B829" s="64" t="str">
        <f t="shared" ca="1" si="14"/>
        <v>Servicios de cáterin</v>
      </c>
      <c r="C829" s="63" t="s">
        <v>1449</v>
      </c>
      <c r="D829" s="63">
        <v>65</v>
      </c>
      <c r="E829" s="66">
        <v>750</v>
      </c>
      <c r="F829" s="65">
        <f t="shared" ca="1" si="15"/>
        <v>48750</v>
      </c>
      <c r="G829" s="5"/>
      <c r="H829" s="5"/>
      <c r="I829" s="5"/>
      <c r="J829" s="5"/>
    </row>
    <row r="830" spans="1:10" ht="13.5" customHeight="1" x14ac:dyDescent="0.2">
      <c r="A830" s="63">
        <v>90101603</v>
      </c>
      <c r="B830" s="64" t="str">
        <f t="shared" ca="1" si="14"/>
        <v>Servicios de cáterin</v>
      </c>
      <c r="C830" s="63" t="s">
        <v>1449</v>
      </c>
      <c r="D830" s="63">
        <v>65</v>
      </c>
      <c r="E830" s="66">
        <v>1200</v>
      </c>
      <c r="F830" s="65">
        <f t="shared" ca="1" si="15"/>
        <v>78000</v>
      </c>
      <c r="G830" s="5"/>
      <c r="H830" s="5"/>
      <c r="I830" s="5"/>
      <c r="J830" s="5"/>
    </row>
    <row r="831" spans="1:10" ht="13.5" customHeight="1" x14ac:dyDescent="0.2">
      <c r="A831" s="63">
        <v>90101603</v>
      </c>
      <c r="B831" s="64" t="str">
        <f t="shared" ca="1" si="14"/>
        <v>Servicios de cáterin</v>
      </c>
      <c r="C831" s="63" t="s">
        <v>1449</v>
      </c>
      <c r="D831" s="63">
        <v>350</v>
      </c>
      <c r="E831" s="66">
        <v>1250</v>
      </c>
      <c r="F831" s="65">
        <f t="shared" ca="1" si="15"/>
        <v>437500</v>
      </c>
      <c r="G831" s="5"/>
      <c r="H831" s="5"/>
      <c r="I831" s="5"/>
      <c r="J831" s="5"/>
    </row>
    <row r="832" spans="1:10" ht="13.5" customHeight="1" x14ac:dyDescent="0.2">
      <c r="A832" s="63">
        <v>90101603</v>
      </c>
      <c r="B832" s="64" t="str">
        <f t="shared" ca="1" si="14"/>
        <v>Servicios de cáterin</v>
      </c>
      <c r="C832" s="63" t="s">
        <v>1449</v>
      </c>
      <c r="D832" s="63">
        <v>50</v>
      </c>
      <c r="E832" s="66">
        <v>1600</v>
      </c>
      <c r="F832" s="65">
        <f t="shared" ca="1" si="15"/>
        <v>80000</v>
      </c>
      <c r="G832" s="5"/>
      <c r="H832" s="5"/>
      <c r="I832" s="5"/>
      <c r="J832" s="5"/>
    </row>
    <row r="833" spans="1:10" ht="14.1" customHeight="1" x14ac:dyDescent="0.2">
      <c r="A833" s="5"/>
      <c r="B833" s="5"/>
      <c r="C833" s="5"/>
      <c r="D833" s="5"/>
      <c r="E833" s="68" t="s">
        <v>12549</v>
      </c>
      <c r="F833" s="69">
        <f ca="1">SUM(Table364[MONTO TOTAL ESTIMADO])</f>
        <v>1407000</v>
      </c>
      <c r="G833" s="5"/>
      <c r="H833" s="5" t="str">
        <f>C819</f>
        <v>Bienes</v>
      </c>
      <c r="I833" s="5" t="str">
        <f>E819</f>
        <v>MIPYME Mujeres</v>
      </c>
      <c r="J833" s="5" t="str">
        <f>D819</f>
        <v>Compras Menores</v>
      </c>
    </row>
    <row r="834" spans="1:10" ht="14.1" customHeight="1" thickBot="1" x14ac:dyDescent="0.3"/>
    <row r="835" spans="1:10" ht="33.75" customHeight="1" thickBot="1" x14ac:dyDescent="0.25">
      <c r="A835" s="59" t="s">
        <v>16382</v>
      </c>
      <c r="B835" s="59" t="s">
        <v>161</v>
      </c>
      <c r="C835" s="59" t="s">
        <v>11723</v>
      </c>
      <c r="D835" s="59" t="s">
        <v>14377</v>
      </c>
      <c r="E835" s="59" t="s">
        <v>10961</v>
      </c>
      <c r="F835" s="59" t="s">
        <v>11094</v>
      </c>
      <c r="G835" s="5"/>
      <c r="H835" s="5"/>
      <c r="I835" s="5"/>
      <c r="J835" s="5"/>
    </row>
    <row r="836" spans="1:10" ht="14.1" customHeight="1" thickBot="1" x14ac:dyDescent="0.25">
      <c r="A836" s="61" t="s">
        <v>18881</v>
      </c>
      <c r="B836" s="61" t="s">
        <v>18882</v>
      </c>
      <c r="C836" s="61" t="s">
        <v>17798</v>
      </c>
      <c r="D836" s="61" t="s">
        <v>10170</v>
      </c>
      <c r="E836" s="61" t="s">
        <v>8854</v>
      </c>
      <c r="F836" s="61"/>
      <c r="G836" s="5"/>
      <c r="H836" s="5"/>
      <c r="I836" s="5"/>
      <c r="J836" s="5"/>
    </row>
    <row r="837" spans="1:10" ht="14.1" customHeight="1" thickBot="1" x14ac:dyDescent="0.25">
      <c r="A837" s="74" t="s">
        <v>14828</v>
      </c>
      <c r="B837" s="62" t="s">
        <v>8528</v>
      </c>
      <c r="C837" s="71">
        <v>45292</v>
      </c>
      <c r="D837" s="74" t="s">
        <v>9385</v>
      </c>
      <c r="E837" s="62" t="s">
        <v>13092</v>
      </c>
      <c r="F837" s="61" t="s">
        <v>3080</v>
      </c>
      <c r="G837" s="5"/>
      <c r="H837" s="5"/>
      <c r="I837" s="5"/>
      <c r="J837" s="5"/>
    </row>
    <row r="838" spans="1:10" ht="14.1" customHeight="1" thickBot="1" x14ac:dyDescent="0.25">
      <c r="A838" s="75"/>
      <c r="B838" s="62" t="s">
        <v>1786</v>
      </c>
      <c r="C838" s="60">
        <f>IF(C837="","",IF(AND(MONTH(C837)&gt;=1,MONTH(C837)&lt;=3),1,IF(AND(MONTH(C837)&gt;=4,MONTH(C837)&lt;=6),2,IF(AND(MONTH(C837)&gt;=7,MONTH(C837)&lt;=9),3,4))))</f>
        <v>1</v>
      </c>
      <c r="D838" s="75"/>
      <c r="E838" s="62" t="s">
        <v>2417</v>
      </c>
      <c r="F838" s="61" t="s">
        <v>11111</v>
      </c>
      <c r="G838" s="5"/>
      <c r="H838" s="5"/>
      <c r="I838" s="5"/>
      <c r="J838" s="5"/>
    </row>
    <row r="839" spans="1:10" ht="14.1" customHeight="1" thickBot="1" x14ac:dyDescent="0.25">
      <c r="A839" s="75"/>
      <c r="B839" s="62" t="s">
        <v>12941</v>
      </c>
      <c r="C839" s="71">
        <v>45293</v>
      </c>
      <c r="D839" s="75"/>
      <c r="E839" s="62" t="s">
        <v>3073</v>
      </c>
      <c r="F839" s="61" t="s">
        <v>11111</v>
      </c>
      <c r="G839" s="5"/>
      <c r="H839" s="5"/>
      <c r="I839" s="5"/>
      <c r="J839" s="5"/>
    </row>
    <row r="840" spans="1:10" ht="14.1" customHeight="1" thickBot="1" x14ac:dyDescent="0.25">
      <c r="A840" s="75"/>
      <c r="B840" s="62" t="s">
        <v>1786</v>
      </c>
      <c r="C840" s="60">
        <f>IF(C839="","",IF(AND(MONTH(C839)&gt;=1,MONTH(C839)&lt;=3),1,IF(AND(MONTH(C839)&gt;=4,MONTH(C839)&lt;=6),2,IF(AND(MONTH(C839)&gt;=7,MONTH(C839)&lt;=9),3,4))))</f>
        <v>1</v>
      </c>
      <c r="D840" s="75"/>
      <c r="E840" s="62" t="s">
        <v>13191</v>
      </c>
      <c r="F840" s="61" t="s">
        <v>11111</v>
      </c>
      <c r="G840" s="5"/>
      <c r="H840" s="5"/>
      <c r="I840" s="5"/>
      <c r="J840" s="5"/>
    </row>
    <row r="841" spans="1:10" ht="14.1" customHeight="1" thickBot="1" x14ac:dyDescent="0.25">
      <c r="A841" s="5"/>
      <c r="B841" s="5"/>
      <c r="C841" s="5"/>
      <c r="D841" s="5"/>
      <c r="E841" s="5"/>
      <c r="F841" s="5"/>
      <c r="G841" s="5"/>
      <c r="H841" s="5"/>
      <c r="I841" s="5"/>
      <c r="J841" s="5"/>
    </row>
    <row r="842" spans="1:10" ht="14.1" customHeight="1" thickBot="1" x14ac:dyDescent="0.25">
      <c r="A842" s="67" t="s">
        <v>15735</v>
      </c>
      <c r="B842" s="67" t="s">
        <v>16146</v>
      </c>
      <c r="C842" s="67" t="s">
        <v>15641</v>
      </c>
      <c r="D842" s="67" t="s">
        <v>15251</v>
      </c>
      <c r="E842" s="67" t="s">
        <v>6932</v>
      </c>
      <c r="F842" s="67" t="s">
        <v>15280</v>
      </c>
      <c r="G842" s="5"/>
      <c r="H842" s="5"/>
      <c r="I842" s="5"/>
      <c r="J842" s="5"/>
    </row>
    <row r="843" spans="1:10" ht="13.5" customHeight="1" x14ac:dyDescent="0.2">
      <c r="A843" s="63">
        <v>93131608</v>
      </c>
      <c r="B843" s="64" t="str">
        <f ca="1">IFERROR(INDEX(UNSPSCDes,MATCH(INDIRECT(ADDRESS(ROW(),COLUMN()-1,4)),UNSPSCCode,0)),"")</f>
        <v>Servicios de suministro de alimentos</v>
      </c>
      <c r="C843" s="63" t="s">
        <v>18143</v>
      </c>
      <c r="D843" s="63">
        <v>3</v>
      </c>
      <c r="E843" s="66">
        <v>7000</v>
      </c>
      <c r="F843" s="65">
        <f ca="1">INDIRECT(ADDRESS(ROW(),COLUMN()-2,4))*INDIRECT(ADDRESS(ROW(),COLUMN()-1,4))</f>
        <v>21000</v>
      </c>
      <c r="G843" s="5"/>
      <c r="H843" s="5"/>
      <c r="I843" s="5"/>
      <c r="J843" s="5"/>
    </row>
    <row r="844" spans="1:10" ht="13.5" customHeight="1" x14ac:dyDescent="0.2">
      <c r="A844" s="63">
        <v>93131608</v>
      </c>
      <c r="B844" s="64" t="str">
        <f ca="1">IFERROR(INDEX(UNSPSCDes,MATCH(INDIRECT(ADDRESS(ROW(),COLUMN()-1,4)),UNSPSCCode,0)),"")</f>
        <v>Servicios de suministro de alimentos</v>
      </c>
      <c r="C844" s="63" t="s">
        <v>18143</v>
      </c>
      <c r="D844" s="63">
        <v>1</v>
      </c>
      <c r="E844" s="66">
        <v>66250</v>
      </c>
      <c r="F844" s="65">
        <f ca="1">INDIRECT(ADDRESS(ROW(),COLUMN()-2,4))*INDIRECT(ADDRESS(ROW(),COLUMN()-1,4))</f>
        <v>66250</v>
      </c>
      <c r="G844" s="5"/>
      <c r="H844" s="5"/>
      <c r="I844" s="5"/>
      <c r="J844" s="5"/>
    </row>
    <row r="845" spans="1:10" ht="14.1" customHeight="1" x14ac:dyDescent="0.2">
      <c r="A845" s="5"/>
      <c r="B845" s="5"/>
      <c r="C845" s="5"/>
      <c r="D845" s="5"/>
      <c r="E845" s="68" t="s">
        <v>12549</v>
      </c>
      <c r="F845" s="69">
        <f ca="1">SUM(Table365[MONTO TOTAL ESTIMADO])</f>
        <v>87250</v>
      </c>
      <c r="G845" s="5"/>
      <c r="H845" s="5" t="str">
        <f>C836</f>
        <v>Bienes</v>
      </c>
      <c r="I845" s="5" t="str">
        <f>E836</f>
        <v>Sí</v>
      </c>
      <c r="J845" s="5" t="str">
        <f>D836</f>
        <v>Compras por debajo del Umbral</v>
      </c>
    </row>
    <row r="846" spans="1:10" ht="14.1" customHeight="1" thickBot="1" x14ac:dyDescent="0.3"/>
    <row r="847" spans="1:10" ht="33.75" customHeight="1" thickBot="1" x14ac:dyDescent="0.25">
      <c r="A847" s="59" t="s">
        <v>16382</v>
      </c>
      <c r="B847" s="59" t="s">
        <v>161</v>
      </c>
      <c r="C847" s="59" t="s">
        <v>11723</v>
      </c>
      <c r="D847" s="59" t="s">
        <v>14377</v>
      </c>
      <c r="E847" s="59" t="s">
        <v>10961</v>
      </c>
      <c r="F847" s="59" t="s">
        <v>11094</v>
      </c>
      <c r="G847" s="5"/>
      <c r="H847" s="5"/>
      <c r="I847" s="5"/>
      <c r="J847" s="5"/>
    </row>
    <row r="848" spans="1:10" ht="14.1" customHeight="1" thickBot="1" x14ac:dyDescent="0.25">
      <c r="A848" s="61" t="s">
        <v>18881</v>
      </c>
      <c r="B848" s="61" t="s">
        <v>18882</v>
      </c>
      <c r="C848" s="61" t="s">
        <v>17798</v>
      </c>
      <c r="D848" s="61" t="s">
        <v>10170</v>
      </c>
      <c r="E848" s="61" t="s">
        <v>8854</v>
      </c>
      <c r="F848" s="61"/>
      <c r="G848" s="5"/>
      <c r="H848" s="5"/>
      <c r="I848" s="5"/>
      <c r="J848" s="5"/>
    </row>
    <row r="849" spans="1:10" ht="14.1" customHeight="1" thickBot="1" x14ac:dyDescent="0.25">
      <c r="A849" s="74" t="s">
        <v>14828</v>
      </c>
      <c r="B849" s="62" t="s">
        <v>8528</v>
      </c>
      <c r="C849" s="71">
        <v>45383</v>
      </c>
      <c r="D849" s="74" t="s">
        <v>9385</v>
      </c>
      <c r="E849" s="62" t="s">
        <v>13092</v>
      </c>
      <c r="F849" s="61" t="s">
        <v>3080</v>
      </c>
      <c r="G849" s="5"/>
      <c r="H849" s="5"/>
      <c r="I849" s="5"/>
      <c r="J849" s="5"/>
    </row>
    <row r="850" spans="1:10" ht="14.1" customHeight="1" thickBot="1" x14ac:dyDescent="0.25">
      <c r="A850" s="75"/>
      <c r="B850" s="62" t="s">
        <v>1786</v>
      </c>
      <c r="C850" s="60">
        <f>IF(C849="","",IF(AND(MONTH(C849)&gt;=1,MONTH(C849)&lt;=3),1,IF(AND(MONTH(C849)&gt;=4,MONTH(C849)&lt;=6),2,IF(AND(MONTH(C849)&gt;=7,MONTH(C849)&lt;=9),3,4))))</f>
        <v>2</v>
      </c>
      <c r="D850" s="75"/>
      <c r="E850" s="62" t="s">
        <v>2417</v>
      </c>
      <c r="F850" s="61" t="s">
        <v>11111</v>
      </c>
      <c r="G850" s="5"/>
      <c r="H850" s="5"/>
      <c r="I850" s="5"/>
      <c r="J850" s="5"/>
    </row>
    <row r="851" spans="1:10" ht="14.1" customHeight="1" thickBot="1" x14ac:dyDescent="0.25">
      <c r="A851" s="75"/>
      <c r="B851" s="62" t="s">
        <v>12941</v>
      </c>
      <c r="C851" s="71">
        <v>45384</v>
      </c>
      <c r="D851" s="75"/>
      <c r="E851" s="62" t="s">
        <v>3073</v>
      </c>
      <c r="F851" s="61" t="s">
        <v>11111</v>
      </c>
      <c r="G851" s="5"/>
      <c r="H851" s="5"/>
      <c r="I851" s="5"/>
      <c r="J851" s="5"/>
    </row>
    <row r="852" spans="1:10" ht="14.1" customHeight="1" thickBot="1" x14ac:dyDescent="0.25">
      <c r="A852" s="75"/>
      <c r="B852" s="62" t="s">
        <v>1786</v>
      </c>
      <c r="C852" s="60">
        <f>IF(C851="","",IF(AND(MONTH(C851)&gt;=1,MONTH(C851)&lt;=3),1,IF(AND(MONTH(C851)&gt;=4,MONTH(C851)&lt;=6),2,IF(AND(MONTH(C851)&gt;=7,MONTH(C851)&lt;=9),3,4))))</f>
        <v>2</v>
      </c>
      <c r="D852" s="75"/>
      <c r="E852" s="62" t="s">
        <v>13191</v>
      </c>
      <c r="F852" s="61" t="s">
        <v>11111</v>
      </c>
      <c r="G852" s="5"/>
      <c r="H852" s="5"/>
      <c r="I852" s="5"/>
      <c r="J852" s="5"/>
    </row>
    <row r="853" spans="1:10" ht="14.1" customHeight="1" thickBot="1" x14ac:dyDescent="0.25">
      <c r="A853" s="5"/>
      <c r="B853" s="5"/>
      <c r="C853" s="5"/>
      <c r="D853" s="5"/>
      <c r="E853" s="5"/>
      <c r="F853" s="5"/>
      <c r="G853" s="5"/>
      <c r="H853" s="5"/>
      <c r="I853" s="5"/>
      <c r="J853" s="5"/>
    </row>
    <row r="854" spans="1:10" ht="14.1" customHeight="1" thickBot="1" x14ac:dyDescent="0.25">
      <c r="A854" s="67" t="s">
        <v>15735</v>
      </c>
      <c r="B854" s="67" t="s">
        <v>16146</v>
      </c>
      <c r="C854" s="67" t="s">
        <v>15641</v>
      </c>
      <c r="D854" s="67" t="s">
        <v>15251</v>
      </c>
      <c r="E854" s="67" t="s">
        <v>6932</v>
      </c>
      <c r="F854" s="67" t="s">
        <v>15280</v>
      </c>
      <c r="G854" s="5"/>
      <c r="H854" s="5"/>
      <c r="I854" s="5"/>
      <c r="J854" s="5"/>
    </row>
    <row r="855" spans="1:10" ht="13.5" customHeight="1" x14ac:dyDescent="0.2">
      <c r="A855" s="63">
        <v>93131608</v>
      </c>
      <c r="B855" s="64" t="str">
        <f ca="1">IFERROR(INDEX(UNSPSCDes,MATCH(INDIRECT(ADDRESS(ROW(),COLUMN()-1,4)),UNSPSCCode,0)),"")</f>
        <v>Servicios de suministro de alimentos</v>
      </c>
      <c r="C855" s="63" t="s">
        <v>18143</v>
      </c>
      <c r="D855" s="63">
        <v>3</v>
      </c>
      <c r="E855" s="66">
        <v>7000</v>
      </c>
      <c r="F855" s="65">
        <f ca="1">INDIRECT(ADDRESS(ROW(),COLUMN()-2,4))*INDIRECT(ADDRESS(ROW(),COLUMN()-1,4))</f>
        <v>21000</v>
      </c>
      <c r="G855" s="5"/>
      <c r="H855" s="5"/>
      <c r="I855" s="5"/>
      <c r="J855" s="5"/>
    </row>
    <row r="856" spans="1:10" ht="13.5" customHeight="1" x14ac:dyDescent="0.2">
      <c r="A856" s="63">
        <v>93131608</v>
      </c>
      <c r="B856" s="64" t="str">
        <f ca="1">IFERROR(INDEX(UNSPSCDes,MATCH(INDIRECT(ADDRESS(ROW(),COLUMN()-1,4)),UNSPSCCode,0)),"")</f>
        <v>Servicios de suministro de alimentos</v>
      </c>
      <c r="C856" s="63" t="s">
        <v>18143</v>
      </c>
      <c r="D856" s="63">
        <v>1</v>
      </c>
      <c r="E856" s="66">
        <v>66250</v>
      </c>
      <c r="F856" s="65">
        <f ca="1">INDIRECT(ADDRESS(ROW(),COLUMN()-2,4))*INDIRECT(ADDRESS(ROW(),COLUMN()-1,4))</f>
        <v>66250</v>
      </c>
      <c r="G856" s="5"/>
      <c r="H856" s="5"/>
      <c r="I856" s="5"/>
      <c r="J856" s="5"/>
    </row>
    <row r="857" spans="1:10" ht="14.1" customHeight="1" x14ac:dyDescent="0.2">
      <c r="A857" s="5"/>
      <c r="B857" s="5"/>
      <c r="C857" s="5"/>
      <c r="D857" s="5"/>
      <c r="E857" s="68" t="s">
        <v>12549</v>
      </c>
      <c r="F857" s="69">
        <f ca="1">SUM(Table366[MONTO TOTAL ESTIMADO])</f>
        <v>87250</v>
      </c>
      <c r="G857" s="5"/>
      <c r="H857" s="5" t="str">
        <f>C848</f>
        <v>Bienes</v>
      </c>
      <c r="I857" s="5" t="str">
        <f>E848</f>
        <v>Sí</v>
      </c>
      <c r="J857" s="5" t="str">
        <f>D848</f>
        <v>Compras por debajo del Umbral</v>
      </c>
    </row>
    <row r="858" spans="1:10" ht="14.1" customHeight="1" thickBot="1" x14ac:dyDescent="0.3"/>
    <row r="859" spans="1:10" ht="33.75" customHeight="1" thickBot="1" x14ac:dyDescent="0.25">
      <c r="A859" s="59" t="s">
        <v>16382</v>
      </c>
      <c r="B859" s="59" t="s">
        <v>161</v>
      </c>
      <c r="C859" s="59" t="s">
        <v>11723</v>
      </c>
      <c r="D859" s="59" t="s">
        <v>14377</v>
      </c>
      <c r="E859" s="59" t="s">
        <v>10961</v>
      </c>
      <c r="F859" s="59" t="s">
        <v>11094</v>
      </c>
      <c r="G859" s="5"/>
      <c r="H859" s="5"/>
      <c r="I859" s="5"/>
      <c r="J859" s="5"/>
    </row>
    <row r="860" spans="1:10" ht="14.1" customHeight="1" thickBot="1" x14ac:dyDescent="0.25">
      <c r="A860" s="61" t="s">
        <v>18881</v>
      </c>
      <c r="B860" s="61" t="s">
        <v>18882</v>
      </c>
      <c r="C860" s="61" t="s">
        <v>17798</v>
      </c>
      <c r="D860" s="61" t="s">
        <v>10170</v>
      </c>
      <c r="E860" s="61" t="s">
        <v>8854</v>
      </c>
      <c r="F860" s="61"/>
      <c r="G860" s="5"/>
      <c r="H860" s="5"/>
      <c r="I860" s="5"/>
      <c r="J860" s="5"/>
    </row>
    <row r="861" spans="1:10" ht="14.1" customHeight="1" thickBot="1" x14ac:dyDescent="0.25">
      <c r="A861" s="74" t="s">
        <v>14828</v>
      </c>
      <c r="B861" s="62" t="s">
        <v>8528</v>
      </c>
      <c r="C861" s="71">
        <v>45474</v>
      </c>
      <c r="D861" s="74" t="s">
        <v>9385</v>
      </c>
      <c r="E861" s="62" t="s">
        <v>13092</v>
      </c>
      <c r="F861" s="61" t="s">
        <v>3080</v>
      </c>
      <c r="G861" s="5"/>
      <c r="H861" s="5"/>
      <c r="I861" s="5"/>
      <c r="J861" s="5"/>
    </row>
    <row r="862" spans="1:10" ht="14.1" customHeight="1" thickBot="1" x14ac:dyDescent="0.25">
      <c r="A862" s="75"/>
      <c r="B862" s="62" t="s">
        <v>1786</v>
      </c>
      <c r="C862" s="60">
        <f>IF(C861="","",IF(AND(MONTH(C861)&gt;=1,MONTH(C861)&lt;=3),1,IF(AND(MONTH(C861)&gt;=4,MONTH(C861)&lt;=6),2,IF(AND(MONTH(C861)&gt;=7,MONTH(C861)&lt;=9),3,4))))</f>
        <v>3</v>
      </c>
      <c r="D862" s="75"/>
      <c r="E862" s="62" t="s">
        <v>2417</v>
      </c>
      <c r="F862" s="61" t="s">
        <v>11111</v>
      </c>
      <c r="G862" s="5"/>
      <c r="H862" s="5"/>
      <c r="I862" s="5"/>
      <c r="J862" s="5"/>
    </row>
    <row r="863" spans="1:10" ht="14.1" customHeight="1" thickBot="1" x14ac:dyDescent="0.25">
      <c r="A863" s="75"/>
      <c r="B863" s="62" t="s">
        <v>12941</v>
      </c>
      <c r="C863" s="71">
        <v>45475</v>
      </c>
      <c r="D863" s="75"/>
      <c r="E863" s="62" t="s">
        <v>3073</v>
      </c>
      <c r="F863" s="61" t="s">
        <v>11111</v>
      </c>
      <c r="G863" s="5"/>
      <c r="H863" s="5"/>
      <c r="I863" s="5"/>
      <c r="J863" s="5"/>
    </row>
    <row r="864" spans="1:10" ht="14.1" customHeight="1" thickBot="1" x14ac:dyDescent="0.25">
      <c r="A864" s="75"/>
      <c r="B864" s="62" t="s">
        <v>1786</v>
      </c>
      <c r="C864" s="60">
        <f>IF(C863="","",IF(AND(MONTH(C863)&gt;=1,MONTH(C863)&lt;=3),1,IF(AND(MONTH(C863)&gt;=4,MONTH(C863)&lt;=6),2,IF(AND(MONTH(C863)&gt;=7,MONTH(C863)&lt;=9),3,4))))</f>
        <v>3</v>
      </c>
      <c r="D864" s="75"/>
      <c r="E864" s="62" t="s">
        <v>13191</v>
      </c>
      <c r="F864" s="61" t="s">
        <v>11111</v>
      </c>
      <c r="G864" s="5"/>
      <c r="H864" s="5"/>
      <c r="I864" s="5"/>
      <c r="J864" s="5"/>
    </row>
    <row r="865" spans="1:10" ht="14.1" customHeight="1" thickBot="1" x14ac:dyDescent="0.25">
      <c r="A865" s="5"/>
      <c r="B865" s="5"/>
      <c r="C865" s="5"/>
      <c r="D865" s="5"/>
      <c r="E865" s="5"/>
      <c r="F865" s="5"/>
      <c r="G865" s="5"/>
      <c r="H865" s="5"/>
      <c r="I865" s="5"/>
      <c r="J865" s="5"/>
    </row>
    <row r="866" spans="1:10" ht="14.1" customHeight="1" thickBot="1" x14ac:dyDescent="0.25">
      <c r="A866" s="67" t="s">
        <v>15735</v>
      </c>
      <c r="B866" s="67" t="s">
        <v>16146</v>
      </c>
      <c r="C866" s="67" t="s">
        <v>15641</v>
      </c>
      <c r="D866" s="67" t="s">
        <v>15251</v>
      </c>
      <c r="E866" s="67" t="s">
        <v>6932</v>
      </c>
      <c r="F866" s="67" t="s">
        <v>15280</v>
      </c>
      <c r="G866" s="5"/>
      <c r="H866" s="5"/>
      <c r="I866" s="5"/>
      <c r="J866" s="5"/>
    </row>
    <row r="867" spans="1:10" ht="13.5" customHeight="1" x14ac:dyDescent="0.2">
      <c r="A867" s="63">
        <v>93131608</v>
      </c>
      <c r="B867" s="64" t="str">
        <f ca="1">IFERROR(INDEX(UNSPSCDes,MATCH(INDIRECT(ADDRESS(ROW(),COLUMN()-1,4)),UNSPSCCode,0)),"")</f>
        <v>Servicios de suministro de alimentos</v>
      </c>
      <c r="C867" s="63" t="s">
        <v>18143</v>
      </c>
      <c r="D867" s="63">
        <v>3</v>
      </c>
      <c r="E867" s="66">
        <v>7000</v>
      </c>
      <c r="F867" s="65">
        <f ca="1">INDIRECT(ADDRESS(ROW(),COLUMN()-2,4))*INDIRECT(ADDRESS(ROW(),COLUMN()-1,4))</f>
        <v>21000</v>
      </c>
      <c r="G867" s="5"/>
      <c r="H867" s="5"/>
      <c r="I867" s="5"/>
      <c r="J867" s="5"/>
    </row>
    <row r="868" spans="1:10" ht="13.5" customHeight="1" x14ac:dyDescent="0.2">
      <c r="A868" s="63">
        <v>93131608</v>
      </c>
      <c r="B868" s="64" t="str">
        <f ca="1">IFERROR(INDEX(UNSPSCDes,MATCH(INDIRECT(ADDRESS(ROW(),COLUMN()-1,4)),UNSPSCCode,0)),"")</f>
        <v>Servicios de suministro de alimentos</v>
      </c>
      <c r="C868" s="63" t="s">
        <v>18143</v>
      </c>
      <c r="D868" s="63">
        <v>1</v>
      </c>
      <c r="E868" s="66">
        <v>66250</v>
      </c>
      <c r="F868" s="65">
        <f ca="1">INDIRECT(ADDRESS(ROW(),COLUMN()-2,4))*INDIRECT(ADDRESS(ROW(),COLUMN()-1,4))</f>
        <v>66250</v>
      </c>
      <c r="G868" s="5"/>
      <c r="H868" s="5"/>
      <c r="I868" s="5"/>
      <c r="J868" s="5"/>
    </row>
    <row r="869" spans="1:10" ht="14.1" customHeight="1" x14ac:dyDescent="0.2">
      <c r="A869" s="5"/>
      <c r="B869" s="5"/>
      <c r="C869" s="5"/>
      <c r="D869" s="5"/>
      <c r="E869" s="68" t="s">
        <v>12549</v>
      </c>
      <c r="F869" s="69">
        <f ca="1">SUM(Table367[MONTO TOTAL ESTIMADO])</f>
        <v>87250</v>
      </c>
      <c r="G869" s="5"/>
      <c r="H869" s="5" t="str">
        <f>C860</f>
        <v>Bienes</v>
      </c>
      <c r="I869" s="5" t="str">
        <f>E860</f>
        <v>Sí</v>
      </c>
      <c r="J869" s="5" t="str">
        <f>D860</f>
        <v>Compras por debajo del Umbral</v>
      </c>
    </row>
    <row r="870" spans="1:10" ht="14.1" customHeight="1" thickBot="1" x14ac:dyDescent="0.3"/>
    <row r="871" spans="1:10" ht="33.75" customHeight="1" thickBot="1" x14ac:dyDescent="0.25">
      <c r="A871" s="59" t="s">
        <v>16382</v>
      </c>
      <c r="B871" s="59" t="s">
        <v>161</v>
      </c>
      <c r="C871" s="59" t="s">
        <v>11723</v>
      </c>
      <c r="D871" s="59" t="s">
        <v>14377</v>
      </c>
      <c r="E871" s="59" t="s">
        <v>10961</v>
      </c>
      <c r="F871" s="59" t="s">
        <v>11094</v>
      </c>
      <c r="G871" s="5"/>
      <c r="H871" s="5"/>
      <c r="I871" s="5"/>
      <c r="J871" s="5"/>
    </row>
    <row r="872" spans="1:10" ht="14.1" customHeight="1" thickBot="1" x14ac:dyDescent="0.25">
      <c r="A872" s="61" t="s">
        <v>18881</v>
      </c>
      <c r="B872" s="61" t="s">
        <v>18882</v>
      </c>
      <c r="C872" s="61" t="s">
        <v>17798</v>
      </c>
      <c r="D872" s="61" t="s">
        <v>10170</v>
      </c>
      <c r="E872" s="61" t="s">
        <v>8854</v>
      </c>
      <c r="F872" s="61"/>
      <c r="G872" s="5"/>
      <c r="H872" s="5"/>
      <c r="I872" s="5"/>
      <c r="J872" s="5"/>
    </row>
    <row r="873" spans="1:10" ht="14.1" customHeight="1" thickBot="1" x14ac:dyDescent="0.25">
      <c r="A873" s="74" t="s">
        <v>14828</v>
      </c>
      <c r="B873" s="62" t="s">
        <v>8528</v>
      </c>
      <c r="C873" s="71">
        <v>45566</v>
      </c>
      <c r="D873" s="74" t="s">
        <v>9385</v>
      </c>
      <c r="E873" s="62" t="s">
        <v>13092</v>
      </c>
      <c r="F873" s="61" t="s">
        <v>3080</v>
      </c>
      <c r="G873" s="5"/>
      <c r="H873" s="5"/>
      <c r="I873" s="5"/>
      <c r="J873" s="5"/>
    </row>
    <row r="874" spans="1:10" ht="14.1" customHeight="1" thickBot="1" x14ac:dyDescent="0.25">
      <c r="A874" s="75"/>
      <c r="B874" s="62" t="s">
        <v>1786</v>
      </c>
      <c r="C874" s="60">
        <f>IF(C873="","",IF(AND(MONTH(C873)&gt;=1,MONTH(C873)&lt;=3),1,IF(AND(MONTH(C873)&gt;=4,MONTH(C873)&lt;=6),2,IF(AND(MONTH(C873)&gt;=7,MONTH(C873)&lt;=9),3,4))))</f>
        <v>4</v>
      </c>
      <c r="D874" s="75"/>
      <c r="E874" s="62" t="s">
        <v>2417</v>
      </c>
      <c r="F874" s="61" t="s">
        <v>11111</v>
      </c>
      <c r="G874" s="5"/>
      <c r="H874" s="5"/>
      <c r="I874" s="5"/>
      <c r="J874" s="5"/>
    </row>
    <row r="875" spans="1:10" ht="14.1" customHeight="1" thickBot="1" x14ac:dyDescent="0.25">
      <c r="A875" s="75"/>
      <c r="B875" s="62" t="s">
        <v>12941</v>
      </c>
      <c r="C875" s="71">
        <v>45567</v>
      </c>
      <c r="D875" s="75"/>
      <c r="E875" s="62" t="s">
        <v>3073</v>
      </c>
      <c r="F875" s="61" t="s">
        <v>11111</v>
      </c>
      <c r="G875" s="5"/>
      <c r="H875" s="5"/>
      <c r="I875" s="5"/>
      <c r="J875" s="5"/>
    </row>
    <row r="876" spans="1:10" ht="14.1" customHeight="1" thickBot="1" x14ac:dyDescent="0.25">
      <c r="A876" s="75"/>
      <c r="B876" s="62" t="s">
        <v>1786</v>
      </c>
      <c r="C876" s="60">
        <f>IF(C875="","",IF(AND(MONTH(C875)&gt;=1,MONTH(C875)&lt;=3),1,IF(AND(MONTH(C875)&gt;=4,MONTH(C875)&lt;=6),2,IF(AND(MONTH(C875)&gt;=7,MONTH(C875)&lt;=9),3,4))))</f>
        <v>4</v>
      </c>
      <c r="D876" s="75"/>
      <c r="E876" s="62" t="s">
        <v>13191</v>
      </c>
      <c r="F876" s="61" t="s">
        <v>11111</v>
      </c>
      <c r="G876" s="5"/>
      <c r="H876" s="5"/>
      <c r="I876" s="5"/>
      <c r="J876" s="5"/>
    </row>
    <row r="877" spans="1:10" ht="14.1" customHeight="1" thickBot="1" x14ac:dyDescent="0.25">
      <c r="A877" s="5"/>
      <c r="B877" s="5"/>
      <c r="C877" s="5"/>
      <c r="D877" s="5"/>
      <c r="E877" s="5"/>
      <c r="F877" s="5"/>
      <c r="G877" s="5"/>
      <c r="H877" s="5"/>
      <c r="I877" s="5"/>
      <c r="J877" s="5"/>
    </row>
    <row r="878" spans="1:10" ht="14.1" customHeight="1" thickBot="1" x14ac:dyDescent="0.25">
      <c r="A878" s="67" t="s">
        <v>15735</v>
      </c>
      <c r="B878" s="67" t="s">
        <v>16146</v>
      </c>
      <c r="C878" s="67" t="s">
        <v>15641</v>
      </c>
      <c r="D878" s="67" t="s">
        <v>15251</v>
      </c>
      <c r="E878" s="67" t="s">
        <v>6932</v>
      </c>
      <c r="F878" s="67" t="s">
        <v>15280</v>
      </c>
      <c r="G878" s="5"/>
      <c r="H878" s="5"/>
      <c r="I878" s="5"/>
      <c r="J878" s="5"/>
    </row>
    <row r="879" spans="1:10" ht="13.5" customHeight="1" x14ac:dyDescent="0.2">
      <c r="A879" s="63">
        <v>93131608</v>
      </c>
      <c r="B879" s="64" t="str">
        <f ca="1">IFERROR(INDEX(UNSPSCDes,MATCH(INDIRECT(ADDRESS(ROW(),COLUMN()-1,4)),UNSPSCCode,0)),"")</f>
        <v>Servicios de suministro de alimentos</v>
      </c>
      <c r="C879" s="63" t="s">
        <v>18143</v>
      </c>
      <c r="D879" s="63">
        <v>3</v>
      </c>
      <c r="E879" s="66">
        <v>7000</v>
      </c>
      <c r="F879" s="65">
        <f ca="1">INDIRECT(ADDRESS(ROW(),COLUMN()-2,4))*INDIRECT(ADDRESS(ROW(),COLUMN()-1,4))</f>
        <v>21000</v>
      </c>
      <c r="G879" s="5"/>
      <c r="H879" s="5"/>
      <c r="I879" s="5"/>
      <c r="J879" s="5"/>
    </row>
    <row r="880" spans="1:10" ht="13.5" customHeight="1" x14ac:dyDescent="0.2">
      <c r="A880" s="63">
        <v>93131608</v>
      </c>
      <c r="B880" s="64" t="str">
        <f ca="1">IFERROR(INDEX(UNSPSCDes,MATCH(INDIRECT(ADDRESS(ROW(),COLUMN()-1,4)),UNSPSCCode,0)),"")</f>
        <v>Servicios de suministro de alimentos</v>
      </c>
      <c r="C880" s="63" t="s">
        <v>18143</v>
      </c>
      <c r="D880" s="63">
        <v>1</v>
      </c>
      <c r="E880" s="66">
        <v>66250</v>
      </c>
      <c r="F880" s="65">
        <f ca="1">INDIRECT(ADDRESS(ROW(),COLUMN()-2,4))*INDIRECT(ADDRESS(ROW(),COLUMN()-1,4))</f>
        <v>66250</v>
      </c>
      <c r="G880" s="5"/>
      <c r="H880" s="5"/>
      <c r="I880" s="5"/>
      <c r="J880" s="5"/>
    </row>
    <row r="881" spans="1:10" ht="14.1" customHeight="1" x14ac:dyDescent="0.2">
      <c r="A881" s="5"/>
      <c r="B881" s="5"/>
      <c r="C881" s="5"/>
      <c r="D881" s="5"/>
      <c r="E881" s="68" t="s">
        <v>12549</v>
      </c>
      <c r="F881" s="69">
        <f ca="1">SUM(Table368[MONTO TOTAL ESTIMADO])</f>
        <v>87250</v>
      </c>
      <c r="G881" s="5"/>
      <c r="H881" s="5" t="str">
        <f>C872</f>
        <v>Bienes</v>
      </c>
      <c r="I881" s="5" t="str">
        <f>E872</f>
        <v>Sí</v>
      </c>
      <c r="J881" s="5" t="str">
        <f>D872</f>
        <v>Compras por debajo del Umbral</v>
      </c>
    </row>
    <row r="882" spans="1:10" ht="14.1" customHeight="1" thickBot="1" x14ac:dyDescent="0.3"/>
    <row r="883" spans="1:10" ht="33.75" customHeight="1" thickBot="1" x14ac:dyDescent="0.25">
      <c r="A883" s="59" t="s">
        <v>16382</v>
      </c>
      <c r="B883" s="59" t="s">
        <v>161</v>
      </c>
      <c r="C883" s="59" t="s">
        <v>11723</v>
      </c>
      <c r="D883" s="59" t="s">
        <v>14377</v>
      </c>
      <c r="E883" s="59" t="s">
        <v>10961</v>
      </c>
      <c r="F883" s="59" t="s">
        <v>11094</v>
      </c>
      <c r="G883" s="5"/>
      <c r="H883" s="5"/>
      <c r="I883" s="5"/>
      <c r="J883" s="5"/>
    </row>
    <row r="884" spans="1:10" ht="14.1" customHeight="1" thickBot="1" x14ac:dyDescent="0.25">
      <c r="A884" s="61" t="s">
        <v>18883</v>
      </c>
      <c r="B884" s="61" t="s">
        <v>18884</v>
      </c>
      <c r="C884" s="61" t="s">
        <v>17798</v>
      </c>
      <c r="D884" s="61" t="s">
        <v>10170</v>
      </c>
      <c r="E884" s="61" t="s">
        <v>8854</v>
      </c>
      <c r="F884" s="61"/>
      <c r="G884" s="5"/>
      <c r="H884" s="5"/>
      <c r="I884" s="5"/>
      <c r="J884" s="5"/>
    </row>
    <row r="885" spans="1:10" ht="14.1" customHeight="1" thickBot="1" x14ac:dyDescent="0.25">
      <c r="A885" s="74" t="s">
        <v>14828</v>
      </c>
      <c r="B885" s="62" t="s">
        <v>8528</v>
      </c>
      <c r="C885" s="71">
        <v>45292</v>
      </c>
      <c r="D885" s="74" t="s">
        <v>9385</v>
      </c>
      <c r="E885" s="62" t="s">
        <v>13092</v>
      </c>
      <c r="F885" s="61" t="s">
        <v>3080</v>
      </c>
      <c r="G885" s="5"/>
      <c r="H885" s="5"/>
      <c r="I885" s="5"/>
      <c r="J885" s="5"/>
    </row>
    <row r="886" spans="1:10" ht="14.1" customHeight="1" thickBot="1" x14ac:dyDescent="0.25">
      <c r="A886" s="75"/>
      <c r="B886" s="62" t="s">
        <v>1786</v>
      </c>
      <c r="C886" s="60">
        <f>IF(C885="","",IF(AND(MONTH(C885)&gt;=1,MONTH(C885)&lt;=3),1,IF(AND(MONTH(C885)&gt;=4,MONTH(C885)&lt;=6),2,IF(AND(MONTH(C885)&gt;=7,MONTH(C885)&lt;=9),3,4))))</f>
        <v>1</v>
      </c>
      <c r="D886" s="75"/>
      <c r="E886" s="62" t="s">
        <v>2417</v>
      </c>
      <c r="F886" s="61" t="s">
        <v>11111</v>
      </c>
      <c r="G886" s="5"/>
      <c r="H886" s="5"/>
      <c r="I886" s="5"/>
      <c r="J886" s="5"/>
    </row>
    <row r="887" spans="1:10" ht="14.1" customHeight="1" thickBot="1" x14ac:dyDescent="0.25">
      <c r="A887" s="75"/>
      <c r="B887" s="62" t="s">
        <v>12941</v>
      </c>
      <c r="C887" s="71">
        <v>45293</v>
      </c>
      <c r="D887" s="75"/>
      <c r="E887" s="62" t="s">
        <v>3073</v>
      </c>
      <c r="F887" s="61" t="s">
        <v>11111</v>
      </c>
      <c r="G887" s="5"/>
      <c r="H887" s="5"/>
      <c r="I887" s="5"/>
      <c r="J887" s="5"/>
    </row>
    <row r="888" spans="1:10" ht="14.1" customHeight="1" thickBot="1" x14ac:dyDescent="0.25">
      <c r="A888" s="75"/>
      <c r="B888" s="62" t="s">
        <v>1786</v>
      </c>
      <c r="C888" s="60">
        <f>IF(C887="","",IF(AND(MONTH(C887)&gt;=1,MONTH(C887)&lt;=3),1,IF(AND(MONTH(C887)&gt;=4,MONTH(C887)&lt;=6),2,IF(AND(MONTH(C887)&gt;=7,MONTH(C887)&lt;=9),3,4))))</f>
        <v>1</v>
      </c>
      <c r="D888" s="75"/>
      <c r="E888" s="62" t="s">
        <v>13191</v>
      </c>
      <c r="F888" s="61" t="s">
        <v>11111</v>
      </c>
      <c r="G888" s="5"/>
      <c r="H888" s="5"/>
      <c r="I888" s="5"/>
      <c r="J888" s="5"/>
    </row>
    <row r="889" spans="1:10" ht="14.1" customHeight="1" thickBot="1" x14ac:dyDescent="0.25">
      <c r="A889" s="5"/>
      <c r="B889" s="5"/>
      <c r="C889" s="5"/>
      <c r="D889" s="5"/>
      <c r="E889" s="5"/>
      <c r="F889" s="5"/>
      <c r="G889" s="5"/>
      <c r="H889" s="5"/>
      <c r="I889" s="5"/>
      <c r="J889" s="5"/>
    </row>
    <row r="890" spans="1:10" ht="14.1" customHeight="1" thickBot="1" x14ac:dyDescent="0.25">
      <c r="A890" s="67" t="s">
        <v>15735</v>
      </c>
      <c r="B890" s="67" t="s">
        <v>16146</v>
      </c>
      <c r="C890" s="67" t="s">
        <v>15641</v>
      </c>
      <c r="D890" s="67" t="s">
        <v>15251</v>
      </c>
      <c r="E890" s="67" t="s">
        <v>6932</v>
      </c>
      <c r="F890" s="67" t="s">
        <v>15280</v>
      </c>
      <c r="G890" s="5"/>
      <c r="H890" s="5"/>
      <c r="I890" s="5"/>
      <c r="J890" s="5"/>
    </row>
    <row r="891" spans="1:10" ht="13.5" customHeight="1" x14ac:dyDescent="0.2">
      <c r="A891" s="63">
        <v>10161707</v>
      </c>
      <c r="B891" s="64" t="str">
        <f ca="1">IFERROR(INDEX(UNSPSCDes,MATCH(INDIRECT(ADDRESS(ROW(),COLUMN()-1,4)),UNSPSCCode,0)),"")</f>
        <v>Arreglo de flores cortadas</v>
      </c>
      <c r="C891" s="63" t="s">
        <v>1449</v>
      </c>
      <c r="D891" s="63">
        <v>4</v>
      </c>
      <c r="E891" s="66">
        <v>10000</v>
      </c>
      <c r="F891" s="65">
        <f ca="1">INDIRECT(ADDRESS(ROW(),COLUMN()-2,4))*INDIRECT(ADDRESS(ROW(),COLUMN()-1,4))</f>
        <v>40000</v>
      </c>
      <c r="G891" s="5"/>
      <c r="H891" s="5"/>
      <c r="I891" s="5"/>
      <c r="J891" s="5"/>
    </row>
    <row r="892" spans="1:10" ht="14.1" customHeight="1" x14ac:dyDescent="0.2">
      <c r="A892" s="5"/>
      <c r="B892" s="5"/>
      <c r="C892" s="5"/>
      <c r="D892" s="5"/>
      <c r="E892" s="68" t="s">
        <v>12549</v>
      </c>
      <c r="F892" s="69">
        <f ca="1">SUM(Table369[MONTO TOTAL ESTIMADO])</f>
        <v>40000</v>
      </c>
      <c r="G892" s="5"/>
      <c r="H892" s="5" t="str">
        <f>C884</f>
        <v>Bienes</v>
      </c>
      <c r="I892" s="5" t="str">
        <f>E884</f>
        <v>Sí</v>
      </c>
      <c r="J892" s="5" t="str">
        <f>D884</f>
        <v>Compras por debajo del Umbral</v>
      </c>
    </row>
    <row r="893" spans="1:10" ht="14.1" customHeight="1" thickBot="1" x14ac:dyDescent="0.3"/>
    <row r="894" spans="1:10" ht="33.75" customHeight="1" thickBot="1" x14ac:dyDescent="0.25">
      <c r="A894" s="59" t="s">
        <v>16382</v>
      </c>
      <c r="B894" s="59" t="s">
        <v>161</v>
      </c>
      <c r="C894" s="59" t="s">
        <v>11723</v>
      </c>
      <c r="D894" s="59" t="s">
        <v>14377</v>
      </c>
      <c r="E894" s="59" t="s">
        <v>10961</v>
      </c>
      <c r="F894" s="59" t="s">
        <v>11094</v>
      </c>
      <c r="G894" s="5"/>
      <c r="H894" s="5"/>
      <c r="I894" s="5"/>
      <c r="J894" s="5"/>
    </row>
    <row r="895" spans="1:10" ht="14.1" customHeight="1" thickBot="1" x14ac:dyDescent="0.25">
      <c r="A895" s="61" t="s">
        <v>18883</v>
      </c>
      <c r="B895" s="61" t="s">
        <v>18884</v>
      </c>
      <c r="C895" s="61" t="s">
        <v>17798</v>
      </c>
      <c r="D895" s="61" t="s">
        <v>10170</v>
      </c>
      <c r="E895" s="61" t="s">
        <v>8854</v>
      </c>
      <c r="F895" s="61"/>
      <c r="G895" s="5"/>
      <c r="H895" s="5"/>
      <c r="I895" s="5"/>
      <c r="J895" s="5"/>
    </row>
    <row r="896" spans="1:10" ht="14.1" customHeight="1" thickBot="1" x14ac:dyDescent="0.25">
      <c r="A896" s="74" t="s">
        <v>14828</v>
      </c>
      <c r="B896" s="62" t="s">
        <v>8528</v>
      </c>
      <c r="C896" s="71">
        <v>45383</v>
      </c>
      <c r="D896" s="74" t="s">
        <v>9385</v>
      </c>
      <c r="E896" s="62" t="s">
        <v>13092</v>
      </c>
      <c r="F896" s="61" t="s">
        <v>3080</v>
      </c>
      <c r="G896" s="5"/>
      <c r="H896" s="5"/>
      <c r="I896" s="5"/>
      <c r="J896" s="5"/>
    </row>
    <row r="897" spans="1:10" ht="14.1" customHeight="1" thickBot="1" x14ac:dyDescent="0.25">
      <c r="A897" s="75"/>
      <c r="B897" s="62" t="s">
        <v>1786</v>
      </c>
      <c r="C897" s="60">
        <f>IF(C896="","",IF(AND(MONTH(C896)&gt;=1,MONTH(C896)&lt;=3),1,IF(AND(MONTH(C896)&gt;=4,MONTH(C896)&lt;=6),2,IF(AND(MONTH(C896)&gt;=7,MONTH(C896)&lt;=9),3,4))))</f>
        <v>2</v>
      </c>
      <c r="D897" s="75"/>
      <c r="E897" s="62" t="s">
        <v>2417</v>
      </c>
      <c r="F897" s="61" t="s">
        <v>11111</v>
      </c>
      <c r="G897" s="5"/>
      <c r="H897" s="5"/>
      <c r="I897" s="5"/>
      <c r="J897" s="5"/>
    </row>
    <row r="898" spans="1:10" ht="14.1" customHeight="1" thickBot="1" x14ac:dyDescent="0.25">
      <c r="A898" s="75"/>
      <c r="B898" s="62" t="s">
        <v>12941</v>
      </c>
      <c r="C898" s="71">
        <v>45384</v>
      </c>
      <c r="D898" s="75"/>
      <c r="E898" s="62" t="s">
        <v>3073</v>
      </c>
      <c r="F898" s="61" t="s">
        <v>11111</v>
      </c>
      <c r="G898" s="5"/>
      <c r="H898" s="5"/>
      <c r="I898" s="5"/>
      <c r="J898" s="5"/>
    </row>
    <row r="899" spans="1:10" ht="14.1" customHeight="1" thickBot="1" x14ac:dyDescent="0.25">
      <c r="A899" s="75"/>
      <c r="B899" s="62" t="s">
        <v>1786</v>
      </c>
      <c r="C899" s="60">
        <f>IF(C898="","",IF(AND(MONTH(C898)&gt;=1,MONTH(C898)&lt;=3),1,IF(AND(MONTH(C898)&gt;=4,MONTH(C898)&lt;=6),2,IF(AND(MONTH(C898)&gt;=7,MONTH(C898)&lt;=9),3,4))))</f>
        <v>2</v>
      </c>
      <c r="D899" s="75"/>
      <c r="E899" s="62" t="s">
        <v>13191</v>
      </c>
      <c r="F899" s="61" t="s">
        <v>11111</v>
      </c>
      <c r="G899" s="5"/>
      <c r="H899" s="5"/>
      <c r="I899" s="5"/>
      <c r="J899" s="5"/>
    </row>
    <row r="900" spans="1:10" ht="14.1" customHeight="1" thickBot="1" x14ac:dyDescent="0.25">
      <c r="A900" s="5"/>
      <c r="B900" s="5"/>
      <c r="C900" s="5"/>
      <c r="D900" s="5"/>
      <c r="E900" s="5"/>
      <c r="F900" s="5"/>
      <c r="G900" s="5"/>
      <c r="H900" s="5"/>
      <c r="I900" s="5"/>
      <c r="J900" s="5"/>
    </row>
    <row r="901" spans="1:10" ht="14.1" customHeight="1" thickBot="1" x14ac:dyDescent="0.25">
      <c r="A901" s="67" t="s">
        <v>15735</v>
      </c>
      <c r="B901" s="67" t="s">
        <v>16146</v>
      </c>
      <c r="C901" s="67" t="s">
        <v>15641</v>
      </c>
      <c r="D901" s="67" t="s">
        <v>15251</v>
      </c>
      <c r="E901" s="67" t="s">
        <v>6932</v>
      </c>
      <c r="F901" s="67" t="s">
        <v>15280</v>
      </c>
      <c r="G901" s="5"/>
      <c r="H901" s="5"/>
      <c r="I901" s="5"/>
      <c r="J901" s="5"/>
    </row>
    <row r="902" spans="1:10" ht="13.5" customHeight="1" x14ac:dyDescent="0.2">
      <c r="A902" s="63">
        <v>10161707</v>
      </c>
      <c r="B902" s="64" t="str">
        <f ca="1">IFERROR(INDEX(UNSPSCDes,MATCH(INDIRECT(ADDRESS(ROW(),COLUMN()-1,4)),UNSPSCCode,0)),"")</f>
        <v>Arreglo de flores cortadas</v>
      </c>
      <c r="C902" s="63" t="s">
        <v>1449</v>
      </c>
      <c r="D902" s="63">
        <v>4</v>
      </c>
      <c r="E902" s="66">
        <v>10000</v>
      </c>
      <c r="F902" s="65">
        <f ca="1">INDIRECT(ADDRESS(ROW(),COLUMN()-2,4))*INDIRECT(ADDRESS(ROW(),COLUMN()-1,4))</f>
        <v>40000</v>
      </c>
      <c r="G902" s="5"/>
      <c r="H902" s="5"/>
      <c r="I902" s="5"/>
      <c r="J902" s="5"/>
    </row>
    <row r="903" spans="1:10" ht="14.1" customHeight="1" x14ac:dyDescent="0.2">
      <c r="A903" s="5"/>
      <c r="B903" s="5"/>
      <c r="C903" s="5"/>
      <c r="D903" s="5"/>
      <c r="E903" s="68" t="s">
        <v>12549</v>
      </c>
      <c r="F903" s="69">
        <f ca="1">SUM(Table370[MONTO TOTAL ESTIMADO])</f>
        <v>40000</v>
      </c>
      <c r="G903" s="5"/>
      <c r="H903" s="5" t="str">
        <f>C895</f>
        <v>Bienes</v>
      </c>
      <c r="I903" s="5" t="str">
        <f>E895</f>
        <v>Sí</v>
      </c>
      <c r="J903" s="5" t="str">
        <f>D895</f>
        <v>Compras por debajo del Umbral</v>
      </c>
    </row>
    <row r="904" spans="1:10" ht="14.1" customHeight="1" thickBot="1" x14ac:dyDescent="0.3"/>
    <row r="905" spans="1:10" ht="33.75" customHeight="1" thickBot="1" x14ac:dyDescent="0.25">
      <c r="A905" s="59" t="s">
        <v>16382</v>
      </c>
      <c r="B905" s="59" t="s">
        <v>161</v>
      </c>
      <c r="C905" s="59" t="s">
        <v>11723</v>
      </c>
      <c r="D905" s="59" t="s">
        <v>14377</v>
      </c>
      <c r="E905" s="59" t="s">
        <v>10961</v>
      </c>
      <c r="F905" s="59" t="s">
        <v>11094</v>
      </c>
      <c r="G905" s="5"/>
      <c r="H905" s="5"/>
      <c r="I905" s="5"/>
      <c r="J905" s="5"/>
    </row>
    <row r="906" spans="1:10" ht="14.1" customHeight="1" thickBot="1" x14ac:dyDescent="0.25">
      <c r="A906" s="61" t="s">
        <v>18883</v>
      </c>
      <c r="B906" s="61" t="s">
        <v>18884</v>
      </c>
      <c r="C906" s="61" t="s">
        <v>17798</v>
      </c>
      <c r="D906" s="61" t="s">
        <v>10170</v>
      </c>
      <c r="E906" s="61" t="s">
        <v>8854</v>
      </c>
      <c r="F906" s="61"/>
      <c r="G906" s="5"/>
      <c r="H906" s="5"/>
      <c r="I906" s="5"/>
      <c r="J906" s="5"/>
    </row>
    <row r="907" spans="1:10" ht="14.1" customHeight="1" thickBot="1" x14ac:dyDescent="0.25">
      <c r="A907" s="74" t="s">
        <v>14828</v>
      </c>
      <c r="B907" s="62" t="s">
        <v>8528</v>
      </c>
      <c r="C907" s="71">
        <v>45474</v>
      </c>
      <c r="D907" s="74" t="s">
        <v>9385</v>
      </c>
      <c r="E907" s="62" t="s">
        <v>13092</v>
      </c>
      <c r="F907" s="61" t="s">
        <v>3080</v>
      </c>
      <c r="G907" s="5"/>
      <c r="H907" s="5"/>
      <c r="I907" s="5"/>
      <c r="J907" s="5"/>
    </row>
    <row r="908" spans="1:10" ht="14.1" customHeight="1" thickBot="1" x14ac:dyDescent="0.25">
      <c r="A908" s="75"/>
      <c r="B908" s="62" t="s">
        <v>1786</v>
      </c>
      <c r="C908" s="60">
        <f>IF(C907="","",IF(AND(MONTH(C907)&gt;=1,MONTH(C907)&lt;=3),1,IF(AND(MONTH(C907)&gt;=4,MONTH(C907)&lt;=6),2,IF(AND(MONTH(C907)&gt;=7,MONTH(C907)&lt;=9),3,4))))</f>
        <v>3</v>
      </c>
      <c r="D908" s="75"/>
      <c r="E908" s="62" t="s">
        <v>2417</v>
      </c>
      <c r="F908" s="61" t="s">
        <v>11111</v>
      </c>
      <c r="G908" s="5"/>
      <c r="H908" s="5"/>
      <c r="I908" s="5"/>
      <c r="J908" s="5"/>
    </row>
    <row r="909" spans="1:10" ht="14.1" customHeight="1" thickBot="1" x14ac:dyDescent="0.25">
      <c r="A909" s="75"/>
      <c r="B909" s="62" t="s">
        <v>12941</v>
      </c>
      <c r="C909" s="71">
        <v>45475</v>
      </c>
      <c r="D909" s="75"/>
      <c r="E909" s="62" t="s">
        <v>3073</v>
      </c>
      <c r="F909" s="61" t="s">
        <v>11111</v>
      </c>
      <c r="G909" s="5"/>
      <c r="H909" s="5"/>
      <c r="I909" s="5"/>
      <c r="J909" s="5"/>
    </row>
    <row r="910" spans="1:10" ht="14.1" customHeight="1" thickBot="1" x14ac:dyDescent="0.25">
      <c r="A910" s="75"/>
      <c r="B910" s="62" t="s">
        <v>1786</v>
      </c>
      <c r="C910" s="60">
        <f>IF(C909="","",IF(AND(MONTH(C909)&gt;=1,MONTH(C909)&lt;=3),1,IF(AND(MONTH(C909)&gt;=4,MONTH(C909)&lt;=6),2,IF(AND(MONTH(C909)&gt;=7,MONTH(C909)&lt;=9),3,4))))</f>
        <v>3</v>
      </c>
      <c r="D910" s="75"/>
      <c r="E910" s="62" t="s">
        <v>13191</v>
      </c>
      <c r="F910" s="61" t="s">
        <v>11111</v>
      </c>
      <c r="G910" s="5"/>
      <c r="H910" s="5"/>
      <c r="I910" s="5"/>
      <c r="J910" s="5"/>
    </row>
    <row r="911" spans="1:10" ht="14.1" customHeight="1" thickBot="1" x14ac:dyDescent="0.25">
      <c r="A911" s="5"/>
      <c r="B911" s="5"/>
      <c r="C911" s="5"/>
      <c r="D911" s="5"/>
      <c r="E911" s="5"/>
      <c r="F911" s="5"/>
      <c r="G911" s="5"/>
      <c r="H911" s="5"/>
      <c r="I911" s="5"/>
      <c r="J911" s="5"/>
    </row>
    <row r="912" spans="1:10" ht="14.1" customHeight="1" thickBot="1" x14ac:dyDescent="0.25">
      <c r="A912" s="67" t="s">
        <v>15735</v>
      </c>
      <c r="B912" s="67" t="s">
        <v>16146</v>
      </c>
      <c r="C912" s="67" t="s">
        <v>15641</v>
      </c>
      <c r="D912" s="67" t="s">
        <v>15251</v>
      </c>
      <c r="E912" s="67" t="s">
        <v>6932</v>
      </c>
      <c r="F912" s="67" t="s">
        <v>15280</v>
      </c>
      <c r="G912" s="5"/>
      <c r="H912" s="5"/>
      <c r="I912" s="5"/>
      <c r="J912" s="5"/>
    </row>
    <row r="913" spans="1:10" ht="13.5" customHeight="1" x14ac:dyDescent="0.2">
      <c r="A913" s="63">
        <v>10161707</v>
      </c>
      <c r="B913" s="64" t="str">
        <f ca="1">IFERROR(INDEX(UNSPSCDes,MATCH(INDIRECT(ADDRESS(ROW(),COLUMN()-1,4)),UNSPSCCode,0)),"")</f>
        <v>Arreglo de flores cortadas</v>
      </c>
      <c r="C913" s="63" t="s">
        <v>1449</v>
      </c>
      <c r="D913" s="63">
        <v>4</v>
      </c>
      <c r="E913" s="66">
        <v>10000</v>
      </c>
      <c r="F913" s="65">
        <f ca="1">INDIRECT(ADDRESS(ROW(),COLUMN()-2,4))*INDIRECT(ADDRESS(ROW(),COLUMN()-1,4))</f>
        <v>40000</v>
      </c>
      <c r="G913" s="5"/>
      <c r="H913" s="5"/>
      <c r="I913" s="5"/>
      <c r="J913" s="5"/>
    </row>
    <row r="914" spans="1:10" ht="14.1" customHeight="1" x14ac:dyDescent="0.2">
      <c r="A914" s="5"/>
      <c r="B914" s="5"/>
      <c r="C914" s="5"/>
      <c r="D914" s="5"/>
      <c r="E914" s="68" t="s">
        <v>12549</v>
      </c>
      <c r="F914" s="69">
        <f ca="1">SUM(Table371[MONTO TOTAL ESTIMADO])</f>
        <v>40000</v>
      </c>
      <c r="G914" s="5"/>
      <c r="H914" s="5" t="str">
        <f>C906</f>
        <v>Bienes</v>
      </c>
      <c r="I914" s="5" t="str">
        <f>E906</f>
        <v>Sí</v>
      </c>
      <c r="J914" s="5" t="str">
        <f>D906</f>
        <v>Compras por debajo del Umbral</v>
      </c>
    </row>
    <row r="915" spans="1:10" ht="14.1" customHeight="1" thickBot="1" x14ac:dyDescent="0.3"/>
    <row r="916" spans="1:10" ht="33.75" customHeight="1" thickBot="1" x14ac:dyDescent="0.25">
      <c r="A916" s="59" t="s">
        <v>16382</v>
      </c>
      <c r="B916" s="59" t="s">
        <v>161</v>
      </c>
      <c r="C916" s="59" t="s">
        <v>11723</v>
      </c>
      <c r="D916" s="59" t="s">
        <v>14377</v>
      </c>
      <c r="E916" s="59" t="s">
        <v>10961</v>
      </c>
      <c r="F916" s="59" t="s">
        <v>11094</v>
      </c>
      <c r="G916" s="5"/>
      <c r="H916" s="5"/>
      <c r="I916" s="5"/>
      <c r="J916" s="5"/>
    </row>
    <row r="917" spans="1:10" ht="14.1" customHeight="1" thickBot="1" x14ac:dyDescent="0.25">
      <c r="A917" s="61" t="s">
        <v>18883</v>
      </c>
      <c r="B917" s="61" t="s">
        <v>18884</v>
      </c>
      <c r="C917" s="61" t="s">
        <v>17798</v>
      </c>
      <c r="D917" s="61" t="s">
        <v>10170</v>
      </c>
      <c r="E917" s="61" t="s">
        <v>8854</v>
      </c>
      <c r="F917" s="61"/>
      <c r="G917" s="5"/>
      <c r="H917" s="5"/>
      <c r="I917" s="5"/>
      <c r="J917" s="5"/>
    </row>
    <row r="918" spans="1:10" ht="14.1" customHeight="1" thickBot="1" x14ac:dyDescent="0.25">
      <c r="A918" s="74" t="s">
        <v>14828</v>
      </c>
      <c r="B918" s="62" t="s">
        <v>8528</v>
      </c>
      <c r="C918" s="71">
        <v>45566</v>
      </c>
      <c r="D918" s="74" t="s">
        <v>9385</v>
      </c>
      <c r="E918" s="62" t="s">
        <v>13092</v>
      </c>
      <c r="F918" s="61" t="s">
        <v>3080</v>
      </c>
      <c r="G918" s="5"/>
      <c r="H918" s="5"/>
      <c r="I918" s="5"/>
      <c r="J918" s="5"/>
    </row>
    <row r="919" spans="1:10" ht="14.1" customHeight="1" thickBot="1" x14ac:dyDescent="0.25">
      <c r="A919" s="75"/>
      <c r="B919" s="62" t="s">
        <v>1786</v>
      </c>
      <c r="C919" s="60">
        <f>IF(C918="","",IF(AND(MONTH(C918)&gt;=1,MONTH(C918)&lt;=3),1,IF(AND(MONTH(C918)&gt;=4,MONTH(C918)&lt;=6),2,IF(AND(MONTH(C918)&gt;=7,MONTH(C918)&lt;=9),3,4))))</f>
        <v>4</v>
      </c>
      <c r="D919" s="75"/>
      <c r="E919" s="62" t="s">
        <v>2417</v>
      </c>
      <c r="F919" s="61" t="s">
        <v>11111</v>
      </c>
      <c r="G919" s="5"/>
      <c r="H919" s="5"/>
      <c r="I919" s="5"/>
      <c r="J919" s="5"/>
    </row>
    <row r="920" spans="1:10" ht="14.1" customHeight="1" thickBot="1" x14ac:dyDescent="0.25">
      <c r="A920" s="75"/>
      <c r="B920" s="62" t="s">
        <v>12941</v>
      </c>
      <c r="C920" s="71">
        <v>45567</v>
      </c>
      <c r="D920" s="75"/>
      <c r="E920" s="62" t="s">
        <v>3073</v>
      </c>
      <c r="F920" s="61" t="s">
        <v>11111</v>
      </c>
      <c r="G920" s="5"/>
      <c r="H920" s="5"/>
      <c r="I920" s="5"/>
      <c r="J920" s="5"/>
    </row>
    <row r="921" spans="1:10" ht="14.1" customHeight="1" thickBot="1" x14ac:dyDescent="0.25">
      <c r="A921" s="75"/>
      <c r="B921" s="62" t="s">
        <v>1786</v>
      </c>
      <c r="C921" s="60">
        <f>IF(C920="","",IF(AND(MONTH(C920)&gt;=1,MONTH(C920)&lt;=3),1,IF(AND(MONTH(C920)&gt;=4,MONTH(C920)&lt;=6),2,IF(AND(MONTH(C920)&gt;=7,MONTH(C920)&lt;=9),3,4))))</f>
        <v>4</v>
      </c>
      <c r="D921" s="75"/>
      <c r="E921" s="62" t="s">
        <v>13191</v>
      </c>
      <c r="F921" s="61" t="s">
        <v>11111</v>
      </c>
      <c r="G921" s="5"/>
      <c r="H921" s="5"/>
      <c r="I921" s="5"/>
      <c r="J921" s="5"/>
    </row>
    <row r="922" spans="1:10" ht="14.1" customHeight="1" thickBot="1" x14ac:dyDescent="0.25">
      <c r="A922" s="5"/>
      <c r="B922" s="5"/>
      <c r="C922" s="5"/>
      <c r="D922" s="5"/>
      <c r="E922" s="5"/>
      <c r="F922" s="5"/>
      <c r="G922" s="5"/>
      <c r="H922" s="5"/>
      <c r="I922" s="5"/>
      <c r="J922" s="5"/>
    </row>
    <row r="923" spans="1:10" ht="14.1" customHeight="1" thickBot="1" x14ac:dyDescent="0.25">
      <c r="A923" s="67" t="s">
        <v>15735</v>
      </c>
      <c r="B923" s="67" t="s">
        <v>16146</v>
      </c>
      <c r="C923" s="67" t="s">
        <v>15641</v>
      </c>
      <c r="D923" s="67" t="s">
        <v>15251</v>
      </c>
      <c r="E923" s="67" t="s">
        <v>6932</v>
      </c>
      <c r="F923" s="67" t="s">
        <v>15280</v>
      </c>
      <c r="G923" s="5"/>
      <c r="H923" s="5"/>
      <c r="I923" s="5"/>
      <c r="J923" s="5"/>
    </row>
    <row r="924" spans="1:10" ht="13.5" customHeight="1" x14ac:dyDescent="0.2">
      <c r="A924" s="63">
        <v>10161707</v>
      </c>
      <c r="B924" s="64" t="str">
        <f ca="1">IFERROR(INDEX(UNSPSCDes,MATCH(INDIRECT(ADDRESS(ROW(),COLUMN()-1,4)),UNSPSCCode,0)),"")</f>
        <v>Arreglo de flores cortadas</v>
      </c>
      <c r="C924" s="63" t="s">
        <v>1449</v>
      </c>
      <c r="D924" s="63">
        <v>4</v>
      </c>
      <c r="E924" s="66">
        <v>10000</v>
      </c>
      <c r="F924" s="65">
        <f ca="1">INDIRECT(ADDRESS(ROW(),COLUMN()-2,4))*INDIRECT(ADDRESS(ROW(),COLUMN()-1,4))</f>
        <v>40000</v>
      </c>
      <c r="G924" s="5"/>
      <c r="H924" s="5"/>
      <c r="I924" s="5"/>
      <c r="J924" s="5"/>
    </row>
    <row r="925" spans="1:10" ht="14.1" customHeight="1" x14ac:dyDescent="0.2">
      <c r="A925" s="5"/>
      <c r="B925" s="5"/>
      <c r="C925" s="5"/>
      <c r="D925" s="5"/>
      <c r="E925" s="68" t="s">
        <v>12549</v>
      </c>
      <c r="F925" s="69">
        <f ca="1">SUM(Table372[MONTO TOTAL ESTIMADO])</f>
        <v>40000</v>
      </c>
      <c r="G925" s="5"/>
      <c r="H925" s="5" t="str">
        <f>C917</f>
        <v>Bienes</v>
      </c>
      <c r="I925" s="5" t="str">
        <f>E917</f>
        <v>Sí</v>
      </c>
      <c r="J925" s="5" t="str">
        <f>D917</f>
        <v>Compras por debajo del Umbral</v>
      </c>
    </row>
    <row r="926" spans="1:10" ht="14.1" customHeight="1" thickBot="1" x14ac:dyDescent="0.3"/>
    <row r="927" spans="1:10" ht="33.75" customHeight="1" thickBot="1" x14ac:dyDescent="0.25">
      <c r="A927" s="59" t="s">
        <v>16382</v>
      </c>
      <c r="B927" s="59" t="s">
        <v>161</v>
      </c>
      <c r="C927" s="59" t="s">
        <v>11723</v>
      </c>
      <c r="D927" s="59" t="s">
        <v>14377</v>
      </c>
      <c r="E927" s="59" t="s">
        <v>10961</v>
      </c>
      <c r="F927" s="59" t="s">
        <v>11094</v>
      </c>
      <c r="G927" s="5"/>
      <c r="H927" s="5"/>
      <c r="I927" s="5"/>
      <c r="J927" s="5"/>
    </row>
    <row r="928" spans="1:10" ht="14.1" customHeight="1" thickBot="1" x14ac:dyDescent="0.25">
      <c r="A928" s="61" t="s">
        <v>18885</v>
      </c>
      <c r="B928" s="61" t="s">
        <v>18886</v>
      </c>
      <c r="C928" s="61" t="s">
        <v>17798</v>
      </c>
      <c r="D928" s="61" t="s">
        <v>10170</v>
      </c>
      <c r="E928" s="61" t="s">
        <v>8854</v>
      </c>
      <c r="F928" s="61"/>
      <c r="G928" s="5"/>
      <c r="H928" s="5"/>
      <c r="I928" s="5"/>
      <c r="J928" s="5"/>
    </row>
    <row r="929" spans="1:10" ht="14.1" customHeight="1" thickBot="1" x14ac:dyDescent="0.25">
      <c r="A929" s="74" t="s">
        <v>14828</v>
      </c>
      <c r="B929" s="62" t="s">
        <v>8528</v>
      </c>
      <c r="C929" s="71">
        <v>45292</v>
      </c>
      <c r="D929" s="74" t="s">
        <v>9385</v>
      </c>
      <c r="E929" s="62" t="s">
        <v>13092</v>
      </c>
      <c r="F929" s="61" t="s">
        <v>3080</v>
      </c>
      <c r="G929" s="5"/>
      <c r="H929" s="5"/>
      <c r="I929" s="5"/>
      <c r="J929" s="5"/>
    </row>
    <row r="930" spans="1:10" ht="14.1" customHeight="1" thickBot="1" x14ac:dyDescent="0.25">
      <c r="A930" s="75"/>
      <c r="B930" s="62" t="s">
        <v>1786</v>
      </c>
      <c r="C930" s="60">
        <f>IF(C929="","",IF(AND(MONTH(C929)&gt;=1,MONTH(C929)&lt;=3),1,IF(AND(MONTH(C929)&gt;=4,MONTH(C929)&lt;=6),2,IF(AND(MONTH(C929)&gt;=7,MONTH(C929)&lt;=9),3,4))))</f>
        <v>1</v>
      </c>
      <c r="D930" s="75"/>
      <c r="E930" s="62" t="s">
        <v>2417</v>
      </c>
      <c r="F930" s="61" t="s">
        <v>11111</v>
      </c>
      <c r="G930" s="5"/>
      <c r="H930" s="5"/>
      <c r="I930" s="5"/>
      <c r="J930" s="5"/>
    </row>
    <row r="931" spans="1:10" ht="14.1" customHeight="1" thickBot="1" x14ac:dyDescent="0.25">
      <c r="A931" s="75"/>
      <c r="B931" s="62" t="s">
        <v>12941</v>
      </c>
      <c r="C931" s="71">
        <v>45293</v>
      </c>
      <c r="D931" s="75"/>
      <c r="E931" s="62" t="s">
        <v>3073</v>
      </c>
      <c r="F931" s="61" t="s">
        <v>11111</v>
      </c>
      <c r="G931" s="5"/>
      <c r="H931" s="5"/>
      <c r="I931" s="5"/>
      <c r="J931" s="5"/>
    </row>
    <row r="932" spans="1:10" ht="14.1" customHeight="1" thickBot="1" x14ac:dyDescent="0.25">
      <c r="A932" s="75"/>
      <c r="B932" s="62" t="s">
        <v>1786</v>
      </c>
      <c r="C932" s="60">
        <f>IF(C931="","",IF(AND(MONTH(C931)&gt;=1,MONTH(C931)&lt;=3),1,IF(AND(MONTH(C931)&gt;=4,MONTH(C931)&lt;=6),2,IF(AND(MONTH(C931)&gt;=7,MONTH(C931)&lt;=9),3,4))))</f>
        <v>1</v>
      </c>
      <c r="D932" s="75"/>
      <c r="E932" s="62" t="s">
        <v>13191</v>
      </c>
      <c r="F932" s="61" t="s">
        <v>11111</v>
      </c>
      <c r="G932" s="5"/>
      <c r="H932" s="5"/>
      <c r="I932" s="5"/>
      <c r="J932" s="5"/>
    </row>
    <row r="933" spans="1:10" ht="14.1" customHeight="1" thickBot="1" x14ac:dyDescent="0.25">
      <c r="A933" s="5"/>
      <c r="B933" s="5"/>
      <c r="C933" s="5"/>
      <c r="D933" s="5"/>
      <c r="E933" s="5"/>
      <c r="F933" s="5"/>
      <c r="G933" s="5"/>
      <c r="H933" s="5"/>
      <c r="I933" s="5"/>
      <c r="J933" s="5"/>
    </row>
    <row r="934" spans="1:10" ht="14.1" customHeight="1" thickBot="1" x14ac:dyDescent="0.25">
      <c r="A934" s="67" t="s">
        <v>15735</v>
      </c>
      <c r="B934" s="67" t="s">
        <v>16146</v>
      </c>
      <c r="C934" s="67" t="s">
        <v>15641</v>
      </c>
      <c r="D934" s="67" t="s">
        <v>15251</v>
      </c>
      <c r="E934" s="67" t="s">
        <v>6932</v>
      </c>
      <c r="F934" s="67" t="s">
        <v>15280</v>
      </c>
      <c r="G934" s="5"/>
      <c r="H934" s="5"/>
      <c r="I934" s="5"/>
      <c r="J934" s="5"/>
    </row>
    <row r="935" spans="1:10" ht="13.5" customHeight="1" x14ac:dyDescent="0.2">
      <c r="A935" s="63">
        <v>53102710</v>
      </c>
      <c r="B935" s="64" t="str">
        <f ca="1">IFERROR(INDEX(UNSPSCDes,MATCH(INDIRECT(ADDRESS(ROW(),COLUMN()-1,4)),UNSPSCCode,0)),"")</f>
        <v>Uniformes corporativos</v>
      </c>
      <c r="C935" s="63" t="s">
        <v>18143</v>
      </c>
      <c r="D935" s="63">
        <v>1</v>
      </c>
      <c r="E935" s="66">
        <v>50000</v>
      </c>
      <c r="F935" s="65">
        <f ca="1">INDIRECT(ADDRESS(ROW(),COLUMN()-2,4))*INDIRECT(ADDRESS(ROW(),COLUMN()-1,4))</f>
        <v>50000</v>
      </c>
      <c r="G935" s="5"/>
      <c r="H935" s="5"/>
      <c r="I935" s="5"/>
      <c r="J935" s="5"/>
    </row>
    <row r="936" spans="1:10" ht="14.1" customHeight="1" x14ac:dyDescent="0.2">
      <c r="A936" s="5"/>
      <c r="B936" s="5"/>
      <c r="C936" s="5"/>
      <c r="D936" s="5"/>
      <c r="E936" s="68" t="s">
        <v>12549</v>
      </c>
      <c r="F936" s="69">
        <f ca="1">SUM(Table373[MONTO TOTAL ESTIMADO])</f>
        <v>50000</v>
      </c>
      <c r="G936" s="5"/>
      <c r="H936" s="5" t="str">
        <f>C928</f>
        <v>Bienes</v>
      </c>
      <c r="I936" s="5" t="str">
        <f>E928</f>
        <v>Sí</v>
      </c>
      <c r="J936" s="5" t="str">
        <f>D928</f>
        <v>Compras por debajo del Umbral</v>
      </c>
    </row>
    <row r="937" spans="1:10" ht="14.1" customHeight="1" thickBot="1" x14ac:dyDescent="0.3"/>
    <row r="938" spans="1:10" ht="33.75" customHeight="1" thickBot="1" x14ac:dyDescent="0.25">
      <c r="A938" s="59" t="s">
        <v>16382</v>
      </c>
      <c r="B938" s="59" t="s">
        <v>161</v>
      </c>
      <c r="C938" s="59" t="s">
        <v>11723</v>
      </c>
      <c r="D938" s="59" t="s">
        <v>14377</v>
      </c>
      <c r="E938" s="59" t="s">
        <v>10961</v>
      </c>
      <c r="F938" s="59" t="s">
        <v>11094</v>
      </c>
      <c r="G938" s="5"/>
      <c r="H938" s="5"/>
      <c r="I938" s="5"/>
      <c r="J938" s="5"/>
    </row>
    <row r="939" spans="1:10" ht="14.1" customHeight="1" thickBot="1" x14ac:dyDescent="0.25">
      <c r="A939" s="61" t="s">
        <v>18885</v>
      </c>
      <c r="B939" s="61" t="s">
        <v>18886</v>
      </c>
      <c r="C939" s="61" t="s">
        <v>17798</v>
      </c>
      <c r="D939" s="61" t="s">
        <v>10170</v>
      </c>
      <c r="E939" s="61" t="s">
        <v>8854</v>
      </c>
      <c r="F939" s="61"/>
      <c r="G939" s="5"/>
      <c r="H939" s="5"/>
      <c r="I939" s="5"/>
      <c r="J939" s="5"/>
    </row>
    <row r="940" spans="1:10" ht="14.1" customHeight="1" thickBot="1" x14ac:dyDescent="0.25">
      <c r="A940" s="74" t="s">
        <v>14828</v>
      </c>
      <c r="B940" s="62" t="s">
        <v>8528</v>
      </c>
      <c r="C940" s="71">
        <v>45383</v>
      </c>
      <c r="D940" s="74" t="s">
        <v>9385</v>
      </c>
      <c r="E940" s="62" t="s">
        <v>13092</v>
      </c>
      <c r="F940" s="61" t="s">
        <v>3080</v>
      </c>
      <c r="G940" s="5"/>
      <c r="H940" s="5"/>
      <c r="I940" s="5"/>
      <c r="J940" s="5"/>
    </row>
    <row r="941" spans="1:10" ht="14.1" customHeight="1" thickBot="1" x14ac:dyDescent="0.25">
      <c r="A941" s="75"/>
      <c r="B941" s="62" t="s">
        <v>1786</v>
      </c>
      <c r="C941" s="60">
        <f>IF(C940="","",IF(AND(MONTH(C940)&gt;=1,MONTH(C940)&lt;=3),1,IF(AND(MONTH(C940)&gt;=4,MONTH(C940)&lt;=6),2,IF(AND(MONTH(C940)&gt;=7,MONTH(C940)&lt;=9),3,4))))</f>
        <v>2</v>
      </c>
      <c r="D941" s="75"/>
      <c r="E941" s="62" t="s">
        <v>2417</v>
      </c>
      <c r="F941" s="61" t="s">
        <v>11111</v>
      </c>
      <c r="G941" s="5"/>
      <c r="H941" s="5"/>
      <c r="I941" s="5"/>
      <c r="J941" s="5"/>
    </row>
    <row r="942" spans="1:10" ht="14.1" customHeight="1" thickBot="1" x14ac:dyDescent="0.25">
      <c r="A942" s="75"/>
      <c r="B942" s="62" t="s">
        <v>12941</v>
      </c>
      <c r="C942" s="71">
        <v>45384</v>
      </c>
      <c r="D942" s="75"/>
      <c r="E942" s="62" t="s">
        <v>3073</v>
      </c>
      <c r="F942" s="61" t="s">
        <v>11111</v>
      </c>
      <c r="G942" s="5"/>
      <c r="H942" s="5"/>
      <c r="I942" s="5"/>
      <c r="J942" s="5"/>
    </row>
    <row r="943" spans="1:10" ht="14.1" customHeight="1" thickBot="1" x14ac:dyDescent="0.25">
      <c r="A943" s="75"/>
      <c r="B943" s="62" t="s">
        <v>1786</v>
      </c>
      <c r="C943" s="60">
        <f>IF(C942="","",IF(AND(MONTH(C942)&gt;=1,MONTH(C942)&lt;=3),1,IF(AND(MONTH(C942)&gt;=4,MONTH(C942)&lt;=6),2,IF(AND(MONTH(C942)&gt;=7,MONTH(C942)&lt;=9),3,4))))</f>
        <v>2</v>
      </c>
      <c r="D943" s="75"/>
      <c r="E943" s="62" t="s">
        <v>13191</v>
      </c>
      <c r="F943" s="61" t="s">
        <v>11111</v>
      </c>
      <c r="G943" s="5"/>
      <c r="H943" s="5"/>
      <c r="I943" s="5"/>
      <c r="J943" s="5"/>
    </row>
    <row r="944" spans="1:10" ht="14.1" customHeight="1" thickBot="1" x14ac:dyDescent="0.25">
      <c r="A944" s="5"/>
      <c r="B944" s="5"/>
      <c r="C944" s="5"/>
      <c r="D944" s="5"/>
      <c r="E944" s="5"/>
      <c r="F944" s="5"/>
      <c r="G944" s="5"/>
      <c r="H944" s="5"/>
      <c r="I944" s="5"/>
      <c r="J944" s="5"/>
    </row>
    <row r="945" spans="1:10" ht="14.1" customHeight="1" thickBot="1" x14ac:dyDescent="0.25">
      <c r="A945" s="67" t="s">
        <v>15735</v>
      </c>
      <c r="B945" s="67" t="s">
        <v>16146</v>
      </c>
      <c r="C945" s="67" t="s">
        <v>15641</v>
      </c>
      <c r="D945" s="67" t="s">
        <v>15251</v>
      </c>
      <c r="E945" s="67" t="s">
        <v>6932</v>
      </c>
      <c r="F945" s="67" t="s">
        <v>15280</v>
      </c>
      <c r="G945" s="5"/>
      <c r="H945" s="5"/>
      <c r="I945" s="5"/>
      <c r="J945" s="5"/>
    </row>
    <row r="946" spans="1:10" ht="13.5" customHeight="1" x14ac:dyDescent="0.2">
      <c r="A946" s="63">
        <v>53102710</v>
      </c>
      <c r="B946" s="64" t="str">
        <f ca="1">IFERROR(INDEX(UNSPSCDes,MATCH(INDIRECT(ADDRESS(ROW(),COLUMN()-1,4)),UNSPSCCode,0)),"")</f>
        <v>Uniformes corporativos</v>
      </c>
      <c r="C946" s="63" t="s">
        <v>18143</v>
      </c>
      <c r="D946" s="63">
        <v>1</v>
      </c>
      <c r="E946" s="66">
        <v>50000</v>
      </c>
      <c r="F946" s="65">
        <f ca="1">INDIRECT(ADDRESS(ROW(),COLUMN()-2,4))*INDIRECT(ADDRESS(ROW(),COLUMN()-1,4))</f>
        <v>50000</v>
      </c>
      <c r="G946" s="5"/>
      <c r="H946" s="5"/>
      <c r="I946" s="5"/>
      <c r="J946" s="5"/>
    </row>
    <row r="947" spans="1:10" ht="14.1" customHeight="1" x14ac:dyDescent="0.2">
      <c r="A947" s="5"/>
      <c r="B947" s="5"/>
      <c r="C947" s="5"/>
      <c r="D947" s="5"/>
      <c r="E947" s="68" t="s">
        <v>12549</v>
      </c>
      <c r="F947" s="69">
        <f ca="1">SUM(Table374[MONTO TOTAL ESTIMADO])</f>
        <v>50000</v>
      </c>
      <c r="G947" s="5"/>
      <c r="H947" s="5" t="str">
        <f>C939</f>
        <v>Bienes</v>
      </c>
      <c r="I947" s="5" t="str">
        <f>E939</f>
        <v>Sí</v>
      </c>
      <c r="J947" s="5" t="str">
        <f>D939</f>
        <v>Compras por debajo del Umbral</v>
      </c>
    </row>
    <row r="948" spans="1:10" ht="14.1" customHeight="1" thickBot="1" x14ac:dyDescent="0.3"/>
    <row r="949" spans="1:10" ht="33.75" customHeight="1" thickBot="1" x14ac:dyDescent="0.25">
      <c r="A949" s="59" t="s">
        <v>16382</v>
      </c>
      <c r="B949" s="59" t="s">
        <v>161</v>
      </c>
      <c r="C949" s="59" t="s">
        <v>11723</v>
      </c>
      <c r="D949" s="59" t="s">
        <v>14377</v>
      </c>
      <c r="E949" s="59" t="s">
        <v>10961</v>
      </c>
      <c r="F949" s="59" t="s">
        <v>11094</v>
      </c>
      <c r="G949" s="5"/>
      <c r="H949" s="5"/>
      <c r="I949" s="5"/>
      <c r="J949" s="5"/>
    </row>
    <row r="950" spans="1:10" ht="14.1" customHeight="1" thickBot="1" x14ac:dyDescent="0.25">
      <c r="A950" s="61" t="s">
        <v>18885</v>
      </c>
      <c r="B950" s="61" t="s">
        <v>18887</v>
      </c>
      <c r="C950" s="61" t="s">
        <v>17798</v>
      </c>
      <c r="D950" s="61" t="s">
        <v>17483</v>
      </c>
      <c r="E950" s="61" t="s">
        <v>8854</v>
      </c>
      <c r="F950" s="61"/>
      <c r="G950" s="5"/>
      <c r="H950" s="5"/>
      <c r="I950" s="5"/>
      <c r="J950" s="5"/>
    </row>
    <row r="951" spans="1:10" ht="14.1" customHeight="1" thickBot="1" x14ac:dyDescent="0.25">
      <c r="A951" s="74" t="s">
        <v>14828</v>
      </c>
      <c r="B951" s="62" t="s">
        <v>8528</v>
      </c>
      <c r="C951" s="71">
        <v>45474</v>
      </c>
      <c r="D951" s="74" t="s">
        <v>9385</v>
      </c>
      <c r="E951" s="62" t="s">
        <v>13092</v>
      </c>
      <c r="F951" s="61" t="s">
        <v>3080</v>
      </c>
      <c r="G951" s="5"/>
      <c r="H951" s="5"/>
      <c r="I951" s="5"/>
      <c r="J951" s="5"/>
    </row>
    <row r="952" spans="1:10" ht="14.1" customHeight="1" thickBot="1" x14ac:dyDescent="0.25">
      <c r="A952" s="75"/>
      <c r="B952" s="62" t="s">
        <v>1786</v>
      </c>
      <c r="C952" s="60">
        <f>IF(C951="","",IF(AND(MONTH(C951)&gt;=1,MONTH(C951)&lt;=3),1,IF(AND(MONTH(C951)&gt;=4,MONTH(C951)&lt;=6),2,IF(AND(MONTH(C951)&gt;=7,MONTH(C951)&lt;=9),3,4))))</f>
        <v>3</v>
      </c>
      <c r="D952" s="75"/>
      <c r="E952" s="62" t="s">
        <v>2417</v>
      </c>
      <c r="F952" s="61" t="s">
        <v>11111</v>
      </c>
      <c r="G952" s="5"/>
      <c r="H952" s="5"/>
      <c r="I952" s="5"/>
      <c r="J952" s="5"/>
    </row>
    <row r="953" spans="1:10" ht="14.1" customHeight="1" thickBot="1" x14ac:dyDescent="0.25">
      <c r="A953" s="75"/>
      <c r="B953" s="62" t="s">
        <v>12941</v>
      </c>
      <c r="C953" s="71">
        <v>45488</v>
      </c>
      <c r="D953" s="75"/>
      <c r="E953" s="62" t="s">
        <v>3073</v>
      </c>
      <c r="F953" s="61" t="s">
        <v>11111</v>
      </c>
      <c r="G953" s="5"/>
      <c r="H953" s="5"/>
      <c r="I953" s="5"/>
      <c r="J953" s="5"/>
    </row>
    <row r="954" spans="1:10" ht="14.1" customHeight="1" thickBot="1" x14ac:dyDescent="0.25">
      <c r="A954" s="75"/>
      <c r="B954" s="62" t="s">
        <v>1786</v>
      </c>
      <c r="C954" s="60">
        <f>IF(C953="","",IF(AND(MONTH(C953)&gt;=1,MONTH(C953)&lt;=3),1,IF(AND(MONTH(C953)&gt;=4,MONTH(C953)&lt;=6),2,IF(AND(MONTH(C953)&gt;=7,MONTH(C953)&lt;=9),3,4))))</f>
        <v>3</v>
      </c>
      <c r="D954" s="75"/>
      <c r="E954" s="62" t="s">
        <v>13191</v>
      </c>
      <c r="F954" s="61" t="s">
        <v>11111</v>
      </c>
      <c r="G954" s="5"/>
      <c r="H954" s="5"/>
      <c r="I954" s="5"/>
      <c r="J954" s="5"/>
    </row>
    <row r="955" spans="1:10" ht="14.1" customHeight="1" thickBot="1" x14ac:dyDescent="0.25">
      <c r="A955" s="5"/>
      <c r="B955" s="5"/>
      <c r="C955" s="5"/>
      <c r="D955" s="5"/>
      <c r="E955" s="5"/>
      <c r="F955" s="5"/>
      <c r="G955" s="5"/>
      <c r="H955" s="5"/>
      <c r="I955" s="5"/>
      <c r="J955" s="5"/>
    </row>
    <row r="956" spans="1:10" ht="14.1" customHeight="1" thickBot="1" x14ac:dyDescent="0.25">
      <c r="A956" s="67" t="s">
        <v>15735</v>
      </c>
      <c r="B956" s="67" t="s">
        <v>16146</v>
      </c>
      <c r="C956" s="67" t="s">
        <v>15641</v>
      </c>
      <c r="D956" s="67" t="s">
        <v>15251</v>
      </c>
      <c r="E956" s="67" t="s">
        <v>6932</v>
      </c>
      <c r="F956" s="67" t="s">
        <v>15280</v>
      </c>
      <c r="G956" s="5"/>
      <c r="H956" s="5"/>
      <c r="I956" s="5"/>
      <c r="J956" s="5"/>
    </row>
    <row r="957" spans="1:10" ht="13.5" customHeight="1" x14ac:dyDescent="0.2">
      <c r="A957" s="63">
        <v>53102710</v>
      </c>
      <c r="B957" s="64" t="str">
        <f ca="1">IFERROR(INDEX(UNSPSCDes,MATCH(INDIRECT(ADDRESS(ROW(),COLUMN()-1,4)),UNSPSCCode,0)),"")</f>
        <v>Uniformes corporativos</v>
      </c>
      <c r="C957" s="63" t="s">
        <v>18143</v>
      </c>
      <c r="D957" s="63">
        <v>1</v>
      </c>
      <c r="E957" s="66">
        <v>50000</v>
      </c>
      <c r="F957" s="65">
        <f ca="1">INDIRECT(ADDRESS(ROW(),COLUMN()-2,4))*INDIRECT(ADDRESS(ROW(),COLUMN()-1,4))</f>
        <v>50000</v>
      </c>
      <c r="G957" s="5"/>
      <c r="H957" s="5"/>
      <c r="I957" s="5"/>
      <c r="J957" s="5"/>
    </row>
    <row r="958" spans="1:10" ht="13.5" customHeight="1" x14ac:dyDescent="0.2">
      <c r="A958" s="63">
        <v>53103001</v>
      </c>
      <c r="B958" s="64" t="str">
        <f ca="1">IFERROR(INDEX(UNSPSCDes,MATCH(INDIRECT(ADDRESS(ROW(),COLUMN()-1,4)),UNSPSCCode,0)),"")</f>
        <v>Camisetas (t-shirts) para hombre</v>
      </c>
      <c r="C958" s="63" t="s">
        <v>1449</v>
      </c>
      <c r="D958" s="63">
        <v>145</v>
      </c>
      <c r="E958" s="66">
        <v>1600</v>
      </c>
      <c r="F958" s="65">
        <f ca="1">INDIRECT(ADDRESS(ROW(),COLUMN()-2,4))*INDIRECT(ADDRESS(ROW(),COLUMN()-1,4))</f>
        <v>232000</v>
      </c>
      <c r="G958" s="5"/>
      <c r="H958" s="5"/>
      <c r="I958" s="5"/>
      <c r="J958" s="5"/>
    </row>
    <row r="959" spans="1:10" ht="14.1" customHeight="1" x14ac:dyDescent="0.2">
      <c r="A959" s="5"/>
      <c r="B959" s="5"/>
      <c r="C959" s="5"/>
      <c r="D959" s="5"/>
      <c r="E959" s="68" t="s">
        <v>12549</v>
      </c>
      <c r="F959" s="69">
        <f ca="1">SUM(Table375[MONTO TOTAL ESTIMADO])</f>
        <v>282000</v>
      </c>
      <c r="G959" s="5"/>
      <c r="H959" s="5" t="str">
        <f>C950</f>
        <v>Bienes</v>
      </c>
      <c r="I959" s="5" t="str">
        <f>E950</f>
        <v>Sí</v>
      </c>
      <c r="J959" s="5" t="str">
        <f>D950</f>
        <v>Compras Menores</v>
      </c>
    </row>
    <row r="960" spans="1:10" ht="14.1" customHeight="1" thickBot="1" x14ac:dyDescent="0.3"/>
    <row r="961" spans="1:10" ht="33.75" customHeight="1" thickBot="1" x14ac:dyDescent="0.25">
      <c r="A961" s="59" t="s">
        <v>16382</v>
      </c>
      <c r="B961" s="59" t="s">
        <v>161</v>
      </c>
      <c r="C961" s="59" t="s">
        <v>11723</v>
      </c>
      <c r="D961" s="59" t="s">
        <v>14377</v>
      </c>
      <c r="E961" s="59" t="s">
        <v>10961</v>
      </c>
      <c r="F961" s="59" t="s">
        <v>11094</v>
      </c>
      <c r="G961" s="5"/>
      <c r="H961" s="5"/>
      <c r="I961" s="5"/>
      <c r="J961" s="5"/>
    </row>
    <row r="962" spans="1:10" ht="14.1" customHeight="1" thickBot="1" x14ac:dyDescent="0.25">
      <c r="A962" s="61" t="s">
        <v>18885</v>
      </c>
      <c r="B962" s="61" t="s">
        <v>18886</v>
      </c>
      <c r="C962" s="61" t="s">
        <v>17798</v>
      </c>
      <c r="D962" s="61" t="s">
        <v>10170</v>
      </c>
      <c r="E962" s="61" t="s">
        <v>8854</v>
      </c>
      <c r="F962" s="61"/>
      <c r="G962" s="5"/>
      <c r="H962" s="5"/>
      <c r="I962" s="5"/>
      <c r="J962" s="5"/>
    </row>
    <row r="963" spans="1:10" ht="14.1" customHeight="1" thickBot="1" x14ac:dyDescent="0.25">
      <c r="A963" s="74" t="s">
        <v>14828</v>
      </c>
      <c r="B963" s="62" t="s">
        <v>8528</v>
      </c>
      <c r="C963" s="71">
        <v>45566</v>
      </c>
      <c r="D963" s="74" t="s">
        <v>9385</v>
      </c>
      <c r="E963" s="62" t="s">
        <v>13092</v>
      </c>
      <c r="F963" s="61" t="s">
        <v>3080</v>
      </c>
      <c r="G963" s="5"/>
      <c r="H963" s="5"/>
      <c r="I963" s="5"/>
      <c r="J963" s="5"/>
    </row>
    <row r="964" spans="1:10" ht="14.1" customHeight="1" thickBot="1" x14ac:dyDescent="0.25">
      <c r="A964" s="75"/>
      <c r="B964" s="62" t="s">
        <v>1786</v>
      </c>
      <c r="C964" s="60">
        <f>IF(C963="","",IF(AND(MONTH(C963)&gt;=1,MONTH(C963)&lt;=3),1,IF(AND(MONTH(C963)&gt;=4,MONTH(C963)&lt;=6),2,IF(AND(MONTH(C963)&gt;=7,MONTH(C963)&lt;=9),3,4))))</f>
        <v>4</v>
      </c>
      <c r="D964" s="75"/>
      <c r="E964" s="62" t="s">
        <v>2417</v>
      </c>
      <c r="F964" s="61" t="s">
        <v>11111</v>
      </c>
      <c r="G964" s="5"/>
      <c r="H964" s="5"/>
      <c r="I964" s="5"/>
      <c r="J964" s="5"/>
    </row>
    <row r="965" spans="1:10" ht="14.1" customHeight="1" thickBot="1" x14ac:dyDescent="0.25">
      <c r="A965" s="75"/>
      <c r="B965" s="62" t="s">
        <v>12941</v>
      </c>
      <c r="C965" s="71">
        <v>45567</v>
      </c>
      <c r="D965" s="75"/>
      <c r="E965" s="62" t="s">
        <v>3073</v>
      </c>
      <c r="F965" s="61" t="s">
        <v>11111</v>
      </c>
      <c r="G965" s="5"/>
      <c r="H965" s="5"/>
      <c r="I965" s="5"/>
      <c r="J965" s="5"/>
    </row>
    <row r="966" spans="1:10" ht="14.1" customHeight="1" thickBot="1" x14ac:dyDescent="0.25">
      <c r="A966" s="75"/>
      <c r="B966" s="62" t="s">
        <v>1786</v>
      </c>
      <c r="C966" s="60">
        <f>IF(C965="","",IF(AND(MONTH(C965)&gt;=1,MONTH(C965)&lt;=3),1,IF(AND(MONTH(C965)&gt;=4,MONTH(C965)&lt;=6),2,IF(AND(MONTH(C965)&gt;=7,MONTH(C965)&lt;=9),3,4))))</f>
        <v>4</v>
      </c>
      <c r="D966" s="75"/>
      <c r="E966" s="62" t="s">
        <v>13191</v>
      </c>
      <c r="F966" s="61" t="s">
        <v>11111</v>
      </c>
      <c r="G966" s="5"/>
      <c r="H966" s="5"/>
      <c r="I966" s="5"/>
      <c r="J966" s="5"/>
    </row>
    <row r="967" spans="1:10" ht="14.1" customHeight="1" thickBot="1" x14ac:dyDescent="0.25">
      <c r="A967" s="5"/>
      <c r="B967" s="5"/>
      <c r="C967" s="5"/>
      <c r="D967" s="5"/>
      <c r="E967" s="5"/>
      <c r="F967" s="5"/>
      <c r="G967" s="5"/>
      <c r="H967" s="5"/>
      <c r="I967" s="5"/>
      <c r="J967" s="5"/>
    </row>
    <row r="968" spans="1:10" ht="14.1" customHeight="1" thickBot="1" x14ac:dyDescent="0.25">
      <c r="A968" s="67" t="s">
        <v>15735</v>
      </c>
      <c r="B968" s="67" t="s">
        <v>16146</v>
      </c>
      <c r="C968" s="67" t="s">
        <v>15641</v>
      </c>
      <c r="D968" s="67" t="s">
        <v>15251</v>
      </c>
      <c r="E968" s="67" t="s">
        <v>6932</v>
      </c>
      <c r="F968" s="67" t="s">
        <v>15280</v>
      </c>
      <c r="G968" s="5"/>
      <c r="H968" s="5"/>
      <c r="I968" s="5"/>
      <c r="J968" s="5"/>
    </row>
    <row r="969" spans="1:10" ht="13.5" customHeight="1" x14ac:dyDescent="0.2">
      <c r="A969" s="63">
        <v>53102710</v>
      </c>
      <c r="B969" s="64" t="str">
        <f ca="1">IFERROR(INDEX(UNSPSCDes,MATCH(INDIRECT(ADDRESS(ROW(),COLUMN()-1,4)),UNSPSCCode,0)),"")</f>
        <v>Uniformes corporativos</v>
      </c>
      <c r="C969" s="63" t="s">
        <v>18143</v>
      </c>
      <c r="D969" s="63">
        <v>1</v>
      </c>
      <c r="E969" s="66">
        <v>50000</v>
      </c>
      <c r="F969" s="65">
        <f ca="1">INDIRECT(ADDRESS(ROW(),COLUMN()-2,4))*INDIRECT(ADDRESS(ROW(),COLUMN()-1,4))</f>
        <v>50000</v>
      </c>
      <c r="G969" s="5"/>
      <c r="H969" s="5"/>
      <c r="I969" s="5"/>
      <c r="J969" s="5"/>
    </row>
    <row r="970" spans="1:10" ht="14.1" customHeight="1" x14ac:dyDescent="0.2">
      <c r="A970" s="5"/>
      <c r="B970" s="5"/>
      <c r="C970" s="5"/>
      <c r="D970" s="5"/>
      <c r="E970" s="68" t="s">
        <v>12549</v>
      </c>
      <c r="F970" s="69">
        <f ca="1">SUM(Table376[MONTO TOTAL ESTIMADO])</f>
        <v>50000</v>
      </c>
      <c r="G970" s="5"/>
      <c r="H970" s="5" t="str">
        <f>C962</f>
        <v>Bienes</v>
      </c>
      <c r="I970" s="5" t="str">
        <f>E962</f>
        <v>Sí</v>
      </c>
      <c r="J970" s="5" t="str">
        <f>D962</f>
        <v>Compras por debajo del Umbral</v>
      </c>
    </row>
    <row r="971" spans="1:10" ht="14.1" customHeight="1" thickBot="1" x14ac:dyDescent="0.3"/>
    <row r="972" spans="1:10" ht="33.75" customHeight="1" thickBot="1" x14ac:dyDescent="0.25">
      <c r="A972" s="59" t="s">
        <v>16382</v>
      </c>
      <c r="B972" s="59" t="s">
        <v>161</v>
      </c>
      <c r="C972" s="59" t="s">
        <v>11723</v>
      </c>
      <c r="D972" s="59" t="s">
        <v>14377</v>
      </c>
      <c r="E972" s="59" t="s">
        <v>10961</v>
      </c>
      <c r="F972" s="59" t="s">
        <v>11094</v>
      </c>
      <c r="G972" s="5"/>
      <c r="H972" s="5"/>
      <c r="I972" s="5"/>
      <c r="J972" s="5"/>
    </row>
    <row r="973" spans="1:10" ht="14.1" customHeight="1" thickBot="1" x14ac:dyDescent="0.25">
      <c r="A973" s="61" t="s">
        <v>18888</v>
      </c>
      <c r="B973" s="61" t="s">
        <v>18889</v>
      </c>
      <c r="C973" s="61" t="s">
        <v>17798</v>
      </c>
      <c r="D973" s="61" t="s">
        <v>10170</v>
      </c>
      <c r="E973" s="61" t="s">
        <v>8854</v>
      </c>
      <c r="F973" s="61"/>
      <c r="G973" s="5"/>
      <c r="H973" s="5"/>
      <c r="I973" s="5"/>
      <c r="J973" s="5"/>
    </row>
    <row r="974" spans="1:10" ht="14.1" customHeight="1" thickBot="1" x14ac:dyDescent="0.25">
      <c r="A974" s="74" t="s">
        <v>14828</v>
      </c>
      <c r="B974" s="62" t="s">
        <v>8528</v>
      </c>
      <c r="C974" s="71">
        <v>45292</v>
      </c>
      <c r="D974" s="74" t="s">
        <v>9385</v>
      </c>
      <c r="E974" s="62" t="s">
        <v>13092</v>
      </c>
      <c r="F974" s="61" t="s">
        <v>3080</v>
      </c>
      <c r="G974" s="5"/>
      <c r="H974" s="5"/>
      <c r="I974" s="5"/>
      <c r="J974" s="5"/>
    </row>
    <row r="975" spans="1:10" ht="14.1" customHeight="1" thickBot="1" x14ac:dyDescent="0.25">
      <c r="A975" s="75"/>
      <c r="B975" s="62" t="s">
        <v>1786</v>
      </c>
      <c r="C975" s="60">
        <f>IF(C974="","",IF(AND(MONTH(C974)&gt;=1,MONTH(C974)&lt;=3),1,IF(AND(MONTH(C974)&gt;=4,MONTH(C974)&lt;=6),2,IF(AND(MONTH(C974)&gt;=7,MONTH(C974)&lt;=9),3,4))))</f>
        <v>1</v>
      </c>
      <c r="D975" s="75"/>
      <c r="E975" s="62" t="s">
        <v>2417</v>
      </c>
      <c r="F975" s="61" t="s">
        <v>11111</v>
      </c>
      <c r="G975" s="5"/>
      <c r="H975" s="5"/>
      <c r="I975" s="5"/>
      <c r="J975" s="5"/>
    </row>
    <row r="976" spans="1:10" ht="14.1" customHeight="1" thickBot="1" x14ac:dyDescent="0.25">
      <c r="A976" s="75"/>
      <c r="B976" s="62" t="s">
        <v>12941</v>
      </c>
      <c r="C976" s="71">
        <v>45293</v>
      </c>
      <c r="D976" s="75"/>
      <c r="E976" s="62" t="s">
        <v>3073</v>
      </c>
      <c r="F976" s="61" t="s">
        <v>11111</v>
      </c>
      <c r="G976" s="5"/>
      <c r="H976" s="5"/>
      <c r="I976" s="5"/>
      <c r="J976" s="5"/>
    </row>
    <row r="977" spans="1:10" ht="14.1" customHeight="1" thickBot="1" x14ac:dyDescent="0.25">
      <c r="A977" s="75"/>
      <c r="B977" s="62" t="s">
        <v>1786</v>
      </c>
      <c r="C977" s="60">
        <f>IF(C976="","",IF(AND(MONTH(C976)&gt;=1,MONTH(C976)&lt;=3),1,IF(AND(MONTH(C976)&gt;=4,MONTH(C976)&lt;=6),2,IF(AND(MONTH(C976)&gt;=7,MONTH(C976)&lt;=9),3,4))))</f>
        <v>1</v>
      </c>
      <c r="D977" s="75"/>
      <c r="E977" s="62" t="s">
        <v>13191</v>
      </c>
      <c r="F977" s="61" t="s">
        <v>11111</v>
      </c>
      <c r="G977" s="5"/>
      <c r="H977" s="5"/>
      <c r="I977" s="5"/>
      <c r="J977" s="5"/>
    </row>
    <row r="978" spans="1:10" ht="14.1" customHeight="1" thickBot="1" x14ac:dyDescent="0.25">
      <c r="A978" s="5"/>
      <c r="B978" s="5"/>
      <c r="C978" s="5"/>
      <c r="D978" s="5"/>
      <c r="E978" s="5"/>
      <c r="F978" s="5"/>
      <c r="G978" s="5"/>
      <c r="H978" s="5"/>
      <c r="I978" s="5"/>
      <c r="J978" s="5"/>
    </row>
    <row r="979" spans="1:10" ht="14.1" customHeight="1" thickBot="1" x14ac:dyDescent="0.25">
      <c r="A979" s="67" t="s">
        <v>15735</v>
      </c>
      <c r="B979" s="67" t="s">
        <v>16146</v>
      </c>
      <c r="C979" s="67" t="s">
        <v>15641</v>
      </c>
      <c r="D979" s="67" t="s">
        <v>15251</v>
      </c>
      <c r="E979" s="67" t="s">
        <v>6932</v>
      </c>
      <c r="F979" s="67" t="s">
        <v>15280</v>
      </c>
      <c r="G979" s="5"/>
      <c r="H979" s="5"/>
      <c r="I979" s="5"/>
      <c r="J979" s="5"/>
    </row>
    <row r="980" spans="1:10" ht="13.5" customHeight="1" x14ac:dyDescent="0.2">
      <c r="A980" s="63">
        <v>14111507</v>
      </c>
      <c r="B980" s="64" t="str">
        <f ca="1">IFERROR(INDEX(UNSPSCDes,MATCH(INDIRECT(ADDRESS(ROW(),COLUMN()-1,4)),UNSPSCCode,0)),"")</f>
        <v>Papel para impresora o fotocopiadora</v>
      </c>
      <c r="C980" s="63" t="s">
        <v>18143</v>
      </c>
      <c r="D980" s="63">
        <v>1</v>
      </c>
      <c r="E980" s="66">
        <v>77558.98</v>
      </c>
      <c r="F980" s="65">
        <f ca="1">INDIRECT(ADDRESS(ROW(),COLUMN()-2,4))*INDIRECT(ADDRESS(ROW(),COLUMN()-1,4))</f>
        <v>77558.98</v>
      </c>
      <c r="G980" s="5"/>
      <c r="H980" s="5"/>
      <c r="I980" s="5"/>
      <c r="J980" s="5"/>
    </row>
    <row r="981" spans="1:10" ht="13.5" customHeight="1" x14ac:dyDescent="0.2">
      <c r="A981" s="63">
        <v>14111704</v>
      </c>
      <c r="B981" s="64" t="str">
        <f ca="1">IFERROR(INDEX(UNSPSCDes,MATCH(INDIRECT(ADDRESS(ROW(),COLUMN()-1,4)),UNSPSCCode,0)),"")</f>
        <v>Papel higiénico</v>
      </c>
      <c r="C981" s="63" t="s">
        <v>18143</v>
      </c>
      <c r="D981" s="63">
        <v>1</v>
      </c>
      <c r="E981" s="66">
        <v>58614.38</v>
      </c>
      <c r="F981" s="65">
        <f ca="1">INDIRECT(ADDRESS(ROW(),COLUMN()-2,4))*INDIRECT(ADDRESS(ROW(),COLUMN()-1,4))</f>
        <v>58614.38</v>
      </c>
      <c r="G981" s="5"/>
      <c r="H981" s="5"/>
      <c r="I981" s="5"/>
      <c r="J981" s="5"/>
    </row>
    <row r="982" spans="1:10" ht="14.1" customHeight="1" x14ac:dyDescent="0.2">
      <c r="A982" s="5"/>
      <c r="B982" s="5"/>
      <c r="C982" s="5"/>
      <c r="D982" s="5"/>
      <c r="E982" s="68" t="s">
        <v>12549</v>
      </c>
      <c r="F982" s="69">
        <f ca="1">SUM(Table377[MONTO TOTAL ESTIMADO])</f>
        <v>136173.35999999999</v>
      </c>
      <c r="G982" s="5"/>
      <c r="H982" s="5" t="str">
        <f>C973</f>
        <v>Bienes</v>
      </c>
      <c r="I982" s="5" t="str">
        <f>E973</f>
        <v>Sí</v>
      </c>
      <c r="J982" s="5" t="str">
        <f>D973</f>
        <v>Compras por debajo del Umbral</v>
      </c>
    </row>
    <row r="983" spans="1:10" ht="14.1" customHeight="1" thickBot="1" x14ac:dyDescent="0.3"/>
    <row r="984" spans="1:10" ht="33.75" customHeight="1" thickBot="1" x14ac:dyDescent="0.25">
      <c r="A984" s="59" t="s">
        <v>16382</v>
      </c>
      <c r="B984" s="59" t="s">
        <v>161</v>
      </c>
      <c r="C984" s="59" t="s">
        <v>11723</v>
      </c>
      <c r="D984" s="59" t="s">
        <v>14377</v>
      </c>
      <c r="E984" s="59" t="s">
        <v>10961</v>
      </c>
      <c r="F984" s="59" t="s">
        <v>11094</v>
      </c>
      <c r="G984" s="5"/>
      <c r="H984" s="5"/>
      <c r="I984" s="5"/>
      <c r="J984" s="5"/>
    </row>
    <row r="985" spans="1:10" ht="14.1" customHeight="1" thickBot="1" x14ac:dyDescent="0.25">
      <c r="A985" s="61" t="s">
        <v>18888</v>
      </c>
      <c r="B985" s="61" t="s">
        <v>18888</v>
      </c>
      <c r="C985" s="61" t="s">
        <v>17798</v>
      </c>
      <c r="D985" s="61" t="s">
        <v>10170</v>
      </c>
      <c r="E985" s="61" t="s">
        <v>8854</v>
      </c>
      <c r="F985" s="61"/>
      <c r="G985" s="5"/>
      <c r="H985" s="5"/>
      <c r="I985" s="5"/>
      <c r="J985" s="5"/>
    </row>
    <row r="986" spans="1:10" ht="14.1" customHeight="1" thickBot="1" x14ac:dyDescent="0.25">
      <c r="A986" s="74" t="s">
        <v>14828</v>
      </c>
      <c r="B986" s="62" t="s">
        <v>8528</v>
      </c>
      <c r="C986" s="71">
        <v>45383</v>
      </c>
      <c r="D986" s="74" t="s">
        <v>9385</v>
      </c>
      <c r="E986" s="62" t="s">
        <v>13092</v>
      </c>
      <c r="F986" s="61" t="s">
        <v>3080</v>
      </c>
      <c r="G986" s="5"/>
      <c r="H986" s="5"/>
      <c r="I986" s="5"/>
      <c r="J986" s="5"/>
    </row>
    <row r="987" spans="1:10" ht="14.1" customHeight="1" thickBot="1" x14ac:dyDescent="0.25">
      <c r="A987" s="75"/>
      <c r="B987" s="62" t="s">
        <v>1786</v>
      </c>
      <c r="C987" s="60">
        <f>IF(C986="","",IF(AND(MONTH(C986)&gt;=1,MONTH(C986)&lt;=3),1,IF(AND(MONTH(C986)&gt;=4,MONTH(C986)&lt;=6),2,IF(AND(MONTH(C986)&gt;=7,MONTH(C986)&lt;=9),3,4))))</f>
        <v>2</v>
      </c>
      <c r="D987" s="75"/>
      <c r="E987" s="62" t="s">
        <v>2417</v>
      </c>
      <c r="F987" s="61" t="s">
        <v>11111</v>
      </c>
      <c r="G987" s="5"/>
      <c r="H987" s="5"/>
      <c r="I987" s="5"/>
      <c r="J987" s="5"/>
    </row>
    <row r="988" spans="1:10" ht="14.1" customHeight="1" thickBot="1" x14ac:dyDescent="0.25">
      <c r="A988" s="75"/>
      <c r="B988" s="62" t="s">
        <v>12941</v>
      </c>
      <c r="C988" s="71">
        <v>45384</v>
      </c>
      <c r="D988" s="75"/>
      <c r="E988" s="62" t="s">
        <v>3073</v>
      </c>
      <c r="F988" s="61" t="s">
        <v>11111</v>
      </c>
      <c r="G988" s="5"/>
      <c r="H988" s="5"/>
      <c r="I988" s="5"/>
      <c r="J988" s="5"/>
    </row>
    <row r="989" spans="1:10" ht="14.1" customHeight="1" thickBot="1" x14ac:dyDescent="0.25">
      <c r="A989" s="75"/>
      <c r="B989" s="62" t="s">
        <v>1786</v>
      </c>
      <c r="C989" s="60">
        <f>IF(C988="","",IF(AND(MONTH(C988)&gt;=1,MONTH(C988)&lt;=3),1,IF(AND(MONTH(C988)&gt;=4,MONTH(C988)&lt;=6),2,IF(AND(MONTH(C988)&gt;=7,MONTH(C988)&lt;=9),3,4))))</f>
        <v>2</v>
      </c>
      <c r="D989" s="75"/>
      <c r="E989" s="62" t="s">
        <v>13191</v>
      </c>
      <c r="F989" s="61" t="s">
        <v>11111</v>
      </c>
      <c r="G989" s="5"/>
      <c r="H989" s="5"/>
      <c r="I989" s="5"/>
      <c r="J989" s="5"/>
    </row>
    <row r="990" spans="1:10" ht="14.1" customHeight="1" thickBot="1" x14ac:dyDescent="0.25">
      <c r="A990" s="5"/>
      <c r="B990" s="5"/>
      <c r="C990" s="5"/>
      <c r="D990" s="5"/>
      <c r="E990" s="5"/>
      <c r="F990" s="5"/>
      <c r="G990" s="5"/>
      <c r="H990" s="5"/>
      <c r="I990" s="5"/>
      <c r="J990" s="5"/>
    </row>
    <row r="991" spans="1:10" ht="14.1" customHeight="1" thickBot="1" x14ac:dyDescent="0.25">
      <c r="A991" s="67" t="s">
        <v>15735</v>
      </c>
      <c r="B991" s="67" t="s">
        <v>16146</v>
      </c>
      <c r="C991" s="67" t="s">
        <v>15641</v>
      </c>
      <c r="D991" s="67" t="s">
        <v>15251</v>
      </c>
      <c r="E991" s="67" t="s">
        <v>6932</v>
      </c>
      <c r="F991" s="67" t="s">
        <v>15280</v>
      </c>
      <c r="G991" s="5"/>
      <c r="H991" s="5"/>
      <c r="I991" s="5"/>
      <c r="J991" s="5"/>
    </row>
    <row r="992" spans="1:10" ht="13.5" customHeight="1" x14ac:dyDescent="0.2">
      <c r="A992" s="63">
        <v>14111507</v>
      </c>
      <c r="B992" s="64" t="str">
        <f ca="1">IFERROR(INDEX(UNSPSCDes,MATCH(INDIRECT(ADDRESS(ROW(),COLUMN()-1,4)),UNSPSCCode,0)),"")</f>
        <v>Papel para impresora o fotocopiadora</v>
      </c>
      <c r="C992" s="63" t="s">
        <v>18143</v>
      </c>
      <c r="D992" s="63">
        <v>1</v>
      </c>
      <c r="E992" s="66">
        <v>77558.98</v>
      </c>
      <c r="F992" s="65">
        <f ca="1">INDIRECT(ADDRESS(ROW(),COLUMN()-2,4))*INDIRECT(ADDRESS(ROW(),COLUMN()-1,4))</f>
        <v>77558.98</v>
      </c>
      <c r="G992" s="5"/>
      <c r="H992" s="5"/>
      <c r="I992" s="5"/>
      <c r="J992" s="5"/>
    </row>
    <row r="993" spans="1:10" ht="13.5" customHeight="1" x14ac:dyDescent="0.2">
      <c r="A993" s="63">
        <v>14111704</v>
      </c>
      <c r="B993" s="64" t="str">
        <f ca="1">IFERROR(INDEX(UNSPSCDes,MATCH(INDIRECT(ADDRESS(ROW(),COLUMN()-1,4)),UNSPSCCode,0)),"")</f>
        <v>Papel higiénico</v>
      </c>
      <c r="C993" s="63" t="s">
        <v>18143</v>
      </c>
      <c r="D993" s="63">
        <v>1</v>
      </c>
      <c r="E993" s="66">
        <v>58614.38</v>
      </c>
      <c r="F993" s="65">
        <f ca="1">INDIRECT(ADDRESS(ROW(),COLUMN()-2,4))*INDIRECT(ADDRESS(ROW(),COLUMN()-1,4))</f>
        <v>58614.38</v>
      </c>
      <c r="G993" s="5"/>
      <c r="H993" s="5"/>
      <c r="I993" s="5"/>
      <c r="J993" s="5"/>
    </row>
    <row r="994" spans="1:10" ht="14.1" customHeight="1" x14ac:dyDescent="0.2">
      <c r="A994" s="5"/>
      <c r="B994" s="5"/>
      <c r="C994" s="5"/>
      <c r="D994" s="5"/>
      <c r="E994" s="68" t="s">
        <v>12549</v>
      </c>
      <c r="F994" s="69">
        <f ca="1">SUM(Table378[MONTO TOTAL ESTIMADO])</f>
        <v>136173.35999999999</v>
      </c>
      <c r="G994" s="5"/>
      <c r="H994" s="5" t="str">
        <f>C985</f>
        <v>Bienes</v>
      </c>
      <c r="I994" s="5" t="str">
        <f>E985</f>
        <v>Sí</v>
      </c>
      <c r="J994" s="5" t="str">
        <f>D985</f>
        <v>Compras por debajo del Umbral</v>
      </c>
    </row>
    <row r="995" spans="1:10" ht="14.1" customHeight="1" thickBot="1" x14ac:dyDescent="0.3"/>
    <row r="996" spans="1:10" ht="33.75" customHeight="1" thickBot="1" x14ac:dyDescent="0.25">
      <c r="A996" s="59" t="s">
        <v>16382</v>
      </c>
      <c r="B996" s="59" t="s">
        <v>161</v>
      </c>
      <c r="C996" s="59" t="s">
        <v>11723</v>
      </c>
      <c r="D996" s="59" t="s">
        <v>14377</v>
      </c>
      <c r="E996" s="59" t="s">
        <v>10961</v>
      </c>
      <c r="F996" s="59" t="s">
        <v>11094</v>
      </c>
      <c r="G996" s="5"/>
      <c r="H996" s="5"/>
      <c r="I996" s="5"/>
      <c r="J996" s="5"/>
    </row>
    <row r="997" spans="1:10" ht="14.1" customHeight="1" thickBot="1" x14ac:dyDescent="0.25">
      <c r="A997" s="61" t="s">
        <v>18888</v>
      </c>
      <c r="B997" s="61" t="s">
        <v>18888</v>
      </c>
      <c r="C997" s="61" t="s">
        <v>17798</v>
      </c>
      <c r="D997" s="61" t="s">
        <v>10170</v>
      </c>
      <c r="E997" s="61" t="s">
        <v>8854</v>
      </c>
      <c r="F997" s="61"/>
      <c r="G997" s="5"/>
      <c r="H997" s="5"/>
      <c r="I997" s="5"/>
      <c r="J997" s="5"/>
    </row>
    <row r="998" spans="1:10" ht="14.1" customHeight="1" thickBot="1" x14ac:dyDescent="0.25">
      <c r="A998" s="74" t="s">
        <v>14828</v>
      </c>
      <c r="B998" s="62" t="s">
        <v>8528</v>
      </c>
      <c r="C998" s="71">
        <v>45474</v>
      </c>
      <c r="D998" s="74" t="s">
        <v>9385</v>
      </c>
      <c r="E998" s="62" t="s">
        <v>13092</v>
      </c>
      <c r="F998" s="61" t="s">
        <v>3080</v>
      </c>
      <c r="G998" s="5"/>
      <c r="H998" s="5"/>
      <c r="I998" s="5"/>
      <c r="J998" s="5"/>
    </row>
    <row r="999" spans="1:10" ht="14.1" customHeight="1" thickBot="1" x14ac:dyDescent="0.25">
      <c r="A999" s="75"/>
      <c r="B999" s="62" t="s">
        <v>1786</v>
      </c>
      <c r="C999" s="60">
        <f>IF(C998="","",IF(AND(MONTH(C998)&gt;=1,MONTH(C998)&lt;=3),1,IF(AND(MONTH(C998)&gt;=4,MONTH(C998)&lt;=6),2,IF(AND(MONTH(C998)&gt;=7,MONTH(C998)&lt;=9),3,4))))</f>
        <v>3</v>
      </c>
      <c r="D999" s="75"/>
      <c r="E999" s="62" t="s">
        <v>2417</v>
      </c>
      <c r="F999" s="61" t="s">
        <v>11111</v>
      </c>
      <c r="G999" s="5"/>
      <c r="H999" s="5"/>
      <c r="I999" s="5"/>
      <c r="J999" s="5"/>
    </row>
    <row r="1000" spans="1:10" ht="14.1" customHeight="1" thickBot="1" x14ac:dyDescent="0.25">
      <c r="A1000" s="75"/>
      <c r="B1000" s="62" t="s">
        <v>12941</v>
      </c>
      <c r="C1000" s="71">
        <v>45475</v>
      </c>
      <c r="D1000" s="75"/>
      <c r="E1000" s="62" t="s">
        <v>3073</v>
      </c>
      <c r="F1000" s="61" t="s">
        <v>11111</v>
      </c>
      <c r="G1000" s="5"/>
      <c r="H1000" s="5"/>
      <c r="I1000" s="5"/>
      <c r="J1000" s="5"/>
    </row>
    <row r="1001" spans="1:10" ht="14.1" customHeight="1" thickBot="1" x14ac:dyDescent="0.25">
      <c r="A1001" s="75"/>
      <c r="B1001" s="62" t="s">
        <v>1786</v>
      </c>
      <c r="C1001" s="60">
        <f>IF(C1000="","",IF(AND(MONTH(C1000)&gt;=1,MONTH(C1000)&lt;=3),1,IF(AND(MONTH(C1000)&gt;=4,MONTH(C1000)&lt;=6),2,IF(AND(MONTH(C1000)&gt;=7,MONTH(C1000)&lt;=9),3,4))))</f>
        <v>3</v>
      </c>
      <c r="D1001" s="75"/>
      <c r="E1001" s="62" t="s">
        <v>13191</v>
      </c>
      <c r="F1001" s="61" t="s">
        <v>11111</v>
      </c>
      <c r="G1001" s="5"/>
      <c r="H1001" s="5"/>
      <c r="I1001" s="5"/>
      <c r="J1001" s="5"/>
    </row>
    <row r="1002" spans="1:10" ht="14.1" customHeight="1" thickBot="1" x14ac:dyDescent="0.25">
      <c r="A1002" s="5"/>
      <c r="B1002" s="5"/>
      <c r="C1002" s="5"/>
      <c r="D1002" s="5"/>
      <c r="E1002" s="5"/>
      <c r="F1002" s="5"/>
      <c r="G1002" s="5"/>
      <c r="H1002" s="5"/>
      <c r="I1002" s="5"/>
      <c r="J1002" s="5"/>
    </row>
    <row r="1003" spans="1:10" ht="14.1" customHeight="1" thickBot="1" x14ac:dyDescent="0.25">
      <c r="A1003" s="67" t="s">
        <v>15735</v>
      </c>
      <c r="B1003" s="67" t="s">
        <v>16146</v>
      </c>
      <c r="C1003" s="67" t="s">
        <v>15641</v>
      </c>
      <c r="D1003" s="67" t="s">
        <v>15251</v>
      </c>
      <c r="E1003" s="67" t="s">
        <v>6932</v>
      </c>
      <c r="F1003" s="67" t="s">
        <v>15280</v>
      </c>
      <c r="G1003" s="5"/>
      <c r="H1003" s="5"/>
      <c r="I1003" s="5"/>
      <c r="J1003" s="5"/>
    </row>
    <row r="1004" spans="1:10" ht="13.5" customHeight="1" x14ac:dyDescent="0.2">
      <c r="A1004" s="63">
        <v>14111507</v>
      </c>
      <c r="B1004" s="64" t="str">
        <f ca="1">IFERROR(INDEX(UNSPSCDes,MATCH(INDIRECT(ADDRESS(ROW(),COLUMN()-1,4)),UNSPSCCode,0)),"")</f>
        <v>Papel para impresora o fotocopiadora</v>
      </c>
      <c r="C1004" s="63" t="s">
        <v>18143</v>
      </c>
      <c r="D1004" s="63">
        <v>1</v>
      </c>
      <c r="E1004" s="66">
        <v>77558.98</v>
      </c>
      <c r="F1004" s="65">
        <f ca="1">INDIRECT(ADDRESS(ROW(),COLUMN()-2,4))*INDIRECT(ADDRESS(ROW(),COLUMN()-1,4))</f>
        <v>77558.98</v>
      </c>
      <c r="G1004" s="5"/>
      <c r="H1004" s="5"/>
      <c r="I1004" s="5"/>
      <c r="J1004" s="5"/>
    </row>
    <row r="1005" spans="1:10" ht="13.5" customHeight="1" x14ac:dyDescent="0.2">
      <c r="A1005" s="63">
        <v>14111704</v>
      </c>
      <c r="B1005" s="64" t="str">
        <f ca="1">IFERROR(INDEX(UNSPSCDes,MATCH(INDIRECT(ADDRESS(ROW(),COLUMN()-1,4)),UNSPSCCode,0)),"")</f>
        <v>Papel higiénico</v>
      </c>
      <c r="C1005" s="63" t="s">
        <v>18143</v>
      </c>
      <c r="D1005" s="63">
        <v>1</v>
      </c>
      <c r="E1005" s="66">
        <v>58614.38</v>
      </c>
      <c r="F1005" s="65">
        <f ca="1">INDIRECT(ADDRESS(ROW(),COLUMN()-2,4))*INDIRECT(ADDRESS(ROW(),COLUMN()-1,4))</f>
        <v>58614.38</v>
      </c>
      <c r="G1005" s="5"/>
      <c r="H1005" s="5"/>
      <c r="I1005" s="5"/>
      <c r="J1005" s="5"/>
    </row>
    <row r="1006" spans="1:10" ht="14.1" customHeight="1" x14ac:dyDescent="0.2">
      <c r="A1006" s="5"/>
      <c r="B1006" s="5"/>
      <c r="C1006" s="5"/>
      <c r="D1006" s="5"/>
      <c r="E1006" s="68" t="s">
        <v>12549</v>
      </c>
      <c r="F1006" s="69">
        <f ca="1">SUM(Table379[MONTO TOTAL ESTIMADO])</f>
        <v>136173.35999999999</v>
      </c>
      <c r="G1006" s="5"/>
      <c r="H1006" s="5" t="str">
        <f>C997</f>
        <v>Bienes</v>
      </c>
      <c r="I1006" s="5" t="str">
        <f>E997</f>
        <v>Sí</v>
      </c>
      <c r="J1006" s="5" t="str">
        <f>D997</f>
        <v>Compras por debajo del Umbral</v>
      </c>
    </row>
    <row r="1007" spans="1:10" ht="14.1" customHeight="1" thickBot="1" x14ac:dyDescent="0.3"/>
    <row r="1008" spans="1:10" ht="33.75" customHeight="1" thickBot="1" x14ac:dyDescent="0.25">
      <c r="A1008" s="59" t="s">
        <v>16382</v>
      </c>
      <c r="B1008" s="59" t="s">
        <v>161</v>
      </c>
      <c r="C1008" s="59" t="s">
        <v>11723</v>
      </c>
      <c r="D1008" s="59" t="s">
        <v>14377</v>
      </c>
      <c r="E1008" s="59" t="s">
        <v>10961</v>
      </c>
      <c r="F1008" s="59" t="s">
        <v>11094</v>
      </c>
      <c r="G1008" s="5"/>
      <c r="H1008" s="5"/>
      <c r="I1008" s="5"/>
      <c r="J1008" s="5"/>
    </row>
    <row r="1009" spans="1:10" ht="14.1" customHeight="1" thickBot="1" x14ac:dyDescent="0.25">
      <c r="A1009" s="61" t="s">
        <v>18888</v>
      </c>
      <c r="B1009" s="61" t="s">
        <v>18888</v>
      </c>
      <c r="C1009" s="61" t="s">
        <v>17798</v>
      </c>
      <c r="D1009" s="61" t="s">
        <v>10170</v>
      </c>
      <c r="E1009" s="61" t="s">
        <v>8854</v>
      </c>
      <c r="F1009" s="61"/>
      <c r="G1009" s="5"/>
      <c r="H1009" s="5"/>
      <c r="I1009" s="5"/>
      <c r="J1009" s="5"/>
    </row>
    <row r="1010" spans="1:10" ht="14.1" customHeight="1" thickBot="1" x14ac:dyDescent="0.25">
      <c r="A1010" s="74" t="s">
        <v>14828</v>
      </c>
      <c r="B1010" s="62" t="s">
        <v>8528</v>
      </c>
      <c r="C1010" s="71">
        <v>45566</v>
      </c>
      <c r="D1010" s="74" t="s">
        <v>9385</v>
      </c>
      <c r="E1010" s="62" t="s">
        <v>13092</v>
      </c>
      <c r="F1010" s="61" t="s">
        <v>3080</v>
      </c>
      <c r="G1010" s="5"/>
      <c r="H1010" s="5"/>
      <c r="I1010" s="5"/>
      <c r="J1010" s="5"/>
    </row>
    <row r="1011" spans="1:10" ht="14.1" customHeight="1" thickBot="1" x14ac:dyDescent="0.25">
      <c r="A1011" s="75"/>
      <c r="B1011" s="62" t="s">
        <v>1786</v>
      </c>
      <c r="C1011" s="60">
        <f>IF(C1010="","",IF(AND(MONTH(C1010)&gt;=1,MONTH(C1010)&lt;=3),1,IF(AND(MONTH(C1010)&gt;=4,MONTH(C1010)&lt;=6),2,IF(AND(MONTH(C1010)&gt;=7,MONTH(C1010)&lt;=9),3,4))))</f>
        <v>4</v>
      </c>
      <c r="D1011" s="75"/>
      <c r="E1011" s="62" t="s">
        <v>2417</v>
      </c>
      <c r="F1011" s="61" t="s">
        <v>11111</v>
      </c>
      <c r="G1011" s="5"/>
      <c r="H1011" s="5"/>
      <c r="I1011" s="5"/>
      <c r="J1011" s="5"/>
    </row>
    <row r="1012" spans="1:10" ht="14.1" customHeight="1" thickBot="1" x14ac:dyDescent="0.25">
      <c r="A1012" s="75"/>
      <c r="B1012" s="62" t="s">
        <v>12941</v>
      </c>
      <c r="C1012" s="71">
        <v>45567</v>
      </c>
      <c r="D1012" s="75"/>
      <c r="E1012" s="62" t="s">
        <v>3073</v>
      </c>
      <c r="F1012" s="61" t="s">
        <v>11111</v>
      </c>
      <c r="G1012" s="5"/>
      <c r="H1012" s="5"/>
      <c r="I1012" s="5"/>
      <c r="J1012" s="5"/>
    </row>
    <row r="1013" spans="1:10" ht="14.1" customHeight="1" thickBot="1" x14ac:dyDescent="0.25">
      <c r="A1013" s="75"/>
      <c r="B1013" s="62" t="s">
        <v>1786</v>
      </c>
      <c r="C1013" s="60">
        <f>IF(C1012="","",IF(AND(MONTH(C1012)&gt;=1,MONTH(C1012)&lt;=3),1,IF(AND(MONTH(C1012)&gt;=4,MONTH(C1012)&lt;=6),2,IF(AND(MONTH(C1012)&gt;=7,MONTH(C1012)&lt;=9),3,4))))</f>
        <v>4</v>
      </c>
      <c r="D1013" s="75"/>
      <c r="E1013" s="62" t="s">
        <v>13191</v>
      </c>
      <c r="F1013" s="61" t="s">
        <v>11111</v>
      </c>
      <c r="G1013" s="5"/>
      <c r="H1013" s="5"/>
      <c r="I1013" s="5"/>
      <c r="J1013" s="5"/>
    </row>
    <row r="1014" spans="1:10" ht="14.1" customHeight="1" thickBot="1" x14ac:dyDescent="0.25">
      <c r="A1014" s="5"/>
      <c r="B1014" s="5"/>
      <c r="C1014" s="5"/>
      <c r="D1014" s="5"/>
      <c r="E1014" s="5"/>
      <c r="F1014" s="5"/>
      <c r="G1014" s="5"/>
      <c r="H1014" s="5"/>
      <c r="I1014" s="5"/>
      <c r="J1014" s="5"/>
    </row>
    <row r="1015" spans="1:10" ht="14.1" customHeight="1" thickBot="1" x14ac:dyDescent="0.25">
      <c r="A1015" s="67" t="s">
        <v>15735</v>
      </c>
      <c r="B1015" s="67" t="s">
        <v>16146</v>
      </c>
      <c r="C1015" s="67" t="s">
        <v>15641</v>
      </c>
      <c r="D1015" s="67" t="s">
        <v>15251</v>
      </c>
      <c r="E1015" s="67" t="s">
        <v>6932</v>
      </c>
      <c r="F1015" s="67" t="s">
        <v>15280</v>
      </c>
      <c r="G1015" s="5"/>
      <c r="H1015" s="5"/>
      <c r="I1015" s="5"/>
      <c r="J1015" s="5"/>
    </row>
    <row r="1016" spans="1:10" ht="13.5" customHeight="1" x14ac:dyDescent="0.2">
      <c r="A1016" s="63">
        <v>14111507</v>
      </c>
      <c r="B1016" s="64" t="str">
        <f ca="1">IFERROR(INDEX(UNSPSCDes,MATCH(INDIRECT(ADDRESS(ROW(),COLUMN()-1,4)),UNSPSCCode,0)),"")</f>
        <v>Papel para impresora o fotocopiadora</v>
      </c>
      <c r="C1016" s="63" t="s">
        <v>18143</v>
      </c>
      <c r="D1016" s="63">
        <v>1</v>
      </c>
      <c r="E1016" s="66">
        <v>77558.98</v>
      </c>
      <c r="F1016" s="65">
        <f ca="1">INDIRECT(ADDRESS(ROW(),COLUMN()-2,4))*INDIRECT(ADDRESS(ROW(),COLUMN()-1,4))</f>
        <v>77558.98</v>
      </c>
      <c r="G1016" s="5"/>
      <c r="H1016" s="5"/>
      <c r="I1016" s="5"/>
      <c r="J1016" s="5"/>
    </row>
    <row r="1017" spans="1:10" ht="13.5" customHeight="1" x14ac:dyDescent="0.2">
      <c r="A1017" s="63">
        <v>14111704</v>
      </c>
      <c r="B1017" s="64" t="str">
        <f ca="1">IFERROR(INDEX(UNSPSCDes,MATCH(INDIRECT(ADDRESS(ROW(),COLUMN()-1,4)),UNSPSCCode,0)),"")</f>
        <v>Papel higiénico</v>
      </c>
      <c r="C1017" s="63" t="s">
        <v>18143</v>
      </c>
      <c r="D1017" s="63">
        <v>1</v>
      </c>
      <c r="E1017" s="66">
        <v>58614.38</v>
      </c>
      <c r="F1017" s="65">
        <f ca="1">INDIRECT(ADDRESS(ROW(),COLUMN()-2,4))*INDIRECT(ADDRESS(ROW(),COLUMN()-1,4))</f>
        <v>58614.38</v>
      </c>
      <c r="G1017" s="5"/>
      <c r="H1017" s="5"/>
      <c r="I1017" s="5"/>
      <c r="J1017" s="5"/>
    </row>
    <row r="1018" spans="1:10" ht="14.1" customHeight="1" x14ac:dyDescent="0.2">
      <c r="A1018" s="5"/>
      <c r="B1018" s="5"/>
      <c r="C1018" s="5"/>
      <c r="D1018" s="5"/>
      <c r="E1018" s="68" t="s">
        <v>12549</v>
      </c>
      <c r="F1018" s="69">
        <f ca="1">SUM(Table380[MONTO TOTAL ESTIMADO])</f>
        <v>136173.35999999999</v>
      </c>
      <c r="G1018" s="5"/>
      <c r="H1018" s="5" t="str">
        <f>C1009</f>
        <v>Bienes</v>
      </c>
      <c r="I1018" s="5" t="str">
        <f>E1009</f>
        <v>Sí</v>
      </c>
      <c r="J1018" s="5" t="str">
        <f>D1009</f>
        <v>Compras por debajo del Umbral</v>
      </c>
    </row>
    <row r="1019" spans="1:10" ht="14.1" customHeight="1" thickBot="1" x14ac:dyDescent="0.3"/>
    <row r="1020" spans="1:10" ht="33.75" customHeight="1" thickBot="1" x14ac:dyDescent="0.25">
      <c r="A1020" s="59" t="s">
        <v>16382</v>
      </c>
      <c r="B1020" s="59" t="s">
        <v>161</v>
      </c>
      <c r="C1020" s="59" t="s">
        <v>11723</v>
      </c>
      <c r="D1020" s="59" t="s">
        <v>14377</v>
      </c>
      <c r="E1020" s="59" t="s">
        <v>10961</v>
      </c>
      <c r="F1020" s="59" t="s">
        <v>11094</v>
      </c>
      <c r="G1020" s="5"/>
      <c r="H1020" s="5"/>
      <c r="I1020" s="5"/>
      <c r="J1020" s="5"/>
    </row>
    <row r="1021" spans="1:10" ht="14.1" customHeight="1" thickBot="1" x14ac:dyDescent="0.25">
      <c r="A1021" s="61" t="s">
        <v>18890</v>
      </c>
      <c r="B1021" s="61" t="s">
        <v>18891</v>
      </c>
      <c r="C1021" s="61" t="s">
        <v>17798</v>
      </c>
      <c r="D1021" s="61" t="s">
        <v>10170</v>
      </c>
      <c r="E1021" s="61" t="s">
        <v>8854</v>
      </c>
      <c r="F1021" s="61"/>
      <c r="G1021" s="5"/>
      <c r="H1021" s="5"/>
      <c r="I1021" s="5"/>
      <c r="J1021" s="5"/>
    </row>
    <row r="1022" spans="1:10" ht="14.1" customHeight="1" thickBot="1" x14ac:dyDescent="0.25">
      <c r="A1022" s="74" t="s">
        <v>14828</v>
      </c>
      <c r="B1022" s="62" t="s">
        <v>8528</v>
      </c>
      <c r="C1022" s="71">
        <v>45383</v>
      </c>
      <c r="D1022" s="74" t="s">
        <v>9385</v>
      </c>
      <c r="E1022" s="62" t="s">
        <v>13092</v>
      </c>
      <c r="F1022" s="61" t="s">
        <v>3080</v>
      </c>
      <c r="G1022" s="5"/>
      <c r="H1022" s="5"/>
      <c r="I1022" s="5"/>
      <c r="J1022" s="5"/>
    </row>
    <row r="1023" spans="1:10" ht="14.1" customHeight="1" thickBot="1" x14ac:dyDescent="0.25">
      <c r="A1023" s="75"/>
      <c r="B1023" s="62" t="s">
        <v>1786</v>
      </c>
      <c r="C1023" s="60">
        <f>IF(C1022="","",IF(AND(MONTH(C1022)&gt;=1,MONTH(C1022)&lt;=3),1,IF(AND(MONTH(C1022)&gt;=4,MONTH(C1022)&lt;=6),2,IF(AND(MONTH(C1022)&gt;=7,MONTH(C1022)&lt;=9),3,4))))</f>
        <v>2</v>
      </c>
      <c r="D1023" s="75"/>
      <c r="E1023" s="62" t="s">
        <v>2417</v>
      </c>
      <c r="F1023" s="61" t="s">
        <v>11111</v>
      </c>
      <c r="G1023" s="5"/>
      <c r="H1023" s="5"/>
      <c r="I1023" s="5"/>
      <c r="J1023" s="5"/>
    </row>
    <row r="1024" spans="1:10" ht="14.1" customHeight="1" thickBot="1" x14ac:dyDescent="0.25">
      <c r="A1024" s="75"/>
      <c r="B1024" s="62" t="s">
        <v>12941</v>
      </c>
      <c r="C1024" s="71">
        <v>45384</v>
      </c>
      <c r="D1024" s="75"/>
      <c r="E1024" s="62" t="s">
        <v>3073</v>
      </c>
      <c r="F1024" s="61" t="s">
        <v>11111</v>
      </c>
      <c r="G1024" s="5"/>
      <c r="H1024" s="5"/>
      <c r="I1024" s="5"/>
      <c r="J1024" s="5"/>
    </row>
    <row r="1025" spans="1:10" ht="14.1" customHeight="1" thickBot="1" x14ac:dyDescent="0.25">
      <c r="A1025" s="75"/>
      <c r="B1025" s="62" t="s">
        <v>1786</v>
      </c>
      <c r="C1025" s="60">
        <f>IF(C1024="","",IF(AND(MONTH(C1024)&gt;=1,MONTH(C1024)&lt;=3),1,IF(AND(MONTH(C1024)&gt;=4,MONTH(C1024)&lt;=6),2,IF(AND(MONTH(C1024)&gt;=7,MONTH(C1024)&lt;=9),3,4))))</f>
        <v>2</v>
      </c>
      <c r="D1025" s="75"/>
      <c r="E1025" s="62" t="s">
        <v>13191</v>
      </c>
      <c r="F1025" s="61" t="s">
        <v>11111</v>
      </c>
      <c r="G1025" s="5"/>
      <c r="H1025" s="5"/>
      <c r="I1025" s="5"/>
      <c r="J1025" s="5"/>
    </row>
    <row r="1026" spans="1:10" ht="14.1" customHeight="1" thickBot="1" x14ac:dyDescent="0.25">
      <c r="A1026" s="5"/>
      <c r="B1026" s="5"/>
      <c r="C1026" s="5"/>
      <c r="D1026" s="5"/>
      <c r="E1026" s="5"/>
      <c r="F1026" s="5"/>
      <c r="G1026" s="5"/>
      <c r="H1026" s="5"/>
      <c r="I1026" s="5"/>
      <c r="J1026" s="5"/>
    </row>
    <row r="1027" spans="1:10" ht="14.1" customHeight="1" thickBot="1" x14ac:dyDescent="0.25">
      <c r="A1027" s="67" t="s">
        <v>15735</v>
      </c>
      <c r="B1027" s="67" t="s">
        <v>16146</v>
      </c>
      <c r="C1027" s="67" t="s">
        <v>15641</v>
      </c>
      <c r="D1027" s="67" t="s">
        <v>15251</v>
      </c>
      <c r="E1027" s="67" t="s">
        <v>6932</v>
      </c>
      <c r="F1027" s="67" t="s">
        <v>15280</v>
      </c>
      <c r="G1027" s="5"/>
      <c r="H1027" s="5"/>
      <c r="I1027" s="5"/>
      <c r="J1027" s="5"/>
    </row>
    <row r="1028" spans="1:10" ht="27" customHeight="1" x14ac:dyDescent="0.2">
      <c r="A1028" s="63">
        <v>42172001</v>
      </c>
      <c r="B1028" s="64" t="str">
        <f ca="1">IFERROR(INDEX(UNSPSCDes,MATCH(INDIRECT(ADDRESS(ROW(),COLUMN()-1,4)),UNSPSCCode,0)),"")</f>
        <v>Kits de primeros auxilios para servicios médicos de emergencia</v>
      </c>
      <c r="C1028" s="63" t="s">
        <v>1449</v>
      </c>
      <c r="D1028" s="63">
        <v>1</v>
      </c>
      <c r="E1028" s="66">
        <v>100000</v>
      </c>
      <c r="F1028" s="65">
        <f ca="1">INDIRECT(ADDRESS(ROW(),COLUMN()-2,4))*INDIRECT(ADDRESS(ROW(),COLUMN()-1,4))</f>
        <v>100000</v>
      </c>
      <c r="G1028" s="5"/>
      <c r="H1028" s="5"/>
      <c r="I1028" s="5"/>
      <c r="J1028" s="5"/>
    </row>
    <row r="1029" spans="1:10" ht="14.1" customHeight="1" x14ac:dyDescent="0.2">
      <c r="A1029" s="5"/>
      <c r="B1029" s="5"/>
      <c r="C1029" s="5"/>
      <c r="D1029" s="5"/>
      <c r="E1029" s="68" t="s">
        <v>12549</v>
      </c>
      <c r="F1029" s="69">
        <f ca="1">SUM(Table381[MONTO TOTAL ESTIMADO])</f>
        <v>100000</v>
      </c>
      <c r="G1029" s="5"/>
      <c r="H1029" s="5" t="str">
        <f>C1021</f>
        <v>Bienes</v>
      </c>
      <c r="I1029" s="5" t="str">
        <f>E1021</f>
        <v>Sí</v>
      </c>
      <c r="J1029" s="5" t="str">
        <f>D1021</f>
        <v>Compras por debajo del Umbral</v>
      </c>
    </row>
    <row r="1030" spans="1:10" ht="14.1" customHeight="1" thickBot="1" x14ac:dyDescent="0.3"/>
    <row r="1031" spans="1:10" ht="33.75" customHeight="1" thickBot="1" x14ac:dyDescent="0.25">
      <c r="A1031" s="59" t="s">
        <v>16382</v>
      </c>
      <c r="B1031" s="59" t="s">
        <v>161</v>
      </c>
      <c r="C1031" s="59" t="s">
        <v>11723</v>
      </c>
      <c r="D1031" s="59" t="s">
        <v>14377</v>
      </c>
      <c r="E1031" s="59" t="s">
        <v>10961</v>
      </c>
      <c r="F1031" s="59" t="s">
        <v>11094</v>
      </c>
      <c r="G1031" s="5"/>
      <c r="H1031" s="5"/>
      <c r="I1031" s="5"/>
      <c r="J1031" s="5"/>
    </row>
    <row r="1032" spans="1:10" ht="14.1" customHeight="1" thickBot="1" x14ac:dyDescent="0.25">
      <c r="A1032" s="61" t="s">
        <v>18890</v>
      </c>
      <c r="B1032" s="61" t="s">
        <v>18891</v>
      </c>
      <c r="C1032" s="61" t="s">
        <v>17798</v>
      </c>
      <c r="D1032" s="61" t="s">
        <v>10170</v>
      </c>
      <c r="E1032" s="61" t="s">
        <v>8854</v>
      </c>
      <c r="F1032" s="61"/>
      <c r="G1032" s="5"/>
      <c r="H1032" s="5"/>
      <c r="I1032" s="5"/>
      <c r="J1032" s="5"/>
    </row>
    <row r="1033" spans="1:10" ht="14.1" customHeight="1" thickBot="1" x14ac:dyDescent="0.25">
      <c r="A1033" s="74" t="s">
        <v>14828</v>
      </c>
      <c r="B1033" s="62" t="s">
        <v>8528</v>
      </c>
      <c r="C1033" s="71">
        <v>45566</v>
      </c>
      <c r="D1033" s="74" t="s">
        <v>9385</v>
      </c>
      <c r="E1033" s="62" t="s">
        <v>13092</v>
      </c>
      <c r="F1033" s="61" t="s">
        <v>3080</v>
      </c>
      <c r="G1033" s="5"/>
      <c r="H1033" s="5"/>
      <c r="I1033" s="5"/>
      <c r="J1033" s="5"/>
    </row>
    <row r="1034" spans="1:10" ht="14.1" customHeight="1" thickBot="1" x14ac:dyDescent="0.25">
      <c r="A1034" s="75"/>
      <c r="B1034" s="62" t="s">
        <v>1786</v>
      </c>
      <c r="C1034" s="60">
        <f>IF(C1033="","",IF(AND(MONTH(C1033)&gt;=1,MONTH(C1033)&lt;=3),1,IF(AND(MONTH(C1033)&gt;=4,MONTH(C1033)&lt;=6),2,IF(AND(MONTH(C1033)&gt;=7,MONTH(C1033)&lt;=9),3,4))))</f>
        <v>4</v>
      </c>
      <c r="D1034" s="75"/>
      <c r="E1034" s="62" t="s">
        <v>2417</v>
      </c>
      <c r="F1034" s="61" t="s">
        <v>11111</v>
      </c>
      <c r="G1034" s="5"/>
      <c r="H1034" s="5"/>
      <c r="I1034" s="5"/>
      <c r="J1034" s="5"/>
    </row>
    <row r="1035" spans="1:10" ht="14.1" customHeight="1" thickBot="1" x14ac:dyDescent="0.25">
      <c r="A1035" s="75"/>
      <c r="B1035" s="62" t="s">
        <v>12941</v>
      </c>
      <c r="C1035" s="71">
        <v>45567</v>
      </c>
      <c r="D1035" s="75"/>
      <c r="E1035" s="62" t="s">
        <v>3073</v>
      </c>
      <c r="F1035" s="61" t="s">
        <v>11111</v>
      </c>
      <c r="G1035" s="5"/>
      <c r="H1035" s="5"/>
      <c r="I1035" s="5"/>
      <c r="J1035" s="5"/>
    </row>
    <row r="1036" spans="1:10" ht="14.1" customHeight="1" thickBot="1" x14ac:dyDescent="0.25">
      <c r="A1036" s="75"/>
      <c r="B1036" s="62" t="s">
        <v>1786</v>
      </c>
      <c r="C1036" s="60">
        <f>IF(C1035="","",IF(AND(MONTH(C1035)&gt;=1,MONTH(C1035)&lt;=3),1,IF(AND(MONTH(C1035)&gt;=4,MONTH(C1035)&lt;=6),2,IF(AND(MONTH(C1035)&gt;=7,MONTH(C1035)&lt;=9),3,4))))</f>
        <v>4</v>
      </c>
      <c r="D1036" s="75"/>
      <c r="E1036" s="62" t="s">
        <v>13191</v>
      </c>
      <c r="F1036" s="61" t="s">
        <v>11111</v>
      </c>
      <c r="G1036" s="5"/>
      <c r="H1036" s="5"/>
      <c r="I1036" s="5"/>
      <c r="J1036" s="5"/>
    </row>
    <row r="1037" spans="1:10" ht="14.1" customHeight="1" thickBot="1" x14ac:dyDescent="0.25">
      <c r="A1037" s="5"/>
      <c r="B1037" s="5"/>
      <c r="C1037" s="5"/>
      <c r="D1037" s="5"/>
      <c r="E1037" s="5"/>
      <c r="F1037" s="5"/>
      <c r="G1037" s="5"/>
      <c r="H1037" s="5"/>
      <c r="I1037" s="5"/>
      <c r="J1037" s="5"/>
    </row>
    <row r="1038" spans="1:10" ht="14.1" customHeight="1" thickBot="1" x14ac:dyDescent="0.25">
      <c r="A1038" s="67" t="s">
        <v>15735</v>
      </c>
      <c r="B1038" s="67" t="s">
        <v>16146</v>
      </c>
      <c r="C1038" s="67" t="s">
        <v>15641</v>
      </c>
      <c r="D1038" s="67" t="s">
        <v>15251</v>
      </c>
      <c r="E1038" s="67" t="s">
        <v>6932</v>
      </c>
      <c r="F1038" s="67" t="s">
        <v>15280</v>
      </c>
      <c r="G1038" s="5"/>
      <c r="H1038" s="5"/>
      <c r="I1038" s="5"/>
      <c r="J1038" s="5"/>
    </row>
    <row r="1039" spans="1:10" ht="27" customHeight="1" x14ac:dyDescent="0.2">
      <c r="A1039" s="63">
        <v>42172001</v>
      </c>
      <c r="B1039" s="64" t="str">
        <f ca="1">IFERROR(INDEX(UNSPSCDes,MATCH(INDIRECT(ADDRESS(ROW(),COLUMN()-1,4)),UNSPSCCode,0)),"")</f>
        <v>Kits de primeros auxilios para servicios médicos de emergencia</v>
      </c>
      <c r="C1039" s="63" t="s">
        <v>1449</v>
      </c>
      <c r="D1039" s="63">
        <v>1</v>
      </c>
      <c r="E1039" s="66">
        <v>100000</v>
      </c>
      <c r="F1039" s="65">
        <f ca="1">INDIRECT(ADDRESS(ROW(),COLUMN()-2,4))*INDIRECT(ADDRESS(ROW(),COLUMN()-1,4))</f>
        <v>100000</v>
      </c>
      <c r="G1039" s="5"/>
      <c r="H1039" s="5"/>
      <c r="I1039" s="5"/>
      <c r="J1039" s="5"/>
    </row>
    <row r="1040" spans="1:10" ht="14.1" customHeight="1" x14ac:dyDescent="0.2">
      <c r="A1040" s="5"/>
      <c r="B1040" s="5"/>
      <c r="C1040" s="5"/>
      <c r="D1040" s="5"/>
      <c r="E1040" s="68" t="s">
        <v>12549</v>
      </c>
      <c r="F1040" s="69">
        <f ca="1">SUM(Table382[MONTO TOTAL ESTIMADO])</f>
        <v>100000</v>
      </c>
      <c r="G1040" s="5"/>
      <c r="H1040" s="5" t="str">
        <f>C1032</f>
        <v>Bienes</v>
      </c>
      <c r="I1040" s="5" t="str">
        <f>E1032</f>
        <v>Sí</v>
      </c>
      <c r="J1040" s="5" t="str">
        <f>D1032</f>
        <v>Compras por debajo del Umbral</v>
      </c>
    </row>
    <row r="1041" spans="1:10" ht="14.1" customHeight="1" thickBot="1" x14ac:dyDescent="0.3"/>
    <row r="1042" spans="1:10" ht="33.75" customHeight="1" thickBot="1" x14ac:dyDescent="0.25">
      <c r="A1042" s="59" t="s">
        <v>16382</v>
      </c>
      <c r="B1042" s="59" t="s">
        <v>161</v>
      </c>
      <c r="C1042" s="59" t="s">
        <v>11723</v>
      </c>
      <c r="D1042" s="59" t="s">
        <v>14377</v>
      </c>
      <c r="E1042" s="59" t="s">
        <v>10961</v>
      </c>
      <c r="F1042" s="59" t="s">
        <v>11094</v>
      </c>
      <c r="G1042" s="5"/>
      <c r="H1042" s="5"/>
      <c r="I1042" s="5"/>
      <c r="J1042" s="5"/>
    </row>
    <row r="1043" spans="1:10" ht="13.5" customHeight="1" thickBot="1" x14ac:dyDescent="0.25">
      <c r="A1043" s="61" t="s">
        <v>18892</v>
      </c>
      <c r="B1043" s="61" t="s">
        <v>18893</v>
      </c>
      <c r="C1043" s="61" t="s">
        <v>17798</v>
      </c>
      <c r="D1043" s="61" t="s">
        <v>10170</v>
      </c>
      <c r="E1043" s="61" t="s">
        <v>8854</v>
      </c>
      <c r="F1043" s="61"/>
      <c r="G1043" s="5"/>
      <c r="H1043" s="5"/>
      <c r="I1043" s="5"/>
      <c r="J1043" s="5"/>
    </row>
    <row r="1044" spans="1:10" ht="14.1" customHeight="1" thickBot="1" x14ac:dyDescent="0.25">
      <c r="A1044" s="74" t="s">
        <v>14828</v>
      </c>
      <c r="B1044" s="62" t="s">
        <v>8528</v>
      </c>
      <c r="C1044" s="71">
        <v>45292</v>
      </c>
      <c r="D1044" s="74" t="s">
        <v>9385</v>
      </c>
      <c r="E1044" s="62" t="s">
        <v>13092</v>
      </c>
      <c r="F1044" s="61" t="s">
        <v>3080</v>
      </c>
      <c r="G1044" s="5"/>
      <c r="H1044" s="5"/>
      <c r="I1044" s="5"/>
      <c r="J1044" s="5"/>
    </row>
    <row r="1045" spans="1:10" ht="14.1" customHeight="1" thickBot="1" x14ac:dyDescent="0.25">
      <c r="A1045" s="75"/>
      <c r="B1045" s="62" t="s">
        <v>1786</v>
      </c>
      <c r="C1045" s="60">
        <f>IF(C1044="","",IF(AND(MONTH(C1044)&gt;=1,MONTH(C1044)&lt;=3),1,IF(AND(MONTH(C1044)&gt;=4,MONTH(C1044)&lt;=6),2,IF(AND(MONTH(C1044)&gt;=7,MONTH(C1044)&lt;=9),3,4))))</f>
        <v>1</v>
      </c>
      <c r="D1045" s="75"/>
      <c r="E1045" s="62" t="s">
        <v>2417</v>
      </c>
      <c r="F1045" s="61" t="s">
        <v>11111</v>
      </c>
      <c r="G1045" s="5"/>
      <c r="H1045" s="5"/>
      <c r="I1045" s="5"/>
      <c r="J1045" s="5"/>
    </row>
    <row r="1046" spans="1:10" ht="14.1" customHeight="1" thickBot="1" x14ac:dyDescent="0.25">
      <c r="A1046" s="75"/>
      <c r="B1046" s="62" t="s">
        <v>12941</v>
      </c>
      <c r="C1046" s="71">
        <v>45293</v>
      </c>
      <c r="D1046" s="75"/>
      <c r="E1046" s="62" t="s">
        <v>3073</v>
      </c>
      <c r="F1046" s="61" t="s">
        <v>11111</v>
      </c>
      <c r="G1046" s="5"/>
      <c r="H1046" s="5"/>
      <c r="I1046" s="5"/>
      <c r="J1046" s="5"/>
    </row>
    <row r="1047" spans="1:10" ht="14.1" customHeight="1" thickBot="1" x14ac:dyDescent="0.25">
      <c r="A1047" s="75"/>
      <c r="B1047" s="62" t="s">
        <v>1786</v>
      </c>
      <c r="C1047" s="60">
        <f>IF(C1046="","",IF(AND(MONTH(C1046)&gt;=1,MONTH(C1046)&lt;=3),1,IF(AND(MONTH(C1046)&gt;=4,MONTH(C1046)&lt;=6),2,IF(AND(MONTH(C1046)&gt;=7,MONTH(C1046)&lt;=9),3,4))))</f>
        <v>1</v>
      </c>
      <c r="D1047" s="75"/>
      <c r="E1047" s="62" t="s">
        <v>13191</v>
      </c>
      <c r="F1047" s="61" t="s">
        <v>11111</v>
      </c>
      <c r="G1047" s="5"/>
      <c r="H1047" s="5"/>
      <c r="I1047" s="5"/>
      <c r="J1047" s="5"/>
    </row>
    <row r="1048" spans="1:10" ht="14.1" customHeight="1" thickBot="1" x14ac:dyDescent="0.25">
      <c r="A1048" s="5"/>
      <c r="B1048" s="5"/>
      <c r="C1048" s="5"/>
      <c r="D1048" s="5"/>
      <c r="E1048" s="5"/>
      <c r="F1048" s="5"/>
      <c r="G1048" s="5"/>
      <c r="H1048" s="5"/>
      <c r="I1048" s="5"/>
      <c r="J1048" s="5"/>
    </row>
    <row r="1049" spans="1:10" ht="14.1" customHeight="1" thickBot="1" x14ac:dyDescent="0.25">
      <c r="A1049" s="67" t="s">
        <v>15735</v>
      </c>
      <c r="B1049" s="67" t="s">
        <v>16146</v>
      </c>
      <c r="C1049" s="67" t="s">
        <v>15641</v>
      </c>
      <c r="D1049" s="67" t="s">
        <v>15251</v>
      </c>
      <c r="E1049" s="67" t="s">
        <v>6932</v>
      </c>
      <c r="F1049" s="67" t="s">
        <v>15280</v>
      </c>
      <c r="G1049" s="5"/>
      <c r="H1049" s="5"/>
      <c r="I1049" s="5"/>
      <c r="J1049" s="5"/>
    </row>
    <row r="1050" spans="1:10" ht="13.5" customHeight="1" x14ac:dyDescent="0.2">
      <c r="A1050" s="63">
        <v>25172504</v>
      </c>
      <c r="B1050" s="64" t="str">
        <f ca="1">IFERROR(INDEX(UNSPSCDes,MATCH(INDIRECT(ADDRESS(ROW(),COLUMN()-1,4)),UNSPSCCode,0)),"")</f>
        <v>Llantas para automóviles o camionetas</v>
      </c>
      <c r="C1050" s="63" t="s">
        <v>18143</v>
      </c>
      <c r="D1050" s="63">
        <v>1</v>
      </c>
      <c r="E1050" s="66">
        <v>75000</v>
      </c>
      <c r="F1050" s="65">
        <f ca="1">INDIRECT(ADDRESS(ROW(),COLUMN()-2,4))*INDIRECT(ADDRESS(ROW(),COLUMN()-1,4))</f>
        <v>75000</v>
      </c>
      <c r="G1050" s="5"/>
      <c r="H1050" s="5"/>
      <c r="I1050" s="5"/>
      <c r="J1050" s="5"/>
    </row>
    <row r="1051" spans="1:10" ht="13.5" customHeight="1" x14ac:dyDescent="0.2">
      <c r="A1051" s="63">
        <v>44122101</v>
      </c>
      <c r="B1051" s="64" t="str">
        <f ca="1">IFERROR(INDEX(UNSPSCDes,MATCH(INDIRECT(ADDRESS(ROW(),COLUMN()-1,4)),UNSPSCCode,0)),"")</f>
        <v>Cauchos</v>
      </c>
      <c r="C1051" s="63" t="s">
        <v>18143</v>
      </c>
      <c r="D1051" s="63">
        <v>3</v>
      </c>
      <c r="E1051" s="66">
        <v>3000</v>
      </c>
      <c r="F1051" s="65">
        <f ca="1">INDIRECT(ADDRESS(ROW(),COLUMN()-2,4))*INDIRECT(ADDRESS(ROW(),COLUMN()-1,4))</f>
        <v>9000</v>
      </c>
      <c r="G1051" s="5"/>
      <c r="H1051" s="5"/>
      <c r="I1051" s="5"/>
      <c r="J1051" s="5"/>
    </row>
    <row r="1052" spans="1:10" ht="13.5" customHeight="1" x14ac:dyDescent="0.2">
      <c r="A1052" s="63">
        <v>24121807</v>
      </c>
      <c r="B1052" s="64" t="str">
        <f ca="1">IFERROR(INDEX(UNSPSCDes,MATCH(INDIRECT(ADDRESS(ROW(),COLUMN()-1,4)),UNSPSCCode,0)),"")</f>
        <v>Recipientes de plástico</v>
      </c>
      <c r="C1052" s="63" t="s">
        <v>18143</v>
      </c>
      <c r="D1052" s="63">
        <v>3</v>
      </c>
      <c r="E1052" s="66">
        <v>4000</v>
      </c>
      <c r="F1052" s="65">
        <f ca="1">INDIRECT(ADDRESS(ROW(),COLUMN()-2,4))*INDIRECT(ADDRESS(ROW(),COLUMN()-1,4))</f>
        <v>12000</v>
      </c>
      <c r="G1052" s="5"/>
      <c r="H1052" s="5"/>
      <c r="I1052" s="5"/>
      <c r="J1052" s="5"/>
    </row>
    <row r="1053" spans="1:10" ht="14.1" customHeight="1" x14ac:dyDescent="0.2">
      <c r="A1053" s="5"/>
      <c r="B1053" s="5"/>
      <c r="C1053" s="5"/>
      <c r="D1053" s="5"/>
      <c r="E1053" s="68" t="s">
        <v>12549</v>
      </c>
      <c r="F1053" s="69">
        <f ca="1">SUM(Table383[MONTO TOTAL ESTIMADO])</f>
        <v>96000</v>
      </c>
      <c r="G1053" s="5"/>
      <c r="H1053" s="5" t="str">
        <f>C1043</f>
        <v>Bienes</v>
      </c>
      <c r="I1053" s="5" t="str">
        <f>E1043</f>
        <v>Sí</v>
      </c>
      <c r="J1053" s="5" t="str">
        <f>D1043</f>
        <v>Compras por debajo del Umbral</v>
      </c>
    </row>
    <row r="1054" spans="1:10" ht="14.1" customHeight="1" thickBot="1" x14ac:dyDescent="0.3"/>
    <row r="1055" spans="1:10" ht="33.75" customHeight="1" thickBot="1" x14ac:dyDescent="0.25">
      <c r="A1055" s="59" t="s">
        <v>16382</v>
      </c>
      <c r="B1055" s="59" t="s">
        <v>161</v>
      </c>
      <c r="C1055" s="59" t="s">
        <v>11723</v>
      </c>
      <c r="D1055" s="59" t="s">
        <v>14377</v>
      </c>
      <c r="E1055" s="59" t="s">
        <v>10961</v>
      </c>
      <c r="F1055" s="59" t="s">
        <v>11094</v>
      </c>
      <c r="G1055" s="5"/>
      <c r="H1055" s="5"/>
      <c r="I1055" s="5"/>
      <c r="J1055" s="5"/>
    </row>
    <row r="1056" spans="1:10" ht="14.1" customHeight="1" thickBot="1" x14ac:dyDescent="0.25">
      <c r="A1056" s="61" t="s">
        <v>18892</v>
      </c>
      <c r="B1056" s="61" t="s">
        <v>18893</v>
      </c>
      <c r="C1056" s="61" t="s">
        <v>17798</v>
      </c>
      <c r="D1056" s="61" t="s">
        <v>10170</v>
      </c>
      <c r="E1056" s="61" t="s">
        <v>8854</v>
      </c>
      <c r="F1056" s="61"/>
      <c r="G1056" s="5"/>
      <c r="H1056" s="5"/>
      <c r="I1056" s="5"/>
      <c r="J1056" s="5"/>
    </row>
    <row r="1057" spans="1:10" ht="14.1" customHeight="1" thickBot="1" x14ac:dyDescent="0.25">
      <c r="A1057" s="74" t="s">
        <v>14828</v>
      </c>
      <c r="B1057" s="62" t="s">
        <v>8528</v>
      </c>
      <c r="C1057" s="71">
        <v>45383</v>
      </c>
      <c r="D1057" s="74" t="s">
        <v>9385</v>
      </c>
      <c r="E1057" s="62" t="s">
        <v>13092</v>
      </c>
      <c r="F1057" s="61" t="s">
        <v>3080</v>
      </c>
      <c r="G1057" s="5"/>
      <c r="H1057" s="5"/>
      <c r="I1057" s="5"/>
      <c r="J1057" s="5"/>
    </row>
    <row r="1058" spans="1:10" ht="14.1" customHeight="1" thickBot="1" x14ac:dyDescent="0.25">
      <c r="A1058" s="75"/>
      <c r="B1058" s="62" t="s">
        <v>1786</v>
      </c>
      <c r="C1058" s="60">
        <f>IF(C1057="","",IF(AND(MONTH(C1057)&gt;=1,MONTH(C1057)&lt;=3),1,IF(AND(MONTH(C1057)&gt;=4,MONTH(C1057)&lt;=6),2,IF(AND(MONTH(C1057)&gt;=7,MONTH(C1057)&lt;=9),3,4))))</f>
        <v>2</v>
      </c>
      <c r="D1058" s="75"/>
      <c r="E1058" s="62" t="s">
        <v>2417</v>
      </c>
      <c r="F1058" s="61" t="s">
        <v>11111</v>
      </c>
      <c r="G1058" s="5"/>
      <c r="H1058" s="5"/>
      <c r="I1058" s="5"/>
      <c r="J1058" s="5"/>
    </row>
    <row r="1059" spans="1:10" ht="14.1" customHeight="1" thickBot="1" x14ac:dyDescent="0.25">
      <c r="A1059" s="75"/>
      <c r="B1059" s="62" t="s">
        <v>12941</v>
      </c>
      <c r="C1059" s="71">
        <v>45384</v>
      </c>
      <c r="D1059" s="75"/>
      <c r="E1059" s="62" t="s">
        <v>3073</v>
      </c>
      <c r="F1059" s="61" t="s">
        <v>11111</v>
      </c>
      <c r="G1059" s="5"/>
      <c r="H1059" s="5"/>
      <c r="I1059" s="5"/>
      <c r="J1059" s="5"/>
    </row>
    <row r="1060" spans="1:10" ht="14.1" customHeight="1" thickBot="1" x14ac:dyDescent="0.25">
      <c r="A1060" s="75"/>
      <c r="B1060" s="62" t="s">
        <v>1786</v>
      </c>
      <c r="C1060" s="60">
        <f>IF(C1059="","",IF(AND(MONTH(C1059)&gt;=1,MONTH(C1059)&lt;=3),1,IF(AND(MONTH(C1059)&gt;=4,MONTH(C1059)&lt;=6),2,IF(AND(MONTH(C1059)&gt;=7,MONTH(C1059)&lt;=9),3,4))))</f>
        <v>2</v>
      </c>
      <c r="D1060" s="75"/>
      <c r="E1060" s="62" t="s">
        <v>13191</v>
      </c>
      <c r="F1060" s="61" t="s">
        <v>11111</v>
      </c>
      <c r="G1060" s="5"/>
      <c r="H1060" s="5"/>
      <c r="I1060" s="5"/>
      <c r="J1060" s="5"/>
    </row>
    <row r="1061" spans="1:10" ht="14.1" customHeight="1" thickBot="1" x14ac:dyDescent="0.25">
      <c r="A1061" s="5"/>
      <c r="B1061" s="5"/>
      <c r="C1061" s="5"/>
      <c r="D1061" s="5"/>
      <c r="E1061" s="5"/>
      <c r="F1061" s="5"/>
      <c r="G1061" s="5"/>
      <c r="H1061" s="5"/>
      <c r="I1061" s="5"/>
      <c r="J1061" s="5"/>
    </row>
    <row r="1062" spans="1:10" ht="14.1" customHeight="1" thickBot="1" x14ac:dyDescent="0.25">
      <c r="A1062" s="67" t="s">
        <v>15735</v>
      </c>
      <c r="B1062" s="67" t="s">
        <v>16146</v>
      </c>
      <c r="C1062" s="67" t="s">
        <v>15641</v>
      </c>
      <c r="D1062" s="67" t="s">
        <v>15251</v>
      </c>
      <c r="E1062" s="67" t="s">
        <v>6932</v>
      </c>
      <c r="F1062" s="67" t="s">
        <v>15280</v>
      </c>
      <c r="G1062" s="5"/>
      <c r="H1062" s="5"/>
      <c r="I1062" s="5"/>
      <c r="J1062" s="5"/>
    </row>
    <row r="1063" spans="1:10" ht="13.5" customHeight="1" x14ac:dyDescent="0.2">
      <c r="A1063" s="63">
        <v>25172504</v>
      </c>
      <c r="B1063" s="64" t="str">
        <f ca="1">IFERROR(INDEX(UNSPSCDes,MATCH(INDIRECT(ADDRESS(ROW(),COLUMN()-1,4)),UNSPSCCode,0)),"")</f>
        <v>Llantas para automóviles o camionetas</v>
      </c>
      <c r="C1063" s="63" t="s">
        <v>18143</v>
      </c>
      <c r="D1063" s="63">
        <v>1</v>
      </c>
      <c r="E1063" s="66">
        <v>75000</v>
      </c>
      <c r="F1063" s="65">
        <f ca="1">INDIRECT(ADDRESS(ROW(),COLUMN()-2,4))*INDIRECT(ADDRESS(ROW(),COLUMN()-1,4))</f>
        <v>75000</v>
      </c>
      <c r="G1063" s="5"/>
      <c r="H1063" s="5"/>
      <c r="I1063" s="5"/>
      <c r="J1063" s="5"/>
    </row>
    <row r="1064" spans="1:10" ht="13.5" customHeight="1" x14ac:dyDescent="0.2">
      <c r="A1064" s="63">
        <v>44122101</v>
      </c>
      <c r="B1064" s="64" t="str">
        <f ca="1">IFERROR(INDEX(UNSPSCDes,MATCH(INDIRECT(ADDRESS(ROW(),COLUMN()-1,4)),UNSPSCCode,0)),"")</f>
        <v>Cauchos</v>
      </c>
      <c r="C1064" s="63" t="s">
        <v>18143</v>
      </c>
      <c r="D1064" s="63">
        <v>3</v>
      </c>
      <c r="E1064" s="66">
        <v>3000</v>
      </c>
      <c r="F1064" s="65">
        <f ca="1">INDIRECT(ADDRESS(ROW(),COLUMN()-2,4))*INDIRECT(ADDRESS(ROW(),COLUMN()-1,4))</f>
        <v>9000</v>
      </c>
      <c r="G1064" s="5"/>
      <c r="H1064" s="5"/>
      <c r="I1064" s="5"/>
      <c r="J1064" s="5"/>
    </row>
    <row r="1065" spans="1:10" ht="13.5" customHeight="1" x14ac:dyDescent="0.2">
      <c r="A1065" s="63">
        <v>24121807</v>
      </c>
      <c r="B1065" s="64" t="str">
        <f ca="1">IFERROR(INDEX(UNSPSCDes,MATCH(INDIRECT(ADDRESS(ROW(),COLUMN()-1,4)),UNSPSCCode,0)),"")</f>
        <v>Recipientes de plástico</v>
      </c>
      <c r="C1065" s="63" t="s">
        <v>18143</v>
      </c>
      <c r="D1065" s="63">
        <v>3</v>
      </c>
      <c r="E1065" s="66">
        <v>4000</v>
      </c>
      <c r="F1065" s="65">
        <f ca="1">INDIRECT(ADDRESS(ROW(),COLUMN()-2,4))*INDIRECT(ADDRESS(ROW(),COLUMN()-1,4))</f>
        <v>12000</v>
      </c>
      <c r="G1065" s="5"/>
      <c r="H1065" s="5"/>
      <c r="I1065" s="5"/>
      <c r="J1065" s="5"/>
    </row>
    <row r="1066" spans="1:10" ht="14.1" customHeight="1" x14ac:dyDescent="0.2">
      <c r="A1066" s="5"/>
      <c r="B1066" s="5"/>
      <c r="C1066" s="5"/>
      <c r="D1066" s="5"/>
      <c r="E1066" s="68" t="s">
        <v>12549</v>
      </c>
      <c r="F1066" s="69">
        <f ca="1">SUM(Table384[MONTO TOTAL ESTIMADO])</f>
        <v>96000</v>
      </c>
      <c r="G1066" s="5"/>
      <c r="H1066" s="5" t="str">
        <f>C1056</f>
        <v>Bienes</v>
      </c>
      <c r="I1066" s="5" t="str">
        <f>E1056</f>
        <v>Sí</v>
      </c>
      <c r="J1066" s="5" t="str">
        <f>D1056</f>
        <v>Compras por debajo del Umbral</v>
      </c>
    </row>
    <row r="1067" spans="1:10" ht="14.1" customHeight="1" thickBot="1" x14ac:dyDescent="0.3"/>
    <row r="1068" spans="1:10" ht="33.75" customHeight="1" thickBot="1" x14ac:dyDescent="0.25">
      <c r="A1068" s="59" t="s">
        <v>16382</v>
      </c>
      <c r="B1068" s="59" t="s">
        <v>161</v>
      </c>
      <c r="C1068" s="59" t="s">
        <v>11723</v>
      </c>
      <c r="D1068" s="59" t="s">
        <v>14377</v>
      </c>
      <c r="E1068" s="59" t="s">
        <v>10961</v>
      </c>
      <c r="F1068" s="59" t="s">
        <v>11094</v>
      </c>
      <c r="G1068" s="5"/>
      <c r="H1068" s="5"/>
      <c r="I1068" s="5"/>
      <c r="J1068" s="5"/>
    </row>
    <row r="1069" spans="1:10" ht="14.1" customHeight="1" thickBot="1" x14ac:dyDescent="0.25">
      <c r="A1069" s="61" t="s">
        <v>18892</v>
      </c>
      <c r="B1069" s="61" t="s">
        <v>18893</v>
      </c>
      <c r="C1069" s="61" t="s">
        <v>17798</v>
      </c>
      <c r="D1069" s="61" t="s">
        <v>10170</v>
      </c>
      <c r="E1069" s="61" t="s">
        <v>8854</v>
      </c>
      <c r="F1069" s="61"/>
      <c r="G1069" s="5"/>
      <c r="H1069" s="5"/>
      <c r="I1069" s="5"/>
      <c r="J1069" s="5"/>
    </row>
    <row r="1070" spans="1:10" ht="14.1" customHeight="1" thickBot="1" x14ac:dyDescent="0.25">
      <c r="A1070" s="74" t="s">
        <v>14828</v>
      </c>
      <c r="B1070" s="62" t="s">
        <v>8528</v>
      </c>
      <c r="C1070" s="71">
        <v>45474</v>
      </c>
      <c r="D1070" s="74" t="s">
        <v>9385</v>
      </c>
      <c r="E1070" s="62" t="s">
        <v>13092</v>
      </c>
      <c r="F1070" s="61" t="s">
        <v>3080</v>
      </c>
      <c r="G1070" s="5"/>
      <c r="H1070" s="5"/>
      <c r="I1070" s="5"/>
      <c r="J1070" s="5"/>
    </row>
    <row r="1071" spans="1:10" ht="14.1" customHeight="1" thickBot="1" x14ac:dyDescent="0.25">
      <c r="A1071" s="75"/>
      <c r="B1071" s="62" t="s">
        <v>1786</v>
      </c>
      <c r="C1071" s="60">
        <f>IF(C1070="","",IF(AND(MONTH(C1070)&gt;=1,MONTH(C1070)&lt;=3),1,IF(AND(MONTH(C1070)&gt;=4,MONTH(C1070)&lt;=6),2,IF(AND(MONTH(C1070)&gt;=7,MONTH(C1070)&lt;=9),3,4))))</f>
        <v>3</v>
      </c>
      <c r="D1071" s="75"/>
      <c r="E1071" s="62" t="s">
        <v>2417</v>
      </c>
      <c r="F1071" s="61" t="s">
        <v>11111</v>
      </c>
      <c r="G1071" s="5"/>
      <c r="H1071" s="5"/>
      <c r="I1071" s="5"/>
      <c r="J1071" s="5"/>
    </row>
    <row r="1072" spans="1:10" ht="14.1" customHeight="1" thickBot="1" x14ac:dyDescent="0.25">
      <c r="A1072" s="75"/>
      <c r="B1072" s="62" t="s">
        <v>12941</v>
      </c>
      <c r="C1072" s="71">
        <v>45475</v>
      </c>
      <c r="D1072" s="75"/>
      <c r="E1072" s="62" t="s">
        <v>3073</v>
      </c>
      <c r="F1072" s="61" t="s">
        <v>11111</v>
      </c>
      <c r="G1072" s="5"/>
      <c r="H1072" s="5"/>
      <c r="I1072" s="5"/>
      <c r="J1072" s="5"/>
    </row>
    <row r="1073" spans="1:10" ht="14.1" customHeight="1" thickBot="1" x14ac:dyDescent="0.25">
      <c r="A1073" s="75"/>
      <c r="B1073" s="62" t="s">
        <v>1786</v>
      </c>
      <c r="C1073" s="60">
        <f>IF(C1072="","",IF(AND(MONTH(C1072)&gt;=1,MONTH(C1072)&lt;=3),1,IF(AND(MONTH(C1072)&gt;=4,MONTH(C1072)&lt;=6),2,IF(AND(MONTH(C1072)&gt;=7,MONTH(C1072)&lt;=9),3,4))))</f>
        <v>3</v>
      </c>
      <c r="D1073" s="75"/>
      <c r="E1073" s="62" t="s">
        <v>13191</v>
      </c>
      <c r="F1073" s="61" t="s">
        <v>11111</v>
      </c>
      <c r="G1073" s="5"/>
      <c r="H1073" s="5"/>
      <c r="I1073" s="5"/>
      <c r="J1073" s="5"/>
    </row>
    <row r="1074" spans="1:10" ht="14.1" customHeight="1" thickBot="1" x14ac:dyDescent="0.25">
      <c r="A1074" s="5"/>
      <c r="B1074" s="5"/>
      <c r="C1074" s="5"/>
      <c r="D1074" s="5"/>
      <c r="E1074" s="5"/>
      <c r="F1074" s="5"/>
      <c r="G1074" s="5"/>
      <c r="H1074" s="5"/>
      <c r="I1074" s="5"/>
      <c r="J1074" s="5"/>
    </row>
    <row r="1075" spans="1:10" ht="14.1" customHeight="1" thickBot="1" x14ac:dyDescent="0.25">
      <c r="A1075" s="67" t="s">
        <v>15735</v>
      </c>
      <c r="B1075" s="67" t="s">
        <v>16146</v>
      </c>
      <c r="C1075" s="67" t="s">
        <v>15641</v>
      </c>
      <c r="D1075" s="67" t="s">
        <v>15251</v>
      </c>
      <c r="E1075" s="67" t="s">
        <v>6932</v>
      </c>
      <c r="F1075" s="67" t="s">
        <v>15280</v>
      </c>
      <c r="G1075" s="5"/>
      <c r="H1075" s="5"/>
      <c r="I1075" s="5"/>
      <c r="J1075" s="5"/>
    </row>
    <row r="1076" spans="1:10" ht="13.5" customHeight="1" x14ac:dyDescent="0.2">
      <c r="A1076" s="63">
        <v>25172504</v>
      </c>
      <c r="B1076" s="64" t="str">
        <f ca="1">IFERROR(INDEX(UNSPSCDes,MATCH(INDIRECT(ADDRESS(ROW(),COLUMN()-1,4)),UNSPSCCode,0)),"")</f>
        <v>Llantas para automóviles o camionetas</v>
      </c>
      <c r="C1076" s="63" t="s">
        <v>18143</v>
      </c>
      <c r="D1076" s="63">
        <v>1</v>
      </c>
      <c r="E1076" s="66">
        <v>75000</v>
      </c>
      <c r="F1076" s="65">
        <f ca="1">INDIRECT(ADDRESS(ROW(),COLUMN()-2,4))*INDIRECT(ADDRESS(ROW(),COLUMN()-1,4))</f>
        <v>75000</v>
      </c>
      <c r="G1076" s="5"/>
      <c r="H1076" s="5"/>
      <c r="I1076" s="5"/>
      <c r="J1076" s="5"/>
    </row>
    <row r="1077" spans="1:10" ht="13.5" customHeight="1" x14ac:dyDescent="0.2">
      <c r="A1077" s="63">
        <v>44122101</v>
      </c>
      <c r="B1077" s="64" t="str">
        <f ca="1">IFERROR(INDEX(UNSPSCDes,MATCH(INDIRECT(ADDRESS(ROW(),COLUMN()-1,4)),UNSPSCCode,0)),"")</f>
        <v>Cauchos</v>
      </c>
      <c r="C1077" s="63" t="s">
        <v>18143</v>
      </c>
      <c r="D1077" s="63">
        <v>3</v>
      </c>
      <c r="E1077" s="66">
        <v>3000</v>
      </c>
      <c r="F1077" s="65">
        <f ca="1">INDIRECT(ADDRESS(ROW(),COLUMN()-2,4))*INDIRECT(ADDRESS(ROW(),COLUMN()-1,4))</f>
        <v>9000</v>
      </c>
      <c r="G1077" s="5"/>
      <c r="H1077" s="5"/>
      <c r="I1077" s="5"/>
      <c r="J1077" s="5"/>
    </row>
    <row r="1078" spans="1:10" ht="13.5" customHeight="1" x14ac:dyDescent="0.2">
      <c r="A1078" s="63">
        <v>24121807</v>
      </c>
      <c r="B1078" s="64" t="str">
        <f ca="1">IFERROR(INDEX(UNSPSCDes,MATCH(INDIRECT(ADDRESS(ROW(),COLUMN()-1,4)),UNSPSCCode,0)),"")</f>
        <v>Recipientes de plástico</v>
      </c>
      <c r="C1078" s="63" t="s">
        <v>18143</v>
      </c>
      <c r="D1078" s="63">
        <v>3</v>
      </c>
      <c r="E1078" s="66">
        <v>4000</v>
      </c>
      <c r="F1078" s="65">
        <f ca="1">INDIRECT(ADDRESS(ROW(),COLUMN()-2,4))*INDIRECT(ADDRESS(ROW(),COLUMN()-1,4))</f>
        <v>12000</v>
      </c>
      <c r="G1078" s="5"/>
      <c r="H1078" s="5"/>
      <c r="I1078" s="5"/>
      <c r="J1078" s="5"/>
    </row>
    <row r="1079" spans="1:10" ht="14.1" customHeight="1" x14ac:dyDescent="0.2">
      <c r="A1079" s="5"/>
      <c r="B1079" s="5"/>
      <c r="C1079" s="5"/>
      <c r="D1079" s="5"/>
      <c r="E1079" s="68" t="s">
        <v>12549</v>
      </c>
      <c r="F1079" s="69">
        <f ca="1">SUM(Table385[MONTO TOTAL ESTIMADO])</f>
        <v>96000</v>
      </c>
      <c r="G1079" s="5"/>
      <c r="H1079" s="5" t="str">
        <f>C1069</f>
        <v>Bienes</v>
      </c>
      <c r="I1079" s="5" t="str">
        <f>E1069</f>
        <v>Sí</v>
      </c>
      <c r="J1079" s="5" t="str">
        <f>D1069</f>
        <v>Compras por debajo del Umbral</v>
      </c>
    </row>
    <row r="1080" spans="1:10" ht="14.1" customHeight="1" thickBot="1" x14ac:dyDescent="0.3"/>
    <row r="1081" spans="1:10" ht="33.75" customHeight="1" thickBot="1" x14ac:dyDescent="0.25">
      <c r="A1081" s="59" t="s">
        <v>16382</v>
      </c>
      <c r="B1081" s="59" t="s">
        <v>161</v>
      </c>
      <c r="C1081" s="59" t="s">
        <v>11723</v>
      </c>
      <c r="D1081" s="59" t="s">
        <v>14377</v>
      </c>
      <c r="E1081" s="59" t="s">
        <v>10961</v>
      </c>
      <c r="F1081" s="59" t="s">
        <v>11094</v>
      </c>
      <c r="G1081" s="5"/>
      <c r="H1081" s="5"/>
      <c r="I1081" s="5"/>
      <c r="J1081" s="5"/>
    </row>
    <row r="1082" spans="1:10" ht="14.1" customHeight="1" thickBot="1" x14ac:dyDescent="0.25">
      <c r="A1082" s="61" t="s">
        <v>18892</v>
      </c>
      <c r="B1082" s="61" t="s">
        <v>18893</v>
      </c>
      <c r="C1082" s="61" t="s">
        <v>17798</v>
      </c>
      <c r="D1082" s="61" t="s">
        <v>10170</v>
      </c>
      <c r="E1082" s="61" t="s">
        <v>8854</v>
      </c>
      <c r="F1082" s="61"/>
      <c r="G1082" s="5"/>
      <c r="H1082" s="5"/>
      <c r="I1082" s="5"/>
      <c r="J1082" s="5"/>
    </row>
    <row r="1083" spans="1:10" ht="14.1" customHeight="1" thickBot="1" x14ac:dyDescent="0.25">
      <c r="A1083" s="74" t="s">
        <v>14828</v>
      </c>
      <c r="B1083" s="62" t="s">
        <v>8528</v>
      </c>
      <c r="C1083" s="71">
        <v>45566</v>
      </c>
      <c r="D1083" s="74" t="s">
        <v>9385</v>
      </c>
      <c r="E1083" s="62" t="s">
        <v>13092</v>
      </c>
      <c r="F1083" s="61" t="s">
        <v>3080</v>
      </c>
      <c r="G1083" s="5"/>
      <c r="H1083" s="5"/>
      <c r="I1083" s="5"/>
      <c r="J1083" s="5"/>
    </row>
    <row r="1084" spans="1:10" ht="14.1" customHeight="1" thickBot="1" x14ac:dyDescent="0.25">
      <c r="A1084" s="75"/>
      <c r="B1084" s="62" t="s">
        <v>1786</v>
      </c>
      <c r="C1084" s="60">
        <f>IF(C1083="","",IF(AND(MONTH(C1083)&gt;=1,MONTH(C1083)&lt;=3),1,IF(AND(MONTH(C1083)&gt;=4,MONTH(C1083)&lt;=6),2,IF(AND(MONTH(C1083)&gt;=7,MONTH(C1083)&lt;=9),3,4))))</f>
        <v>4</v>
      </c>
      <c r="D1084" s="75"/>
      <c r="E1084" s="62" t="s">
        <v>2417</v>
      </c>
      <c r="F1084" s="61" t="s">
        <v>11111</v>
      </c>
      <c r="G1084" s="5"/>
      <c r="H1084" s="5"/>
      <c r="I1084" s="5"/>
      <c r="J1084" s="5"/>
    </row>
    <row r="1085" spans="1:10" ht="14.1" customHeight="1" thickBot="1" x14ac:dyDescent="0.25">
      <c r="A1085" s="75"/>
      <c r="B1085" s="62" t="s">
        <v>12941</v>
      </c>
      <c r="C1085" s="71">
        <v>45567</v>
      </c>
      <c r="D1085" s="75"/>
      <c r="E1085" s="62" t="s">
        <v>3073</v>
      </c>
      <c r="F1085" s="61" t="s">
        <v>11111</v>
      </c>
      <c r="G1085" s="5"/>
      <c r="H1085" s="5"/>
      <c r="I1085" s="5"/>
      <c r="J1085" s="5"/>
    </row>
    <row r="1086" spans="1:10" ht="14.1" customHeight="1" thickBot="1" x14ac:dyDescent="0.25">
      <c r="A1086" s="75"/>
      <c r="B1086" s="62" t="s">
        <v>1786</v>
      </c>
      <c r="C1086" s="60">
        <f>IF(C1085="","",IF(AND(MONTH(C1085)&gt;=1,MONTH(C1085)&lt;=3),1,IF(AND(MONTH(C1085)&gt;=4,MONTH(C1085)&lt;=6),2,IF(AND(MONTH(C1085)&gt;=7,MONTH(C1085)&lt;=9),3,4))))</f>
        <v>4</v>
      </c>
      <c r="D1086" s="75"/>
      <c r="E1086" s="62" t="s">
        <v>13191</v>
      </c>
      <c r="F1086" s="61" t="s">
        <v>11111</v>
      </c>
      <c r="G1086" s="5"/>
      <c r="H1086" s="5"/>
      <c r="I1086" s="5"/>
      <c r="J1086" s="5"/>
    </row>
    <row r="1087" spans="1:10" ht="14.1" customHeight="1" thickBot="1" x14ac:dyDescent="0.25">
      <c r="A1087" s="5"/>
      <c r="B1087" s="5"/>
      <c r="C1087" s="5"/>
      <c r="D1087" s="5"/>
      <c r="E1087" s="5"/>
      <c r="F1087" s="5"/>
      <c r="G1087" s="5"/>
      <c r="H1087" s="5"/>
      <c r="I1087" s="5"/>
      <c r="J1087" s="5"/>
    </row>
    <row r="1088" spans="1:10" ht="14.1" customHeight="1" thickBot="1" x14ac:dyDescent="0.25">
      <c r="A1088" s="67" t="s">
        <v>15735</v>
      </c>
      <c r="B1088" s="67" t="s">
        <v>16146</v>
      </c>
      <c r="C1088" s="67" t="s">
        <v>15641</v>
      </c>
      <c r="D1088" s="67" t="s">
        <v>15251</v>
      </c>
      <c r="E1088" s="67" t="s">
        <v>6932</v>
      </c>
      <c r="F1088" s="67" t="s">
        <v>15280</v>
      </c>
      <c r="G1088" s="5"/>
      <c r="H1088" s="5"/>
      <c r="I1088" s="5"/>
      <c r="J1088" s="5"/>
    </row>
    <row r="1089" spans="1:10" ht="13.5" customHeight="1" x14ac:dyDescent="0.2">
      <c r="A1089" s="63">
        <v>25172504</v>
      </c>
      <c r="B1089" s="64" t="str">
        <f ca="1">IFERROR(INDEX(UNSPSCDes,MATCH(INDIRECT(ADDRESS(ROW(),COLUMN()-1,4)),UNSPSCCode,0)),"")</f>
        <v>Llantas para automóviles o camionetas</v>
      </c>
      <c r="C1089" s="63" t="s">
        <v>18143</v>
      </c>
      <c r="D1089" s="63">
        <v>1</v>
      </c>
      <c r="E1089" s="66">
        <v>75000</v>
      </c>
      <c r="F1089" s="65">
        <f ca="1">INDIRECT(ADDRESS(ROW(),COLUMN()-2,4))*INDIRECT(ADDRESS(ROW(),COLUMN()-1,4))</f>
        <v>75000</v>
      </c>
      <c r="G1089" s="5"/>
      <c r="H1089" s="5"/>
      <c r="I1089" s="5"/>
      <c r="J1089" s="5"/>
    </row>
    <row r="1090" spans="1:10" ht="13.5" customHeight="1" x14ac:dyDescent="0.2">
      <c r="A1090" s="63">
        <v>44122101</v>
      </c>
      <c r="B1090" s="64" t="str">
        <f ca="1">IFERROR(INDEX(UNSPSCDes,MATCH(INDIRECT(ADDRESS(ROW(),COLUMN()-1,4)),UNSPSCCode,0)),"")</f>
        <v>Cauchos</v>
      </c>
      <c r="C1090" s="63" t="s">
        <v>18143</v>
      </c>
      <c r="D1090" s="63">
        <v>3</v>
      </c>
      <c r="E1090" s="66">
        <v>3000</v>
      </c>
      <c r="F1090" s="65">
        <f ca="1">INDIRECT(ADDRESS(ROW(),COLUMN()-2,4))*INDIRECT(ADDRESS(ROW(),COLUMN()-1,4))</f>
        <v>9000</v>
      </c>
      <c r="G1090" s="5"/>
      <c r="H1090" s="5"/>
      <c r="I1090" s="5"/>
      <c r="J1090" s="5"/>
    </row>
    <row r="1091" spans="1:10" ht="13.5" customHeight="1" x14ac:dyDescent="0.2">
      <c r="A1091" s="63">
        <v>24121807</v>
      </c>
      <c r="B1091" s="64" t="str">
        <f ca="1">IFERROR(INDEX(UNSPSCDes,MATCH(INDIRECT(ADDRESS(ROW(),COLUMN()-1,4)),UNSPSCCode,0)),"")</f>
        <v>Recipientes de plástico</v>
      </c>
      <c r="C1091" s="63" t="s">
        <v>18143</v>
      </c>
      <c r="D1091" s="63">
        <v>3</v>
      </c>
      <c r="E1091" s="66">
        <v>4000</v>
      </c>
      <c r="F1091" s="65">
        <f ca="1">INDIRECT(ADDRESS(ROW(),COLUMN()-2,4))*INDIRECT(ADDRESS(ROW(),COLUMN()-1,4))</f>
        <v>12000</v>
      </c>
      <c r="G1091" s="5"/>
      <c r="H1091" s="5"/>
      <c r="I1091" s="5"/>
      <c r="J1091" s="5"/>
    </row>
    <row r="1092" spans="1:10" ht="14.1" customHeight="1" x14ac:dyDescent="0.2">
      <c r="A1092" s="5"/>
      <c r="B1092" s="5"/>
      <c r="C1092" s="5"/>
      <c r="D1092" s="5"/>
      <c r="E1092" s="68" t="s">
        <v>12549</v>
      </c>
      <c r="F1092" s="69">
        <f ca="1">SUM(Table386[MONTO TOTAL ESTIMADO])</f>
        <v>96000</v>
      </c>
      <c r="G1092" s="5"/>
      <c r="H1092" s="5" t="str">
        <f>C1082</f>
        <v>Bienes</v>
      </c>
      <c r="I1092" s="5" t="str">
        <f>E1082</f>
        <v>Sí</v>
      </c>
      <c r="J1092" s="5" t="str">
        <f>D1082</f>
        <v>Compras por debajo del Umbral</v>
      </c>
    </row>
    <row r="1093" spans="1:10" ht="14.1" customHeight="1" thickBot="1" x14ac:dyDescent="0.3"/>
    <row r="1094" spans="1:10" ht="33.75" customHeight="1" thickBot="1" x14ac:dyDescent="0.25">
      <c r="A1094" s="59" t="s">
        <v>16382</v>
      </c>
      <c r="B1094" s="59" t="s">
        <v>161</v>
      </c>
      <c r="C1094" s="59" t="s">
        <v>11723</v>
      </c>
      <c r="D1094" s="59" t="s">
        <v>14377</v>
      </c>
      <c r="E1094" s="59" t="s">
        <v>10961</v>
      </c>
      <c r="F1094" s="59" t="s">
        <v>11094</v>
      </c>
      <c r="G1094" s="5"/>
      <c r="H1094" s="5"/>
      <c r="I1094" s="5"/>
      <c r="J1094" s="5"/>
    </row>
    <row r="1095" spans="1:10" ht="13.5" customHeight="1" thickBot="1" x14ac:dyDescent="0.25">
      <c r="A1095" s="61" t="s">
        <v>18894</v>
      </c>
      <c r="B1095" s="61" t="s">
        <v>18895</v>
      </c>
      <c r="C1095" s="61" t="s">
        <v>17798</v>
      </c>
      <c r="D1095" s="61" t="s">
        <v>10170</v>
      </c>
      <c r="E1095" s="61" t="s">
        <v>8854</v>
      </c>
      <c r="F1095" s="61"/>
      <c r="G1095" s="5"/>
      <c r="H1095" s="5"/>
      <c r="I1095" s="5"/>
      <c r="J1095" s="5"/>
    </row>
    <row r="1096" spans="1:10" ht="14.1" customHeight="1" thickBot="1" x14ac:dyDescent="0.25">
      <c r="A1096" s="74" t="s">
        <v>14828</v>
      </c>
      <c r="B1096" s="62" t="s">
        <v>8528</v>
      </c>
      <c r="C1096" s="71">
        <v>45292</v>
      </c>
      <c r="D1096" s="74" t="s">
        <v>9385</v>
      </c>
      <c r="E1096" s="62" t="s">
        <v>13092</v>
      </c>
      <c r="F1096" s="61" t="s">
        <v>3080</v>
      </c>
      <c r="G1096" s="5"/>
      <c r="H1096" s="5"/>
      <c r="I1096" s="5"/>
      <c r="J1096" s="5"/>
    </row>
    <row r="1097" spans="1:10" ht="14.1" customHeight="1" thickBot="1" x14ac:dyDescent="0.25">
      <c r="A1097" s="75"/>
      <c r="B1097" s="62" t="s">
        <v>1786</v>
      </c>
      <c r="C1097" s="60">
        <f>IF(C1096="","",IF(AND(MONTH(C1096)&gt;=1,MONTH(C1096)&lt;=3),1,IF(AND(MONTH(C1096)&gt;=4,MONTH(C1096)&lt;=6),2,IF(AND(MONTH(C1096)&gt;=7,MONTH(C1096)&lt;=9),3,4))))</f>
        <v>1</v>
      </c>
      <c r="D1097" s="75"/>
      <c r="E1097" s="62" t="s">
        <v>2417</v>
      </c>
      <c r="F1097" s="61" t="s">
        <v>11111</v>
      </c>
      <c r="G1097" s="5"/>
      <c r="H1097" s="5"/>
      <c r="I1097" s="5"/>
      <c r="J1097" s="5"/>
    </row>
    <row r="1098" spans="1:10" ht="14.1" customHeight="1" thickBot="1" x14ac:dyDescent="0.25">
      <c r="A1098" s="75"/>
      <c r="B1098" s="62" t="s">
        <v>12941</v>
      </c>
      <c r="C1098" s="71">
        <v>45294</v>
      </c>
      <c r="D1098" s="75"/>
      <c r="E1098" s="62" t="s">
        <v>3073</v>
      </c>
      <c r="F1098" s="61" t="s">
        <v>11111</v>
      </c>
      <c r="G1098" s="5"/>
      <c r="H1098" s="5"/>
      <c r="I1098" s="5"/>
      <c r="J1098" s="5"/>
    </row>
    <row r="1099" spans="1:10" ht="14.1" customHeight="1" thickBot="1" x14ac:dyDescent="0.25">
      <c r="A1099" s="75"/>
      <c r="B1099" s="62" t="s">
        <v>1786</v>
      </c>
      <c r="C1099" s="60">
        <f>IF(C1098="","",IF(AND(MONTH(C1098)&gt;=1,MONTH(C1098)&lt;=3),1,IF(AND(MONTH(C1098)&gt;=4,MONTH(C1098)&lt;=6),2,IF(AND(MONTH(C1098)&gt;=7,MONTH(C1098)&lt;=9),3,4))))</f>
        <v>1</v>
      </c>
      <c r="D1099" s="75"/>
      <c r="E1099" s="62" t="s">
        <v>13191</v>
      </c>
      <c r="F1099" s="61" t="s">
        <v>11111</v>
      </c>
      <c r="G1099" s="5"/>
      <c r="H1099" s="5"/>
      <c r="I1099" s="5"/>
      <c r="J1099" s="5"/>
    </row>
    <row r="1100" spans="1:10" ht="14.1" customHeight="1" thickBot="1" x14ac:dyDescent="0.25">
      <c r="A1100" s="5"/>
      <c r="B1100" s="5"/>
      <c r="C1100" s="5"/>
      <c r="D1100" s="5"/>
      <c r="E1100" s="5"/>
      <c r="F1100" s="5"/>
      <c r="G1100" s="5"/>
      <c r="H1100" s="5"/>
      <c r="I1100" s="5"/>
      <c r="J1100" s="5"/>
    </row>
    <row r="1101" spans="1:10" ht="14.1" customHeight="1" thickBot="1" x14ac:dyDescent="0.25">
      <c r="A1101" s="67" t="s">
        <v>15735</v>
      </c>
      <c r="B1101" s="67" t="s">
        <v>16146</v>
      </c>
      <c r="C1101" s="67" t="s">
        <v>15641</v>
      </c>
      <c r="D1101" s="67" t="s">
        <v>15251</v>
      </c>
      <c r="E1101" s="67" t="s">
        <v>6932</v>
      </c>
      <c r="F1101" s="67" t="s">
        <v>15280</v>
      </c>
      <c r="G1101" s="5"/>
      <c r="H1101" s="5"/>
      <c r="I1101" s="5"/>
      <c r="J1101" s="5"/>
    </row>
    <row r="1102" spans="1:10" ht="13.5" customHeight="1" x14ac:dyDescent="0.2">
      <c r="A1102" s="63">
        <v>27113201</v>
      </c>
      <c r="B1102" s="64" t="str">
        <f ca="1">IFERROR(INDEX(UNSPSCDes,MATCH(INDIRECT(ADDRESS(ROW(),COLUMN()-1,4)),UNSPSCCode,0)),"")</f>
        <v>Conjuntos generales de herramientas</v>
      </c>
      <c r="C1102" s="63" t="s">
        <v>18143</v>
      </c>
      <c r="D1102" s="63">
        <v>3</v>
      </c>
      <c r="E1102" s="66">
        <v>8000</v>
      </c>
      <c r="F1102" s="65">
        <f ca="1">INDIRECT(ADDRESS(ROW(),COLUMN()-2,4))*INDIRECT(ADDRESS(ROW(),COLUMN()-1,4))</f>
        <v>24000</v>
      </c>
      <c r="G1102" s="5"/>
      <c r="H1102" s="5"/>
      <c r="I1102" s="5"/>
      <c r="J1102" s="5"/>
    </row>
    <row r="1103" spans="1:10" ht="13.5" customHeight="1" x14ac:dyDescent="0.2">
      <c r="A1103" s="63">
        <v>31281701</v>
      </c>
      <c r="B1103" s="64" t="str">
        <f ca="1">IFERROR(INDEX(UNSPSCDes,MATCH(INDIRECT(ADDRESS(ROW(),COLUMN()-1,4)),UNSPSCCode,0)),"")</f>
        <v>Componentes de metal soldado</v>
      </c>
      <c r="C1103" s="63" t="s">
        <v>18143</v>
      </c>
      <c r="D1103" s="63">
        <v>3</v>
      </c>
      <c r="E1103" s="66">
        <v>8000</v>
      </c>
      <c r="F1103" s="65">
        <f ca="1">INDIRECT(ADDRESS(ROW(),COLUMN()-2,4))*INDIRECT(ADDRESS(ROW(),COLUMN()-1,4))</f>
        <v>24000</v>
      </c>
      <c r="G1103" s="5"/>
      <c r="H1103" s="5"/>
      <c r="I1103" s="5"/>
      <c r="J1103" s="5"/>
    </row>
    <row r="1104" spans="1:10" ht="14.1" customHeight="1" x14ac:dyDescent="0.2">
      <c r="A1104" s="5"/>
      <c r="B1104" s="5"/>
      <c r="C1104" s="5"/>
      <c r="D1104" s="5"/>
      <c r="E1104" s="68" t="s">
        <v>12549</v>
      </c>
      <c r="F1104" s="69">
        <f ca="1">SUM(Table387[MONTO TOTAL ESTIMADO])</f>
        <v>48000</v>
      </c>
      <c r="G1104" s="5"/>
      <c r="H1104" s="5" t="str">
        <f>C1095</f>
        <v>Bienes</v>
      </c>
      <c r="I1104" s="5" t="str">
        <f>E1095</f>
        <v>Sí</v>
      </c>
      <c r="J1104" s="5" t="str">
        <f>D1095</f>
        <v>Compras por debajo del Umbral</v>
      </c>
    </row>
    <row r="1105" spans="1:10" ht="14.1" customHeight="1" thickBot="1" x14ac:dyDescent="0.3"/>
    <row r="1106" spans="1:10" ht="33.75" customHeight="1" thickBot="1" x14ac:dyDescent="0.25">
      <c r="A1106" s="59" t="s">
        <v>16382</v>
      </c>
      <c r="B1106" s="59" t="s">
        <v>161</v>
      </c>
      <c r="C1106" s="59" t="s">
        <v>11723</v>
      </c>
      <c r="D1106" s="59" t="s">
        <v>14377</v>
      </c>
      <c r="E1106" s="59" t="s">
        <v>10961</v>
      </c>
      <c r="F1106" s="59" t="s">
        <v>11094</v>
      </c>
      <c r="G1106" s="5"/>
      <c r="H1106" s="5"/>
      <c r="I1106" s="5"/>
      <c r="J1106" s="5"/>
    </row>
    <row r="1107" spans="1:10" ht="14.1" customHeight="1" thickBot="1" x14ac:dyDescent="0.25">
      <c r="A1107" s="61" t="s">
        <v>18894</v>
      </c>
      <c r="B1107" s="61" t="s">
        <v>18895</v>
      </c>
      <c r="C1107" s="61" t="s">
        <v>17798</v>
      </c>
      <c r="D1107" s="61" t="s">
        <v>10170</v>
      </c>
      <c r="E1107" s="61" t="s">
        <v>8854</v>
      </c>
      <c r="F1107" s="61"/>
      <c r="G1107" s="5"/>
      <c r="H1107" s="5"/>
      <c r="I1107" s="5"/>
      <c r="J1107" s="5"/>
    </row>
    <row r="1108" spans="1:10" ht="14.1" customHeight="1" thickBot="1" x14ac:dyDescent="0.25">
      <c r="A1108" s="74" t="s">
        <v>14828</v>
      </c>
      <c r="B1108" s="62" t="s">
        <v>8528</v>
      </c>
      <c r="C1108" s="71">
        <v>45383</v>
      </c>
      <c r="D1108" s="74" t="s">
        <v>9385</v>
      </c>
      <c r="E1108" s="62" t="s">
        <v>13092</v>
      </c>
      <c r="F1108" s="61" t="s">
        <v>3080</v>
      </c>
      <c r="G1108" s="5"/>
      <c r="H1108" s="5"/>
      <c r="I1108" s="5"/>
      <c r="J1108" s="5"/>
    </row>
    <row r="1109" spans="1:10" ht="14.1" customHeight="1" thickBot="1" x14ac:dyDescent="0.25">
      <c r="A1109" s="75"/>
      <c r="B1109" s="62" t="s">
        <v>1786</v>
      </c>
      <c r="C1109" s="60">
        <f>IF(C1108="","",IF(AND(MONTH(C1108)&gt;=1,MONTH(C1108)&lt;=3),1,IF(AND(MONTH(C1108)&gt;=4,MONTH(C1108)&lt;=6),2,IF(AND(MONTH(C1108)&gt;=7,MONTH(C1108)&lt;=9),3,4))))</f>
        <v>2</v>
      </c>
      <c r="D1109" s="75"/>
      <c r="E1109" s="62" t="s">
        <v>2417</v>
      </c>
      <c r="F1109" s="61" t="s">
        <v>11111</v>
      </c>
      <c r="G1109" s="5"/>
      <c r="H1109" s="5"/>
      <c r="I1109" s="5"/>
      <c r="J1109" s="5"/>
    </row>
    <row r="1110" spans="1:10" ht="14.1" customHeight="1" thickBot="1" x14ac:dyDescent="0.25">
      <c r="A1110" s="75"/>
      <c r="B1110" s="62" t="s">
        <v>12941</v>
      </c>
      <c r="C1110" s="71">
        <v>45384</v>
      </c>
      <c r="D1110" s="75"/>
      <c r="E1110" s="62" t="s">
        <v>3073</v>
      </c>
      <c r="F1110" s="61" t="s">
        <v>11111</v>
      </c>
      <c r="G1110" s="5"/>
      <c r="H1110" s="5"/>
      <c r="I1110" s="5"/>
      <c r="J1110" s="5"/>
    </row>
    <row r="1111" spans="1:10" ht="14.1" customHeight="1" thickBot="1" x14ac:dyDescent="0.25">
      <c r="A1111" s="75"/>
      <c r="B1111" s="62" t="s">
        <v>1786</v>
      </c>
      <c r="C1111" s="60">
        <f>IF(C1110="","",IF(AND(MONTH(C1110)&gt;=1,MONTH(C1110)&lt;=3),1,IF(AND(MONTH(C1110)&gt;=4,MONTH(C1110)&lt;=6),2,IF(AND(MONTH(C1110)&gt;=7,MONTH(C1110)&lt;=9),3,4))))</f>
        <v>2</v>
      </c>
      <c r="D1111" s="75"/>
      <c r="E1111" s="62" t="s">
        <v>13191</v>
      </c>
      <c r="F1111" s="61" t="s">
        <v>11111</v>
      </c>
      <c r="G1111" s="5"/>
      <c r="H1111" s="5"/>
      <c r="I1111" s="5"/>
      <c r="J1111" s="5"/>
    </row>
    <row r="1112" spans="1:10" ht="14.1" customHeight="1" thickBot="1" x14ac:dyDescent="0.25">
      <c r="A1112" s="5"/>
      <c r="B1112" s="5"/>
      <c r="C1112" s="5"/>
      <c r="D1112" s="5"/>
      <c r="E1112" s="5"/>
      <c r="F1112" s="5"/>
      <c r="G1112" s="5"/>
      <c r="H1112" s="5"/>
      <c r="I1112" s="5"/>
      <c r="J1112" s="5"/>
    </row>
    <row r="1113" spans="1:10" ht="14.1" customHeight="1" thickBot="1" x14ac:dyDescent="0.25">
      <c r="A1113" s="67" t="s">
        <v>15735</v>
      </c>
      <c r="B1113" s="67" t="s">
        <v>16146</v>
      </c>
      <c r="C1113" s="67" t="s">
        <v>15641</v>
      </c>
      <c r="D1113" s="67" t="s">
        <v>15251</v>
      </c>
      <c r="E1113" s="67" t="s">
        <v>6932</v>
      </c>
      <c r="F1113" s="67" t="s">
        <v>15280</v>
      </c>
      <c r="G1113" s="5"/>
      <c r="H1113" s="5"/>
      <c r="I1113" s="5"/>
      <c r="J1113" s="5"/>
    </row>
    <row r="1114" spans="1:10" ht="14.1" customHeight="1" x14ac:dyDescent="0.2">
      <c r="A1114" s="63">
        <v>27113201</v>
      </c>
      <c r="B1114" s="64" t="str">
        <f ca="1">IFERROR(INDEX(UNSPSCDes,MATCH(INDIRECT(ADDRESS(ROW(),COLUMN()-1,4)),UNSPSCCode,0)),"")</f>
        <v>Conjuntos generales de herramientas</v>
      </c>
      <c r="C1114" s="63" t="s">
        <v>18143</v>
      </c>
      <c r="D1114" s="63">
        <v>3</v>
      </c>
      <c r="E1114" s="66">
        <v>8000</v>
      </c>
      <c r="F1114" s="65">
        <f ca="1">INDIRECT(ADDRESS(ROW(),COLUMN()-2,4))*INDIRECT(ADDRESS(ROW(),COLUMN()-1,4))</f>
        <v>24000</v>
      </c>
      <c r="G1114" s="5"/>
      <c r="H1114" s="5"/>
      <c r="I1114" s="5"/>
      <c r="J1114" s="5"/>
    </row>
    <row r="1115" spans="1:10" ht="13.5" customHeight="1" x14ac:dyDescent="0.2">
      <c r="A1115" s="63">
        <v>31281701</v>
      </c>
      <c r="B1115" s="64" t="str">
        <f ca="1">IFERROR(INDEX(UNSPSCDes,MATCH(INDIRECT(ADDRESS(ROW(),COLUMN()-1,4)),UNSPSCCode,0)),"")</f>
        <v>Componentes de metal soldado</v>
      </c>
      <c r="C1115" s="63" t="s">
        <v>18143</v>
      </c>
      <c r="D1115" s="63">
        <v>3</v>
      </c>
      <c r="E1115" s="66">
        <v>8000</v>
      </c>
      <c r="F1115" s="65">
        <f ca="1">INDIRECT(ADDRESS(ROW(),COLUMN()-2,4))*INDIRECT(ADDRESS(ROW(),COLUMN()-1,4))</f>
        <v>24000</v>
      </c>
      <c r="G1115" s="5"/>
      <c r="H1115" s="5"/>
      <c r="I1115" s="5"/>
      <c r="J1115" s="5"/>
    </row>
    <row r="1116" spans="1:10" ht="14.1" customHeight="1" x14ac:dyDescent="0.2">
      <c r="A1116" s="5"/>
      <c r="B1116" s="5"/>
      <c r="C1116" s="5"/>
      <c r="D1116" s="5"/>
      <c r="E1116" s="68" t="s">
        <v>12549</v>
      </c>
      <c r="F1116" s="69">
        <f ca="1">SUM(Table388[MONTO TOTAL ESTIMADO])</f>
        <v>48000</v>
      </c>
      <c r="G1116" s="5"/>
      <c r="H1116" s="5" t="str">
        <f>C1107</f>
        <v>Bienes</v>
      </c>
      <c r="I1116" s="5" t="str">
        <f>E1107</f>
        <v>Sí</v>
      </c>
      <c r="J1116" s="5" t="str">
        <f>D1107</f>
        <v>Compras por debajo del Umbral</v>
      </c>
    </row>
    <row r="1117" spans="1:10" ht="14.1" customHeight="1" thickBot="1" x14ac:dyDescent="0.3"/>
    <row r="1118" spans="1:10" ht="33.75" customHeight="1" thickBot="1" x14ac:dyDescent="0.25">
      <c r="A1118" s="59" t="s">
        <v>16382</v>
      </c>
      <c r="B1118" s="59" t="s">
        <v>161</v>
      </c>
      <c r="C1118" s="59" t="s">
        <v>11723</v>
      </c>
      <c r="D1118" s="59" t="s">
        <v>14377</v>
      </c>
      <c r="E1118" s="59" t="s">
        <v>10961</v>
      </c>
      <c r="F1118" s="59" t="s">
        <v>11094</v>
      </c>
      <c r="G1118" s="5"/>
      <c r="H1118" s="5"/>
      <c r="I1118" s="5"/>
      <c r="J1118" s="5"/>
    </row>
    <row r="1119" spans="1:10" ht="14.1" customHeight="1" thickBot="1" x14ac:dyDescent="0.25">
      <c r="A1119" s="61" t="s">
        <v>18894</v>
      </c>
      <c r="B1119" s="61" t="s">
        <v>18895</v>
      </c>
      <c r="C1119" s="61" t="s">
        <v>17798</v>
      </c>
      <c r="D1119" s="61" t="s">
        <v>10170</v>
      </c>
      <c r="E1119" s="61" t="s">
        <v>8854</v>
      </c>
      <c r="F1119" s="61"/>
      <c r="G1119" s="5"/>
      <c r="H1119" s="5"/>
      <c r="I1119" s="5"/>
      <c r="J1119" s="5"/>
    </row>
    <row r="1120" spans="1:10" ht="14.1" customHeight="1" thickBot="1" x14ac:dyDescent="0.25">
      <c r="A1120" s="74" t="s">
        <v>14828</v>
      </c>
      <c r="B1120" s="62" t="s">
        <v>8528</v>
      </c>
      <c r="C1120" s="71">
        <v>45474</v>
      </c>
      <c r="D1120" s="74" t="s">
        <v>9385</v>
      </c>
      <c r="E1120" s="62" t="s">
        <v>13092</v>
      </c>
      <c r="F1120" s="61" t="s">
        <v>3080</v>
      </c>
      <c r="G1120" s="5"/>
      <c r="H1120" s="5"/>
      <c r="I1120" s="5"/>
      <c r="J1120" s="5"/>
    </row>
    <row r="1121" spans="1:10" ht="14.1" customHeight="1" thickBot="1" x14ac:dyDescent="0.25">
      <c r="A1121" s="75"/>
      <c r="B1121" s="62" t="s">
        <v>1786</v>
      </c>
      <c r="C1121" s="60">
        <f>IF(C1120="","",IF(AND(MONTH(C1120)&gt;=1,MONTH(C1120)&lt;=3),1,IF(AND(MONTH(C1120)&gt;=4,MONTH(C1120)&lt;=6),2,IF(AND(MONTH(C1120)&gt;=7,MONTH(C1120)&lt;=9),3,4))))</f>
        <v>3</v>
      </c>
      <c r="D1121" s="75"/>
      <c r="E1121" s="62" t="s">
        <v>2417</v>
      </c>
      <c r="F1121" s="61" t="s">
        <v>11111</v>
      </c>
      <c r="G1121" s="5"/>
      <c r="H1121" s="5"/>
      <c r="I1121" s="5"/>
      <c r="J1121" s="5"/>
    </row>
    <row r="1122" spans="1:10" ht="14.1" customHeight="1" thickBot="1" x14ac:dyDescent="0.25">
      <c r="A1122" s="75"/>
      <c r="B1122" s="62" t="s">
        <v>12941</v>
      </c>
      <c r="C1122" s="71">
        <v>45475</v>
      </c>
      <c r="D1122" s="75"/>
      <c r="E1122" s="62" t="s">
        <v>3073</v>
      </c>
      <c r="F1122" s="61" t="s">
        <v>11111</v>
      </c>
      <c r="G1122" s="5"/>
      <c r="H1122" s="5"/>
      <c r="I1122" s="5"/>
      <c r="J1122" s="5"/>
    </row>
    <row r="1123" spans="1:10" ht="14.1" customHeight="1" thickBot="1" x14ac:dyDescent="0.25">
      <c r="A1123" s="75"/>
      <c r="B1123" s="62" t="s">
        <v>1786</v>
      </c>
      <c r="C1123" s="60">
        <f>IF(C1122="","",IF(AND(MONTH(C1122)&gt;=1,MONTH(C1122)&lt;=3),1,IF(AND(MONTH(C1122)&gt;=4,MONTH(C1122)&lt;=6),2,IF(AND(MONTH(C1122)&gt;=7,MONTH(C1122)&lt;=9),3,4))))</f>
        <v>3</v>
      </c>
      <c r="D1123" s="75"/>
      <c r="E1123" s="62" t="s">
        <v>13191</v>
      </c>
      <c r="F1123" s="61" t="s">
        <v>11111</v>
      </c>
      <c r="G1123" s="5"/>
      <c r="H1123" s="5"/>
      <c r="I1123" s="5"/>
      <c r="J1123" s="5"/>
    </row>
    <row r="1124" spans="1:10" ht="14.1" customHeight="1" thickBot="1" x14ac:dyDescent="0.25">
      <c r="A1124" s="5"/>
      <c r="B1124" s="5"/>
      <c r="C1124" s="5"/>
      <c r="D1124" s="5"/>
      <c r="E1124" s="5"/>
      <c r="F1124" s="5"/>
      <c r="G1124" s="5"/>
      <c r="H1124" s="5"/>
      <c r="I1124" s="5"/>
      <c r="J1124" s="5"/>
    </row>
    <row r="1125" spans="1:10" ht="14.1" customHeight="1" thickBot="1" x14ac:dyDescent="0.25">
      <c r="A1125" s="67" t="s">
        <v>15735</v>
      </c>
      <c r="B1125" s="67" t="s">
        <v>16146</v>
      </c>
      <c r="C1125" s="67" t="s">
        <v>15641</v>
      </c>
      <c r="D1125" s="67" t="s">
        <v>15251</v>
      </c>
      <c r="E1125" s="67" t="s">
        <v>6932</v>
      </c>
      <c r="F1125" s="67" t="s">
        <v>15280</v>
      </c>
      <c r="G1125" s="5"/>
      <c r="H1125" s="5"/>
      <c r="I1125" s="5"/>
      <c r="J1125" s="5"/>
    </row>
    <row r="1126" spans="1:10" ht="14.1" customHeight="1" x14ac:dyDescent="0.2">
      <c r="A1126" s="63">
        <v>27113201</v>
      </c>
      <c r="B1126" s="64" t="str">
        <f ca="1">IFERROR(INDEX(UNSPSCDes,MATCH(INDIRECT(ADDRESS(ROW(),COLUMN()-1,4)),UNSPSCCode,0)),"")</f>
        <v>Conjuntos generales de herramientas</v>
      </c>
      <c r="C1126" s="63" t="s">
        <v>18143</v>
      </c>
      <c r="D1126" s="63">
        <v>3</v>
      </c>
      <c r="E1126" s="66">
        <v>8000</v>
      </c>
      <c r="F1126" s="65">
        <f ca="1">INDIRECT(ADDRESS(ROW(),COLUMN()-2,4))*INDIRECT(ADDRESS(ROW(),COLUMN()-1,4))</f>
        <v>24000</v>
      </c>
      <c r="G1126" s="5"/>
      <c r="H1126" s="5"/>
      <c r="I1126" s="5"/>
      <c r="J1126" s="5"/>
    </row>
    <row r="1127" spans="1:10" ht="13.5" customHeight="1" x14ac:dyDescent="0.2">
      <c r="A1127" s="63">
        <v>31281701</v>
      </c>
      <c r="B1127" s="64" t="str">
        <f ca="1">IFERROR(INDEX(UNSPSCDes,MATCH(INDIRECT(ADDRESS(ROW(),COLUMN()-1,4)),UNSPSCCode,0)),"")</f>
        <v>Componentes de metal soldado</v>
      </c>
      <c r="C1127" s="63" t="s">
        <v>18143</v>
      </c>
      <c r="D1127" s="63">
        <v>3</v>
      </c>
      <c r="E1127" s="66">
        <v>8000</v>
      </c>
      <c r="F1127" s="65">
        <f ca="1">INDIRECT(ADDRESS(ROW(),COLUMN()-2,4))*INDIRECT(ADDRESS(ROW(),COLUMN()-1,4))</f>
        <v>24000</v>
      </c>
      <c r="G1127" s="5"/>
      <c r="H1127" s="5"/>
      <c r="I1127" s="5"/>
      <c r="J1127" s="5"/>
    </row>
    <row r="1128" spans="1:10" ht="14.1" customHeight="1" x14ac:dyDescent="0.2">
      <c r="A1128" s="5"/>
      <c r="B1128" s="5"/>
      <c r="C1128" s="5"/>
      <c r="D1128" s="5"/>
      <c r="E1128" s="68" t="s">
        <v>12549</v>
      </c>
      <c r="F1128" s="69">
        <f ca="1">SUM(Table389[MONTO TOTAL ESTIMADO])</f>
        <v>48000</v>
      </c>
      <c r="G1128" s="5"/>
      <c r="H1128" s="5" t="str">
        <f>C1119</f>
        <v>Bienes</v>
      </c>
      <c r="I1128" s="5" t="str">
        <f>E1119</f>
        <v>Sí</v>
      </c>
      <c r="J1128" s="5" t="str">
        <f>D1119</f>
        <v>Compras por debajo del Umbral</v>
      </c>
    </row>
    <row r="1129" spans="1:10" ht="14.1" customHeight="1" thickBot="1" x14ac:dyDescent="0.3"/>
    <row r="1130" spans="1:10" ht="33.75" customHeight="1" thickBot="1" x14ac:dyDescent="0.25">
      <c r="A1130" s="59" t="s">
        <v>16382</v>
      </c>
      <c r="B1130" s="59" t="s">
        <v>161</v>
      </c>
      <c r="C1130" s="59" t="s">
        <v>11723</v>
      </c>
      <c r="D1130" s="59" t="s">
        <v>14377</v>
      </c>
      <c r="E1130" s="59" t="s">
        <v>10961</v>
      </c>
      <c r="F1130" s="59" t="s">
        <v>11094</v>
      </c>
      <c r="G1130" s="5"/>
      <c r="H1130" s="5"/>
      <c r="I1130" s="5"/>
      <c r="J1130" s="5"/>
    </row>
    <row r="1131" spans="1:10" ht="14.1" customHeight="1" thickBot="1" x14ac:dyDescent="0.25">
      <c r="A1131" s="61" t="s">
        <v>18894</v>
      </c>
      <c r="B1131" s="61" t="s">
        <v>18895</v>
      </c>
      <c r="C1131" s="61" t="s">
        <v>17798</v>
      </c>
      <c r="D1131" s="61" t="s">
        <v>10170</v>
      </c>
      <c r="E1131" s="61" t="s">
        <v>8854</v>
      </c>
      <c r="F1131" s="61"/>
      <c r="G1131" s="5"/>
      <c r="H1131" s="5"/>
      <c r="I1131" s="5"/>
      <c r="J1131" s="5"/>
    </row>
    <row r="1132" spans="1:10" ht="14.1" customHeight="1" thickBot="1" x14ac:dyDescent="0.25">
      <c r="A1132" s="74" t="s">
        <v>14828</v>
      </c>
      <c r="B1132" s="62" t="s">
        <v>8528</v>
      </c>
      <c r="C1132" s="71">
        <v>45566</v>
      </c>
      <c r="D1132" s="74" t="s">
        <v>9385</v>
      </c>
      <c r="E1132" s="62" t="s">
        <v>13092</v>
      </c>
      <c r="F1132" s="61" t="s">
        <v>3080</v>
      </c>
      <c r="G1132" s="5"/>
      <c r="H1132" s="5"/>
      <c r="I1132" s="5"/>
      <c r="J1132" s="5"/>
    </row>
    <row r="1133" spans="1:10" ht="14.1" customHeight="1" thickBot="1" x14ac:dyDescent="0.25">
      <c r="A1133" s="75"/>
      <c r="B1133" s="62" t="s">
        <v>1786</v>
      </c>
      <c r="C1133" s="60">
        <f>IF(C1132="","",IF(AND(MONTH(C1132)&gt;=1,MONTH(C1132)&lt;=3),1,IF(AND(MONTH(C1132)&gt;=4,MONTH(C1132)&lt;=6),2,IF(AND(MONTH(C1132)&gt;=7,MONTH(C1132)&lt;=9),3,4))))</f>
        <v>4</v>
      </c>
      <c r="D1133" s="75"/>
      <c r="E1133" s="62" t="s">
        <v>2417</v>
      </c>
      <c r="F1133" s="61" t="s">
        <v>11111</v>
      </c>
      <c r="G1133" s="5"/>
      <c r="H1133" s="5"/>
      <c r="I1133" s="5"/>
      <c r="J1133" s="5"/>
    </row>
    <row r="1134" spans="1:10" ht="14.1" customHeight="1" thickBot="1" x14ac:dyDescent="0.25">
      <c r="A1134" s="75"/>
      <c r="B1134" s="62" t="s">
        <v>12941</v>
      </c>
      <c r="C1134" s="71">
        <v>45567</v>
      </c>
      <c r="D1134" s="75"/>
      <c r="E1134" s="62" t="s">
        <v>3073</v>
      </c>
      <c r="F1134" s="61" t="s">
        <v>11111</v>
      </c>
      <c r="G1134" s="5"/>
      <c r="H1134" s="5"/>
      <c r="I1134" s="5"/>
      <c r="J1134" s="5"/>
    </row>
    <row r="1135" spans="1:10" ht="14.1" customHeight="1" thickBot="1" x14ac:dyDescent="0.25">
      <c r="A1135" s="75"/>
      <c r="B1135" s="62" t="s">
        <v>1786</v>
      </c>
      <c r="C1135" s="60">
        <f>IF(C1134="","",IF(AND(MONTH(C1134)&gt;=1,MONTH(C1134)&lt;=3),1,IF(AND(MONTH(C1134)&gt;=4,MONTH(C1134)&lt;=6),2,IF(AND(MONTH(C1134)&gt;=7,MONTH(C1134)&lt;=9),3,4))))</f>
        <v>4</v>
      </c>
      <c r="D1135" s="75"/>
      <c r="E1135" s="62" t="s">
        <v>13191</v>
      </c>
      <c r="F1135" s="61" t="s">
        <v>11111</v>
      </c>
      <c r="G1135" s="5"/>
      <c r="H1135" s="5"/>
      <c r="I1135" s="5"/>
      <c r="J1135" s="5"/>
    </row>
    <row r="1136" spans="1:10" ht="14.1" customHeight="1" thickBot="1" x14ac:dyDescent="0.25">
      <c r="A1136" s="5"/>
      <c r="B1136" s="5"/>
      <c r="C1136" s="5"/>
      <c r="D1136" s="5"/>
      <c r="E1136" s="5"/>
      <c r="F1136" s="5"/>
      <c r="G1136" s="5"/>
      <c r="H1136" s="5"/>
      <c r="I1136" s="5"/>
      <c r="J1136" s="5"/>
    </row>
    <row r="1137" spans="1:10" ht="14.1" customHeight="1" thickBot="1" x14ac:dyDescent="0.25">
      <c r="A1137" s="67" t="s">
        <v>15735</v>
      </c>
      <c r="B1137" s="67" t="s">
        <v>16146</v>
      </c>
      <c r="C1137" s="67" t="s">
        <v>15641</v>
      </c>
      <c r="D1137" s="67" t="s">
        <v>15251</v>
      </c>
      <c r="E1137" s="67" t="s">
        <v>6932</v>
      </c>
      <c r="F1137" s="67" t="s">
        <v>15280</v>
      </c>
      <c r="G1137" s="5"/>
      <c r="H1137" s="5"/>
      <c r="I1137" s="5"/>
      <c r="J1137" s="5"/>
    </row>
    <row r="1138" spans="1:10" ht="14.1" customHeight="1" x14ac:dyDescent="0.2">
      <c r="A1138" s="63">
        <v>27113201</v>
      </c>
      <c r="B1138" s="64" t="str">
        <f ca="1">IFERROR(INDEX(UNSPSCDes,MATCH(INDIRECT(ADDRESS(ROW(),COLUMN()-1,4)),UNSPSCCode,0)),"")</f>
        <v>Conjuntos generales de herramientas</v>
      </c>
      <c r="C1138" s="63" t="s">
        <v>18143</v>
      </c>
      <c r="D1138" s="63">
        <v>3</v>
      </c>
      <c r="E1138" s="66">
        <v>8000</v>
      </c>
      <c r="F1138" s="65">
        <f ca="1">INDIRECT(ADDRESS(ROW(),COLUMN()-2,4))*INDIRECT(ADDRESS(ROW(),COLUMN()-1,4))</f>
        <v>24000</v>
      </c>
      <c r="G1138" s="5"/>
      <c r="H1138" s="5"/>
      <c r="I1138" s="5"/>
      <c r="J1138" s="5"/>
    </row>
    <row r="1139" spans="1:10" ht="13.5" customHeight="1" x14ac:dyDescent="0.2">
      <c r="A1139" s="63">
        <v>31281701</v>
      </c>
      <c r="B1139" s="64" t="str">
        <f ca="1">IFERROR(INDEX(UNSPSCDes,MATCH(INDIRECT(ADDRESS(ROW(),COLUMN()-1,4)),UNSPSCCode,0)),"")</f>
        <v>Componentes de metal soldado</v>
      </c>
      <c r="C1139" s="63" t="s">
        <v>18143</v>
      </c>
      <c r="D1139" s="63">
        <v>3</v>
      </c>
      <c r="E1139" s="66">
        <v>8000</v>
      </c>
      <c r="F1139" s="65">
        <f ca="1">INDIRECT(ADDRESS(ROW(),COLUMN()-2,4))*INDIRECT(ADDRESS(ROW(),COLUMN()-1,4))</f>
        <v>24000</v>
      </c>
      <c r="G1139" s="5"/>
      <c r="H1139" s="5"/>
      <c r="I1139" s="5"/>
      <c r="J1139" s="5"/>
    </row>
    <row r="1140" spans="1:10" ht="14.1" customHeight="1" x14ac:dyDescent="0.2">
      <c r="A1140" s="5"/>
      <c r="B1140" s="5"/>
      <c r="C1140" s="5"/>
      <c r="D1140" s="5"/>
      <c r="E1140" s="68" t="s">
        <v>12549</v>
      </c>
      <c r="F1140" s="69">
        <f ca="1">SUM(Table390[MONTO TOTAL ESTIMADO])</f>
        <v>48000</v>
      </c>
      <c r="G1140" s="5"/>
      <c r="H1140" s="5" t="str">
        <f>C1131</f>
        <v>Bienes</v>
      </c>
      <c r="I1140" s="5" t="str">
        <f>E1131</f>
        <v>Sí</v>
      </c>
      <c r="J1140" s="5" t="str">
        <f>D1131</f>
        <v>Compras por debajo del Umbral</v>
      </c>
    </row>
    <row r="1141" spans="1:10" ht="14.1" customHeight="1" thickBot="1" x14ac:dyDescent="0.3"/>
    <row r="1142" spans="1:10" ht="33.75" customHeight="1" thickBot="1" x14ac:dyDescent="0.25">
      <c r="A1142" s="59" t="s">
        <v>16382</v>
      </c>
      <c r="B1142" s="59" t="s">
        <v>161</v>
      </c>
      <c r="C1142" s="59" t="s">
        <v>11723</v>
      </c>
      <c r="D1142" s="59" t="s">
        <v>14377</v>
      </c>
      <c r="E1142" s="59" t="s">
        <v>10961</v>
      </c>
      <c r="F1142" s="59" t="s">
        <v>11094</v>
      </c>
      <c r="G1142" s="5"/>
      <c r="H1142" s="5"/>
      <c r="I1142" s="5"/>
      <c r="J1142" s="5"/>
    </row>
    <row r="1143" spans="1:10" ht="13.5" customHeight="1" thickBot="1" x14ac:dyDescent="0.25">
      <c r="A1143" s="61" t="s">
        <v>18896</v>
      </c>
      <c r="B1143" s="61" t="s">
        <v>18896</v>
      </c>
      <c r="C1143" s="61" t="s">
        <v>17798</v>
      </c>
      <c r="D1143" s="61" t="s">
        <v>1875</v>
      </c>
      <c r="E1143" s="61" t="s">
        <v>17854</v>
      </c>
      <c r="F1143" s="61"/>
      <c r="G1143" s="5"/>
      <c r="H1143" s="5"/>
      <c r="I1143" s="5"/>
      <c r="J1143" s="5"/>
    </row>
    <row r="1144" spans="1:10" ht="14.1" customHeight="1" thickBot="1" x14ac:dyDescent="0.25">
      <c r="A1144" s="74" t="s">
        <v>14828</v>
      </c>
      <c r="B1144" s="62" t="s">
        <v>8528</v>
      </c>
      <c r="C1144" s="71">
        <v>45292</v>
      </c>
      <c r="D1144" s="74" t="s">
        <v>9385</v>
      </c>
      <c r="E1144" s="62" t="s">
        <v>13092</v>
      </c>
      <c r="F1144" s="61" t="s">
        <v>3080</v>
      </c>
      <c r="G1144" s="5"/>
      <c r="H1144" s="5"/>
      <c r="I1144" s="5"/>
      <c r="J1144" s="5"/>
    </row>
    <row r="1145" spans="1:10" ht="14.1" customHeight="1" thickBot="1" x14ac:dyDescent="0.25">
      <c r="A1145" s="75"/>
      <c r="B1145" s="62" t="s">
        <v>1786</v>
      </c>
      <c r="C1145" s="60">
        <f>IF(C1144="","",IF(AND(MONTH(C1144)&gt;=1,MONTH(C1144)&lt;=3),1,IF(AND(MONTH(C1144)&gt;=4,MONTH(C1144)&lt;=6),2,IF(AND(MONTH(C1144)&gt;=7,MONTH(C1144)&lt;=9),3,4))))</f>
        <v>1</v>
      </c>
      <c r="D1145" s="75"/>
      <c r="E1145" s="62" t="s">
        <v>2417</v>
      </c>
      <c r="F1145" s="61" t="s">
        <v>11111</v>
      </c>
      <c r="G1145" s="5"/>
      <c r="H1145" s="5"/>
      <c r="I1145" s="5"/>
      <c r="J1145" s="5"/>
    </row>
    <row r="1146" spans="1:10" ht="14.1" customHeight="1" thickBot="1" x14ac:dyDescent="0.25">
      <c r="A1146" s="75"/>
      <c r="B1146" s="62" t="s">
        <v>12941</v>
      </c>
      <c r="C1146" s="71">
        <v>45306</v>
      </c>
      <c r="D1146" s="75"/>
      <c r="E1146" s="62" t="s">
        <v>3073</v>
      </c>
      <c r="F1146" s="61" t="s">
        <v>11111</v>
      </c>
      <c r="G1146" s="5"/>
      <c r="H1146" s="5"/>
      <c r="I1146" s="5"/>
      <c r="J1146" s="5"/>
    </row>
    <row r="1147" spans="1:10" ht="14.1" customHeight="1" thickBot="1" x14ac:dyDescent="0.25">
      <c r="A1147" s="75"/>
      <c r="B1147" s="62" t="s">
        <v>1786</v>
      </c>
      <c r="C1147" s="60">
        <f>IF(C1146="","",IF(AND(MONTH(C1146)&gt;=1,MONTH(C1146)&lt;=3),1,IF(AND(MONTH(C1146)&gt;=4,MONTH(C1146)&lt;=6),2,IF(AND(MONTH(C1146)&gt;=7,MONTH(C1146)&lt;=9),3,4))))</f>
        <v>1</v>
      </c>
      <c r="D1147" s="75"/>
      <c r="E1147" s="62" t="s">
        <v>13191</v>
      </c>
      <c r="F1147" s="61" t="s">
        <v>11111</v>
      </c>
      <c r="G1147" s="5"/>
      <c r="H1147" s="5"/>
      <c r="I1147" s="5"/>
      <c r="J1147" s="5"/>
    </row>
    <row r="1148" spans="1:10" ht="14.1" customHeight="1" thickBot="1" x14ac:dyDescent="0.25">
      <c r="A1148" s="5"/>
      <c r="B1148" s="5"/>
      <c r="C1148" s="5"/>
      <c r="D1148" s="5"/>
      <c r="E1148" s="5"/>
      <c r="F1148" s="5"/>
      <c r="G1148" s="5"/>
      <c r="H1148" s="5"/>
      <c r="I1148" s="5"/>
      <c r="J1148" s="5"/>
    </row>
    <row r="1149" spans="1:10" ht="14.1" customHeight="1" thickBot="1" x14ac:dyDescent="0.25">
      <c r="A1149" s="67" t="s">
        <v>15735</v>
      </c>
      <c r="B1149" s="67" t="s">
        <v>16146</v>
      </c>
      <c r="C1149" s="67" t="s">
        <v>15641</v>
      </c>
      <c r="D1149" s="67" t="s">
        <v>15251</v>
      </c>
      <c r="E1149" s="67" t="s">
        <v>6932</v>
      </c>
      <c r="F1149" s="67" t="s">
        <v>15280</v>
      </c>
      <c r="G1149" s="5"/>
      <c r="H1149" s="5"/>
      <c r="I1149" s="5"/>
      <c r="J1149" s="5"/>
    </row>
    <row r="1150" spans="1:10" ht="14.1" customHeight="1" x14ac:dyDescent="0.2">
      <c r="A1150" s="63">
        <v>15101506</v>
      </c>
      <c r="B1150" s="64" t="str">
        <f ca="1">IFERROR(INDEX(UNSPSCDes,MATCH(INDIRECT(ADDRESS(ROW(),COLUMN()-1,4)),UNSPSCCode,0)),"")</f>
        <v>Gasolina</v>
      </c>
      <c r="C1150" s="63" t="s">
        <v>18143</v>
      </c>
      <c r="D1150" s="63">
        <v>1</v>
      </c>
      <c r="E1150" s="66">
        <v>2250000</v>
      </c>
      <c r="F1150" s="65">
        <f ca="1">INDIRECT(ADDRESS(ROW(),COLUMN()-2,4))*INDIRECT(ADDRESS(ROW(),COLUMN()-1,4))</f>
        <v>2250000</v>
      </c>
      <c r="G1150" s="5"/>
      <c r="H1150" s="5"/>
      <c r="I1150" s="5"/>
      <c r="J1150" s="5"/>
    </row>
    <row r="1151" spans="1:10" ht="13.5" customHeight="1" x14ac:dyDescent="0.2">
      <c r="A1151" s="63">
        <v>15101505</v>
      </c>
      <c r="B1151" s="64" t="str">
        <f ca="1">IFERROR(INDEX(UNSPSCDes,MATCH(INDIRECT(ADDRESS(ROW(),COLUMN()-1,4)),UNSPSCCode,0)),"")</f>
        <v>Combustible diesel</v>
      </c>
      <c r="C1151" s="63" t="s">
        <v>18143</v>
      </c>
      <c r="D1151" s="63">
        <v>1</v>
      </c>
      <c r="E1151" s="66">
        <v>500000</v>
      </c>
      <c r="F1151" s="65">
        <f ca="1">INDIRECT(ADDRESS(ROW(),COLUMN()-2,4))*INDIRECT(ADDRESS(ROW(),COLUMN()-1,4))</f>
        <v>500000</v>
      </c>
      <c r="G1151" s="5"/>
      <c r="H1151" s="5"/>
      <c r="I1151" s="5"/>
      <c r="J1151" s="5"/>
    </row>
    <row r="1152" spans="1:10" ht="13.5" customHeight="1" x14ac:dyDescent="0.2">
      <c r="A1152" s="63">
        <v>15121501</v>
      </c>
      <c r="B1152" s="64" t="str">
        <f ca="1">IFERROR(INDEX(UNSPSCDes,MATCH(INDIRECT(ADDRESS(ROW(),COLUMN()-1,4)),UNSPSCCode,0)),"")</f>
        <v>Aceite motor</v>
      </c>
      <c r="C1152" s="63" t="s">
        <v>18143</v>
      </c>
      <c r="D1152" s="63">
        <v>3</v>
      </c>
      <c r="E1152" s="66">
        <v>8000</v>
      </c>
      <c r="F1152" s="65">
        <f ca="1">INDIRECT(ADDRESS(ROW(),COLUMN()-2,4))*INDIRECT(ADDRESS(ROW(),COLUMN()-1,4))</f>
        <v>24000</v>
      </c>
      <c r="G1152" s="5"/>
      <c r="H1152" s="5"/>
      <c r="I1152" s="5"/>
      <c r="J1152" s="5"/>
    </row>
    <row r="1153" spans="1:10" ht="13.5" customHeight="1" x14ac:dyDescent="0.2">
      <c r="A1153" s="63">
        <v>46191606</v>
      </c>
      <c r="B1153" s="64" t="str">
        <f ca="1">IFERROR(INDEX(UNSPSCDes,MATCH(INDIRECT(ADDRESS(ROW(),COLUMN()-1,4)),UNSPSCCode,0)),"")</f>
        <v>Espuma de supresión de incendios o compuestos similares</v>
      </c>
      <c r="C1153" s="63" t="s">
        <v>18143</v>
      </c>
      <c r="D1153" s="63">
        <v>1</v>
      </c>
      <c r="E1153" s="66">
        <v>20000</v>
      </c>
      <c r="F1153" s="65">
        <f ca="1">INDIRECT(ADDRESS(ROW(),COLUMN()-2,4))*INDIRECT(ADDRESS(ROW(),COLUMN()-1,4))</f>
        <v>20000</v>
      </c>
      <c r="G1153" s="5"/>
      <c r="H1153" s="5"/>
      <c r="I1153" s="5"/>
      <c r="J1153" s="5"/>
    </row>
    <row r="1154" spans="1:10" ht="14.1" customHeight="1" x14ac:dyDescent="0.2">
      <c r="A1154" s="5"/>
      <c r="B1154" s="5"/>
      <c r="C1154" s="5"/>
      <c r="D1154" s="5"/>
      <c r="E1154" s="68" t="s">
        <v>12549</v>
      </c>
      <c r="F1154" s="69">
        <f ca="1">SUM(Table391[MONTO TOTAL ESTIMADO])</f>
        <v>2794000</v>
      </c>
      <c r="G1154" s="5"/>
      <c r="H1154" s="5" t="str">
        <f>C1143</f>
        <v>Bienes</v>
      </c>
      <c r="I1154" s="5" t="str">
        <f>E1143</f>
        <v>No</v>
      </c>
      <c r="J1154" s="5" t="str">
        <f>D1143</f>
        <v>Comparacion de Precios</v>
      </c>
    </row>
    <row r="1155" spans="1:10" ht="14.1" customHeight="1" thickBot="1" x14ac:dyDescent="0.3"/>
    <row r="1156" spans="1:10" ht="33.75" customHeight="1" thickBot="1" x14ac:dyDescent="0.25">
      <c r="A1156" s="59" t="s">
        <v>16382</v>
      </c>
      <c r="B1156" s="59" t="s">
        <v>161</v>
      </c>
      <c r="C1156" s="59" t="s">
        <v>11723</v>
      </c>
      <c r="D1156" s="59" t="s">
        <v>14377</v>
      </c>
      <c r="E1156" s="59" t="s">
        <v>10961</v>
      </c>
      <c r="F1156" s="59" t="s">
        <v>11094</v>
      </c>
      <c r="G1156" s="5"/>
      <c r="H1156" s="5"/>
      <c r="I1156" s="5"/>
      <c r="J1156" s="5"/>
    </row>
    <row r="1157" spans="1:10" ht="14.1" customHeight="1" thickBot="1" x14ac:dyDescent="0.25">
      <c r="A1157" s="61" t="s">
        <v>18896</v>
      </c>
      <c r="B1157" s="61" t="s">
        <v>18896</v>
      </c>
      <c r="C1157" s="61" t="s">
        <v>17798</v>
      </c>
      <c r="D1157" s="61" t="s">
        <v>1875</v>
      </c>
      <c r="E1157" s="61" t="s">
        <v>17854</v>
      </c>
      <c r="F1157" s="61"/>
      <c r="G1157" s="5"/>
      <c r="H1157" s="5"/>
      <c r="I1157" s="5"/>
      <c r="J1157" s="5"/>
    </row>
    <row r="1158" spans="1:10" ht="14.1" customHeight="1" thickBot="1" x14ac:dyDescent="0.25">
      <c r="A1158" s="74" t="s">
        <v>14828</v>
      </c>
      <c r="B1158" s="62" t="s">
        <v>8528</v>
      </c>
      <c r="C1158" s="71">
        <v>45383</v>
      </c>
      <c r="D1158" s="74" t="s">
        <v>9385</v>
      </c>
      <c r="E1158" s="62" t="s">
        <v>13092</v>
      </c>
      <c r="F1158" s="61" t="s">
        <v>3080</v>
      </c>
      <c r="G1158" s="5"/>
      <c r="H1158" s="5"/>
      <c r="I1158" s="5"/>
      <c r="J1158" s="5"/>
    </row>
    <row r="1159" spans="1:10" ht="14.1" customHeight="1" thickBot="1" x14ac:dyDescent="0.25">
      <c r="A1159" s="75"/>
      <c r="B1159" s="62" t="s">
        <v>1786</v>
      </c>
      <c r="C1159" s="60">
        <f>IF(C1158="","",IF(AND(MONTH(C1158)&gt;=1,MONTH(C1158)&lt;=3),1,IF(AND(MONTH(C1158)&gt;=4,MONTH(C1158)&lt;=6),2,IF(AND(MONTH(C1158)&gt;=7,MONTH(C1158)&lt;=9),3,4))))</f>
        <v>2</v>
      </c>
      <c r="D1159" s="75"/>
      <c r="E1159" s="62" t="s">
        <v>2417</v>
      </c>
      <c r="F1159" s="61" t="s">
        <v>11111</v>
      </c>
      <c r="G1159" s="5"/>
      <c r="H1159" s="5"/>
      <c r="I1159" s="5"/>
      <c r="J1159" s="5"/>
    </row>
    <row r="1160" spans="1:10" ht="14.1" customHeight="1" thickBot="1" x14ac:dyDescent="0.25">
      <c r="A1160" s="75"/>
      <c r="B1160" s="62" t="s">
        <v>12941</v>
      </c>
      <c r="C1160" s="71">
        <v>45397</v>
      </c>
      <c r="D1160" s="75"/>
      <c r="E1160" s="62" t="s">
        <v>3073</v>
      </c>
      <c r="F1160" s="61" t="s">
        <v>11111</v>
      </c>
      <c r="G1160" s="5"/>
      <c r="H1160" s="5"/>
      <c r="I1160" s="5"/>
      <c r="J1160" s="5"/>
    </row>
    <row r="1161" spans="1:10" ht="14.1" customHeight="1" thickBot="1" x14ac:dyDescent="0.25">
      <c r="A1161" s="75"/>
      <c r="B1161" s="62" t="s">
        <v>1786</v>
      </c>
      <c r="C1161" s="60">
        <f>IF(C1160="","",IF(AND(MONTH(C1160)&gt;=1,MONTH(C1160)&lt;=3),1,IF(AND(MONTH(C1160)&gt;=4,MONTH(C1160)&lt;=6),2,IF(AND(MONTH(C1160)&gt;=7,MONTH(C1160)&lt;=9),3,4))))</f>
        <v>2</v>
      </c>
      <c r="D1161" s="75"/>
      <c r="E1161" s="62" t="s">
        <v>13191</v>
      </c>
      <c r="F1161" s="61" t="s">
        <v>11111</v>
      </c>
      <c r="G1161" s="5"/>
      <c r="H1161" s="5"/>
      <c r="I1161" s="5"/>
      <c r="J1161" s="5"/>
    </row>
    <row r="1162" spans="1:10" ht="14.1" customHeight="1" thickBot="1" x14ac:dyDescent="0.25">
      <c r="A1162" s="5"/>
      <c r="B1162" s="5"/>
      <c r="C1162" s="5"/>
      <c r="D1162" s="5"/>
      <c r="E1162" s="5"/>
      <c r="F1162" s="5"/>
      <c r="G1162" s="5"/>
      <c r="H1162" s="5"/>
      <c r="I1162" s="5"/>
      <c r="J1162" s="5"/>
    </row>
    <row r="1163" spans="1:10" ht="14.1" customHeight="1" thickBot="1" x14ac:dyDescent="0.25">
      <c r="A1163" s="67" t="s">
        <v>15735</v>
      </c>
      <c r="B1163" s="67" t="s">
        <v>16146</v>
      </c>
      <c r="C1163" s="67" t="s">
        <v>15641</v>
      </c>
      <c r="D1163" s="67" t="s">
        <v>15251</v>
      </c>
      <c r="E1163" s="67" t="s">
        <v>6932</v>
      </c>
      <c r="F1163" s="67" t="s">
        <v>15280</v>
      </c>
      <c r="G1163" s="5"/>
      <c r="H1163" s="5"/>
      <c r="I1163" s="5"/>
      <c r="J1163" s="5"/>
    </row>
    <row r="1164" spans="1:10" ht="14.1" customHeight="1" x14ac:dyDescent="0.2">
      <c r="A1164" s="63">
        <v>15101506</v>
      </c>
      <c r="B1164" s="64" t="str">
        <f ca="1">IFERROR(INDEX(UNSPSCDes,MATCH(INDIRECT(ADDRESS(ROW(),COLUMN()-1,4)),UNSPSCCode,0)),"")</f>
        <v>Gasolina</v>
      </c>
      <c r="C1164" s="63" t="s">
        <v>18143</v>
      </c>
      <c r="D1164" s="63">
        <v>1</v>
      </c>
      <c r="E1164" s="66">
        <v>2250000</v>
      </c>
      <c r="F1164" s="65">
        <f ca="1">INDIRECT(ADDRESS(ROW(),COLUMN()-2,4))*INDIRECT(ADDRESS(ROW(),COLUMN()-1,4))</f>
        <v>2250000</v>
      </c>
      <c r="G1164" s="5"/>
      <c r="H1164" s="5"/>
      <c r="I1164" s="5"/>
      <c r="J1164" s="5"/>
    </row>
    <row r="1165" spans="1:10" ht="13.5" customHeight="1" x14ac:dyDescent="0.2">
      <c r="A1165" s="63">
        <v>15101505</v>
      </c>
      <c r="B1165" s="64" t="str">
        <f ca="1">IFERROR(INDEX(UNSPSCDes,MATCH(INDIRECT(ADDRESS(ROW(),COLUMN()-1,4)),UNSPSCCode,0)),"")</f>
        <v>Combustible diesel</v>
      </c>
      <c r="C1165" s="63" t="s">
        <v>18143</v>
      </c>
      <c r="D1165" s="63">
        <v>1</v>
      </c>
      <c r="E1165" s="66">
        <v>500000</v>
      </c>
      <c r="F1165" s="65">
        <f ca="1">INDIRECT(ADDRESS(ROW(),COLUMN()-2,4))*INDIRECT(ADDRESS(ROW(),COLUMN()-1,4))</f>
        <v>500000</v>
      </c>
      <c r="G1165" s="5"/>
      <c r="H1165" s="5"/>
      <c r="I1165" s="5"/>
      <c r="J1165" s="5"/>
    </row>
    <row r="1166" spans="1:10" ht="13.5" customHeight="1" x14ac:dyDescent="0.2">
      <c r="A1166" s="63">
        <v>15121501</v>
      </c>
      <c r="B1166" s="64" t="str">
        <f ca="1">IFERROR(INDEX(UNSPSCDes,MATCH(INDIRECT(ADDRESS(ROW(),COLUMN()-1,4)),UNSPSCCode,0)),"")</f>
        <v>Aceite motor</v>
      </c>
      <c r="C1166" s="63" t="s">
        <v>18143</v>
      </c>
      <c r="D1166" s="63">
        <v>3</v>
      </c>
      <c r="E1166" s="66">
        <v>8000</v>
      </c>
      <c r="F1166" s="65">
        <f ca="1">INDIRECT(ADDRESS(ROW(),COLUMN()-2,4))*INDIRECT(ADDRESS(ROW(),COLUMN()-1,4))</f>
        <v>24000</v>
      </c>
      <c r="G1166" s="5"/>
      <c r="H1166" s="5"/>
      <c r="I1166" s="5"/>
      <c r="J1166" s="5"/>
    </row>
    <row r="1167" spans="1:10" ht="13.5" customHeight="1" x14ac:dyDescent="0.2">
      <c r="A1167" s="63">
        <v>46191606</v>
      </c>
      <c r="B1167" s="64" t="str">
        <f ca="1">IFERROR(INDEX(UNSPSCDes,MATCH(INDIRECT(ADDRESS(ROW(),COLUMN()-1,4)),UNSPSCCode,0)),"")</f>
        <v>Espuma de supresión de incendios o compuestos similares</v>
      </c>
      <c r="C1167" s="63" t="s">
        <v>18143</v>
      </c>
      <c r="D1167" s="63">
        <v>1</v>
      </c>
      <c r="E1167" s="66">
        <v>20000</v>
      </c>
      <c r="F1167" s="65">
        <f ca="1">INDIRECT(ADDRESS(ROW(),COLUMN()-2,4))*INDIRECT(ADDRESS(ROW(),COLUMN()-1,4))</f>
        <v>20000</v>
      </c>
      <c r="G1167" s="5"/>
      <c r="H1167" s="5"/>
      <c r="I1167" s="5"/>
      <c r="J1167" s="5"/>
    </row>
    <row r="1168" spans="1:10" ht="14.1" customHeight="1" x14ac:dyDescent="0.2">
      <c r="A1168" s="5"/>
      <c r="B1168" s="5"/>
      <c r="C1168" s="5"/>
      <c r="D1168" s="5"/>
      <c r="E1168" s="68" t="s">
        <v>12549</v>
      </c>
      <c r="F1168" s="69">
        <f ca="1">SUM(Table392[MONTO TOTAL ESTIMADO])</f>
        <v>2794000</v>
      </c>
      <c r="G1168" s="5"/>
      <c r="H1168" s="5" t="str">
        <f>C1157</f>
        <v>Bienes</v>
      </c>
      <c r="I1168" s="5" t="str">
        <f>E1157</f>
        <v>No</v>
      </c>
      <c r="J1168" s="5" t="str">
        <f>D1157</f>
        <v>Comparacion de Precios</v>
      </c>
    </row>
    <row r="1169" spans="1:10" ht="14.1" customHeight="1" thickBot="1" x14ac:dyDescent="0.3"/>
    <row r="1170" spans="1:10" ht="33.75" customHeight="1" thickBot="1" x14ac:dyDescent="0.25">
      <c r="A1170" s="59" t="s">
        <v>16382</v>
      </c>
      <c r="B1170" s="59" t="s">
        <v>161</v>
      </c>
      <c r="C1170" s="59" t="s">
        <v>11723</v>
      </c>
      <c r="D1170" s="59" t="s">
        <v>14377</v>
      </c>
      <c r="E1170" s="59" t="s">
        <v>10961</v>
      </c>
      <c r="F1170" s="59" t="s">
        <v>11094</v>
      </c>
      <c r="G1170" s="5"/>
      <c r="H1170" s="5"/>
      <c r="I1170" s="5"/>
      <c r="J1170" s="5"/>
    </row>
    <row r="1171" spans="1:10" ht="14.1" customHeight="1" thickBot="1" x14ac:dyDescent="0.25">
      <c r="A1171" s="61" t="s">
        <v>18896</v>
      </c>
      <c r="B1171" s="61" t="s">
        <v>18896</v>
      </c>
      <c r="C1171" s="61" t="s">
        <v>17798</v>
      </c>
      <c r="D1171" s="61" t="s">
        <v>1875</v>
      </c>
      <c r="E1171" s="61" t="s">
        <v>17854</v>
      </c>
      <c r="F1171" s="61"/>
      <c r="G1171" s="5"/>
      <c r="H1171" s="5"/>
      <c r="I1171" s="5"/>
      <c r="J1171" s="5"/>
    </row>
    <row r="1172" spans="1:10" ht="14.1" customHeight="1" thickBot="1" x14ac:dyDescent="0.25">
      <c r="A1172" s="74" t="s">
        <v>14828</v>
      </c>
      <c r="B1172" s="62" t="s">
        <v>8528</v>
      </c>
      <c r="C1172" s="71">
        <v>45474</v>
      </c>
      <c r="D1172" s="74" t="s">
        <v>9385</v>
      </c>
      <c r="E1172" s="62" t="s">
        <v>13092</v>
      </c>
      <c r="F1172" s="61" t="s">
        <v>3080</v>
      </c>
      <c r="G1172" s="5"/>
      <c r="H1172" s="5"/>
      <c r="I1172" s="5"/>
      <c r="J1172" s="5"/>
    </row>
    <row r="1173" spans="1:10" ht="14.1" customHeight="1" thickBot="1" x14ac:dyDescent="0.25">
      <c r="A1173" s="75"/>
      <c r="B1173" s="62" t="s">
        <v>1786</v>
      </c>
      <c r="C1173" s="60">
        <f>IF(C1172="","",IF(AND(MONTH(C1172)&gt;=1,MONTH(C1172)&lt;=3),1,IF(AND(MONTH(C1172)&gt;=4,MONTH(C1172)&lt;=6),2,IF(AND(MONTH(C1172)&gt;=7,MONTH(C1172)&lt;=9),3,4))))</f>
        <v>3</v>
      </c>
      <c r="D1173" s="75"/>
      <c r="E1173" s="62" t="s">
        <v>2417</v>
      </c>
      <c r="F1173" s="61" t="s">
        <v>11111</v>
      </c>
      <c r="G1173" s="5"/>
      <c r="H1173" s="5"/>
      <c r="I1173" s="5"/>
      <c r="J1173" s="5"/>
    </row>
    <row r="1174" spans="1:10" ht="14.1" customHeight="1" thickBot="1" x14ac:dyDescent="0.25">
      <c r="A1174" s="75"/>
      <c r="B1174" s="62" t="s">
        <v>12941</v>
      </c>
      <c r="C1174" s="71">
        <v>45488</v>
      </c>
      <c r="D1174" s="75"/>
      <c r="E1174" s="62" t="s">
        <v>3073</v>
      </c>
      <c r="F1174" s="61" t="s">
        <v>11111</v>
      </c>
      <c r="G1174" s="5"/>
      <c r="H1174" s="5"/>
      <c r="I1174" s="5"/>
      <c r="J1174" s="5"/>
    </row>
    <row r="1175" spans="1:10" ht="14.1" customHeight="1" thickBot="1" x14ac:dyDescent="0.25">
      <c r="A1175" s="75"/>
      <c r="B1175" s="62" t="s">
        <v>1786</v>
      </c>
      <c r="C1175" s="60">
        <f>IF(C1174="","",IF(AND(MONTH(C1174)&gt;=1,MONTH(C1174)&lt;=3),1,IF(AND(MONTH(C1174)&gt;=4,MONTH(C1174)&lt;=6),2,IF(AND(MONTH(C1174)&gt;=7,MONTH(C1174)&lt;=9),3,4))))</f>
        <v>3</v>
      </c>
      <c r="D1175" s="75"/>
      <c r="E1175" s="62" t="s">
        <v>13191</v>
      </c>
      <c r="F1175" s="61" t="s">
        <v>11111</v>
      </c>
      <c r="G1175" s="5"/>
      <c r="H1175" s="5"/>
      <c r="I1175" s="5"/>
      <c r="J1175" s="5"/>
    </row>
    <row r="1176" spans="1:10" ht="14.1" customHeight="1" thickBot="1" x14ac:dyDescent="0.25">
      <c r="A1176" s="5"/>
      <c r="B1176" s="5"/>
      <c r="C1176" s="5"/>
      <c r="D1176" s="5"/>
      <c r="E1176" s="5"/>
      <c r="F1176" s="5"/>
      <c r="G1176" s="5"/>
      <c r="H1176" s="5"/>
      <c r="I1176" s="5"/>
      <c r="J1176" s="5"/>
    </row>
    <row r="1177" spans="1:10" ht="14.1" customHeight="1" thickBot="1" x14ac:dyDescent="0.25">
      <c r="A1177" s="67" t="s">
        <v>15735</v>
      </c>
      <c r="B1177" s="67" t="s">
        <v>16146</v>
      </c>
      <c r="C1177" s="67" t="s">
        <v>15641</v>
      </c>
      <c r="D1177" s="67" t="s">
        <v>15251</v>
      </c>
      <c r="E1177" s="67" t="s">
        <v>6932</v>
      </c>
      <c r="F1177" s="67" t="s">
        <v>15280</v>
      </c>
      <c r="G1177" s="5"/>
      <c r="H1177" s="5"/>
      <c r="I1177" s="5"/>
      <c r="J1177" s="5"/>
    </row>
    <row r="1178" spans="1:10" ht="14.1" customHeight="1" x14ac:dyDescent="0.2">
      <c r="A1178" s="63">
        <v>15101506</v>
      </c>
      <c r="B1178" s="64" t="str">
        <f ca="1">IFERROR(INDEX(UNSPSCDes,MATCH(INDIRECT(ADDRESS(ROW(),COLUMN()-1,4)),UNSPSCCode,0)),"")</f>
        <v>Gasolina</v>
      </c>
      <c r="C1178" s="63" t="s">
        <v>18143</v>
      </c>
      <c r="D1178" s="63">
        <v>1</v>
      </c>
      <c r="E1178" s="66">
        <v>2250000</v>
      </c>
      <c r="F1178" s="65">
        <f ca="1">INDIRECT(ADDRESS(ROW(),COLUMN()-2,4))*INDIRECT(ADDRESS(ROW(),COLUMN()-1,4))</f>
        <v>2250000</v>
      </c>
      <c r="G1178" s="5"/>
      <c r="H1178" s="5"/>
      <c r="I1178" s="5"/>
      <c r="J1178" s="5"/>
    </row>
    <row r="1179" spans="1:10" ht="13.5" customHeight="1" x14ac:dyDescent="0.2">
      <c r="A1179" s="63">
        <v>15101505</v>
      </c>
      <c r="B1179" s="64" t="str">
        <f ca="1">IFERROR(INDEX(UNSPSCDes,MATCH(INDIRECT(ADDRESS(ROW(),COLUMN()-1,4)),UNSPSCCode,0)),"")</f>
        <v>Combustible diesel</v>
      </c>
      <c r="C1179" s="63" t="s">
        <v>18143</v>
      </c>
      <c r="D1179" s="63">
        <v>1</v>
      </c>
      <c r="E1179" s="66">
        <v>500000</v>
      </c>
      <c r="F1179" s="65">
        <f ca="1">INDIRECT(ADDRESS(ROW(),COLUMN()-2,4))*INDIRECT(ADDRESS(ROW(),COLUMN()-1,4))</f>
        <v>500000</v>
      </c>
      <c r="G1179" s="5"/>
      <c r="H1179" s="5"/>
      <c r="I1179" s="5"/>
      <c r="J1179" s="5"/>
    </row>
    <row r="1180" spans="1:10" ht="13.5" customHeight="1" x14ac:dyDescent="0.2">
      <c r="A1180" s="63">
        <v>15121501</v>
      </c>
      <c r="B1180" s="64" t="str">
        <f ca="1">IFERROR(INDEX(UNSPSCDes,MATCH(INDIRECT(ADDRESS(ROW(),COLUMN()-1,4)),UNSPSCCode,0)),"")</f>
        <v>Aceite motor</v>
      </c>
      <c r="C1180" s="63" t="s">
        <v>18143</v>
      </c>
      <c r="D1180" s="63">
        <v>3</v>
      </c>
      <c r="E1180" s="66">
        <v>8000</v>
      </c>
      <c r="F1180" s="65">
        <f ca="1">INDIRECT(ADDRESS(ROW(),COLUMN()-2,4))*INDIRECT(ADDRESS(ROW(),COLUMN()-1,4))</f>
        <v>24000</v>
      </c>
      <c r="G1180" s="5"/>
      <c r="H1180" s="5"/>
      <c r="I1180" s="5"/>
      <c r="J1180" s="5"/>
    </row>
    <row r="1181" spans="1:10" ht="13.5" customHeight="1" x14ac:dyDescent="0.2">
      <c r="A1181" s="63">
        <v>46191606</v>
      </c>
      <c r="B1181" s="64" t="str">
        <f ca="1">IFERROR(INDEX(UNSPSCDes,MATCH(INDIRECT(ADDRESS(ROW(),COLUMN()-1,4)),UNSPSCCode,0)),"")</f>
        <v>Espuma de supresión de incendios o compuestos similares</v>
      </c>
      <c r="C1181" s="63" t="s">
        <v>18143</v>
      </c>
      <c r="D1181" s="63">
        <v>1</v>
      </c>
      <c r="E1181" s="66">
        <v>20000</v>
      </c>
      <c r="F1181" s="65">
        <f ca="1">INDIRECT(ADDRESS(ROW(),COLUMN()-2,4))*INDIRECT(ADDRESS(ROW(),COLUMN()-1,4))</f>
        <v>20000</v>
      </c>
      <c r="G1181" s="5"/>
      <c r="H1181" s="5"/>
      <c r="I1181" s="5"/>
      <c r="J1181" s="5"/>
    </row>
    <row r="1182" spans="1:10" ht="14.1" customHeight="1" x14ac:dyDescent="0.2">
      <c r="A1182" s="5"/>
      <c r="B1182" s="5"/>
      <c r="C1182" s="5"/>
      <c r="D1182" s="5"/>
      <c r="E1182" s="68" t="s">
        <v>12549</v>
      </c>
      <c r="F1182" s="69">
        <f ca="1">SUM(Table393[MONTO TOTAL ESTIMADO])</f>
        <v>2794000</v>
      </c>
      <c r="G1182" s="5"/>
      <c r="H1182" s="5" t="str">
        <f>C1171</f>
        <v>Bienes</v>
      </c>
      <c r="I1182" s="5" t="str">
        <f>E1171</f>
        <v>No</v>
      </c>
      <c r="J1182" s="5" t="str">
        <f>D1171</f>
        <v>Comparacion de Precios</v>
      </c>
    </row>
    <row r="1183" spans="1:10" ht="14.1" customHeight="1" thickBot="1" x14ac:dyDescent="0.3"/>
    <row r="1184" spans="1:10" ht="33.75" customHeight="1" thickBot="1" x14ac:dyDescent="0.25">
      <c r="A1184" s="59" t="s">
        <v>16382</v>
      </c>
      <c r="B1184" s="59" t="s">
        <v>161</v>
      </c>
      <c r="C1184" s="59" t="s">
        <v>11723</v>
      </c>
      <c r="D1184" s="59" t="s">
        <v>14377</v>
      </c>
      <c r="E1184" s="59" t="s">
        <v>10961</v>
      </c>
      <c r="F1184" s="59" t="s">
        <v>11094</v>
      </c>
      <c r="G1184" s="5"/>
      <c r="H1184" s="5"/>
      <c r="I1184" s="5"/>
      <c r="J1184" s="5"/>
    </row>
    <row r="1185" spans="1:10" ht="14.1" customHeight="1" thickBot="1" x14ac:dyDescent="0.25">
      <c r="A1185" s="61" t="s">
        <v>18896</v>
      </c>
      <c r="B1185" s="61" t="s">
        <v>18896</v>
      </c>
      <c r="C1185" s="61" t="s">
        <v>17798</v>
      </c>
      <c r="D1185" s="61" t="s">
        <v>1875</v>
      </c>
      <c r="E1185" s="61" t="s">
        <v>17854</v>
      </c>
      <c r="F1185" s="61"/>
      <c r="G1185" s="5"/>
      <c r="H1185" s="5"/>
      <c r="I1185" s="5"/>
      <c r="J1185" s="5"/>
    </row>
    <row r="1186" spans="1:10" ht="14.1" customHeight="1" thickBot="1" x14ac:dyDescent="0.25">
      <c r="A1186" s="74" t="s">
        <v>14828</v>
      </c>
      <c r="B1186" s="62" t="s">
        <v>8528</v>
      </c>
      <c r="C1186" s="71">
        <v>45566</v>
      </c>
      <c r="D1186" s="74" t="s">
        <v>9385</v>
      </c>
      <c r="E1186" s="62" t="s">
        <v>13092</v>
      </c>
      <c r="F1186" s="61" t="s">
        <v>3080</v>
      </c>
      <c r="G1186" s="5"/>
      <c r="H1186" s="5"/>
      <c r="I1186" s="5"/>
      <c r="J1186" s="5"/>
    </row>
    <row r="1187" spans="1:10" ht="14.1" customHeight="1" thickBot="1" x14ac:dyDescent="0.25">
      <c r="A1187" s="75"/>
      <c r="B1187" s="62" t="s">
        <v>1786</v>
      </c>
      <c r="C1187" s="60">
        <f>IF(C1186="","",IF(AND(MONTH(C1186)&gt;=1,MONTH(C1186)&lt;=3),1,IF(AND(MONTH(C1186)&gt;=4,MONTH(C1186)&lt;=6),2,IF(AND(MONTH(C1186)&gt;=7,MONTH(C1186)&lt;=9),3,4))))</f>
        <v>4</v>
      </c>
      <c r="D1187" s="75"/>
      <c r="E1187" s="62" t="s">
        <v>2417</v>
      </c>
      <c r="F1187" s="61" t="s">
        <v>11111</v>
      </c>
      <c r="G1187" s="5"/>
      <c r="H1187" s="5"/>
      <c r="I1187" s="5"/>
      <c r="J1187" s="5"/>
    </row>
    <row r="1188" spans="1:10" ht="14.1" customHeight="1" thickBot="1" x14ac:dyDescent="0.25">
      <c r="A1188" s="75"/>
      <c r="B1188" s="62" t="s">
        <v>12941</v>
      </c>
      <c r="C1188" s="71">
        <v>45580</v>
      </c>
      <c r="D1188" s="75"/>
      <c r="E1188" s="62" t="s">
        <v>3073</v>
      </c>
      <c r="F1188" s="61" t="s">
        <v>11111</v>
      </c>
      <c r="G1188" s="5"/>
      <c r="H1188" s="5"/>
      <c r="I1188" s="5"/>
      <c r="J1188" s="5"/>
    </row>
    <row r="1189" spans="1:10" ht="14.1" customHeight="1" thickBot="1" x14ac:dyDescent="0.25">
      <c r="A1189" s="75"/>
      <c r="B1189" s="62" t="s">
        <v>1786</v>
      </c>
      <c r="C1189" s="60">
        <f>IF(C1188="","",IF(AND(MONTH(C1188)&gt;=1,MONTH(C1188)&lt;=3),1,IF(AND(MONTH(C1188)&gt;=4,MONTH(C1188)&lt;=6),2,IF(AND(MONTH(C1188)&gt;=7,MONTH(C1188)&lt;=9),3,4))))</f>
        <v>4</v>
      </c>
      <c r="D1189" s="75"/>
      <c r="E1189" s="62" t="s">
        <v>13191</v>
      </c>
      <c r="F1189" s="61" t="s">
        <v>11111</v>
      </c>
      <c r="G1189" s="5"/>
      <c r="H1189" s="5"/>
      <c r="I1189" s="5"/>
      <c r="J1189" s="5"/>
    </row>
    <row r="1190" spans="1:10" ht="14.1" customHeight="1" thickBot="1" x14ac:dyDescent="0.25">
      <c r="A1190" s="5"/>
      <c r="B1190" s="5"/>
      <c r="C1190" s="5"/>
      <c r="D1190" s="5"/>
      <c r="E1190" s="5"/>
      <c r="F1190" s="5"/>
      <c r="G1190" s="5"/>
      <c r="H1190" s="5"/>
      <c r="I1190" s="5"/>
      <c r="J1190" s="5"/>
    </row>
    <row r="1191" spans="1:10" ht="14.1" customHeight="1" thickBot="1" x14ac:dyDescent="0.25">
      <c r="A1191" s="67" t="s">
        <v>15735</v>
      </c>
      <c r="B1191" s="67" t="s">
        <v>16146</v>
      </c>
      <c r="C1191" s="67" t="s">
        <v>15641</v>
      </c>
      <c r="D1191" s="67" t="s">
        <v>15251</v>
      </c>
      <c r="E1191" s="67" t="s">
        <v>6932</v>
      </c>
      <c r="F1191" s="67" t="s">
        <v>15280</v>
      </c>
      <c r="G1191" s="5"/>
      <c r="H1191" s="5"/>
      <c r="I1191" s="5"/>
      <c r="J1191" s="5"/>
    </row>
    <row r="1192" spans="1:10" ht="14.1" customHeight="1" x14ac:dyDescent="0.2">
      <c r="A1192" s="63">
        <v>15101506</v>
      </c>
      <c r="B1192" s="64" t="str">
        <f ca="1">IFERROR(INDEX(UNSPSCDes,MATCH(INDIRECT(ADDRESS(ROW(),COLUMN()-1,4)),UNSPSCCode,0)),"")</f>
        <v>Gasolina</v>
      </c>
      <c r="C1192" s="63" t="s">
        <v>18143</v>
      </c>
      <c r="D1192" s="63">
        <v>1</v>
      </c>
      <c r="E1192" s="66">
        <v>2250000</v>
      </c>
      <c r="F1192" s="65">
        <f ca="1">INDIRECT(ADDRESS(ROW(),COLUMN()-2,4))*INDIRECT(ADDRESS(ROW(),COLUMN()-1,4))</f>
        <v>2250000</v>
      </c>
      <c r="G1192" s="5"/>
      <c r="H1192" s="5"/>
      <c r="I1192" s="5"/>
      <c r="J1192" s="5"/>
    </row>
    <row r="1193" spans="1:10" ht="13.5" customHeight="1" x14ac:dyDescent="0.2">
      <c r="A1193" s="63">
        <v>15101505</v>
      </c>
      <c r="B1193" s="64" t="str">
        <f ca="1">IFERROR(INDEX(UNSPSCDes,MATCH(INDIRECT(ADDRESS(ROW(),COLUMN()-1,4)),UNSPSCCode,0)),"")</f>
        <v>Combustible diesel</v>
      </c>
      <c r="C1193" s="63" t="s">
        <v>18143</v>
      </c>
      <c r="D1193" s="63">
        <v>1</v>
      </c>
      <c r="E1193" s="66">
        <v>500000</v>
      </c>
      <c r="F1193" s="65">
        <f ca="1">INDIRECT(ADDRESS(ROW(),COLUMN()-2,4))*INDIRECT(ADDRESS(ROW(),COLUMN()-1,4))</f>
        <v>500000</v>
      </c>
      <c r="G1193" s="5"/>
      <c r="H1193" s="5"/>
      <c r="I1193" s="5"/>
      <c r="J1193" s="5"/>
    </row>
    <row r="1194" spans="1:10" ht="13.5" customHeight="1" x14ac:dyDescent="0.2">
      <c r="A1194" s="63">
        <v>15121501</v>
      </c>
      <c r="B1194" s="64" t="str">
        <f ca="1">IFERROR(INDEX(UNSPSCDes,MATCH(INDIRECT(ADDRESS(ROW(),COLUMN()-1,4)),UNSPSCCode,0)),"")</f>
        <v>Aceite motor</v>
      </c>
      <c r="C1194" s="63" t="s">
        <v>18143</v>
      </c>
      <c r="D1194" s="63">
        <v>3</v>
      </c>
      <c r="E1194" s="66">
        <v>8000</v>
      </c>
      <c r="F1194" s="65">
        <f ca="1">INDIRECT(ADDRESS(ROW(),COLUMN()-2,4))*INDIRECT(ADDRESS(ROW(),COLUMN()-1,4))</f>
        <v>24000</v>
      </c>
      <c r="G1194" s="5"/>
      <c r="H1194" s="5"/>
      <c r="I1194" s="5"/>
      <c r="J1194" s="5"/>
    </row>
    <row r="1195" spans="1:10" ht="13.5" customHeight="1" x14ac:dyDescent="0.2">
      <c r="A1195" s="63">
        <v>46191606</v>
      </c>
      <c r="B1195" s="64" t="str">
        <f ca="1">IFERROR(INDEX(UNSPSCDes,MATCH(INDIRECT(ADDRESS(ROW(),COLUMN()-1,4)),UNSPSCCode,0)),"")</f>
        <v>Espuma de supresión de incendios o compuestos similares</v>
      </c>
      <c r="C1195" s="63" t="s">
        <v>18143</v>
      </c>
      <c r="D1195" s="63">
        <v>1</v>
      </c>
      <c r="E1195" s="66">
        <v>20000</v>
      </c>
      <c r="F1195" s="65">
        <f ca="1">INDIRECT(ADDRESS(ROW(),COLUMN()-2,4))*INDIRECT(ADDRESS(ROW(),COLUMN()-1,4))</f>
        <v>20000</v>
      </c>
      <c r="G1195" s="5"/>
      <c r="H1195" s="5"/>
      <c r="I1195" s="5"/>
      <c r="J1195" s="5"/>
    </row>
    <row r="1196" spans="1:10" ht="14.1" customHeight="1" x14ac:dyDescent="0.2">
      <c r="A1196" s="5"/>
      <c r="B1196" s="5"/>
      <c r="C1196" s="5"/>
      <c r="D1196" s="5"/>
      <c r="E1196" s="68" t="s">
        <v>12549</v>
      </c>
      <c r="F1196" s="69">
        <f ca="1">SUM(Table394[MONTO TOTAL ESTIMADO])</f>
        <v>2794000</v>
      </c>
      <c r="G1196" s="5"/>
      <c r="H1196" s="5" t="str">
        <f>C1185</f>
        <v>Bienes</v>
      </c>
      <c r="I1196" s="5" t="str">
        <f>E1185</f>
        <v>No</v>
      </c>
      <c r="J1196" s="5" t="str">
        <f>D1185</f>
        <v>Comparacion de Precios</v>
      </c>
    </row>
    <row r="1197" spans="1:10" ht="14.1" customHeight="1" thickBot="1" x14ac:dyDescent="0.3"/>
    <row r="1198" spans="1:10" ht="33.75" customHeight="1" thickBot="1" x14ac:dyDescent="0.25">
      <c r="A1198" s="59" t="s">
        <v>16382</v>
      </c>
      <c r="B1198" s="59" t="s">
        <v>161</v>
      </c>
      <c r="C1198" s="59" t="s">
        <v>11723</v>
      </c>
      <c r="D1198" s="59" t="s">
        <v>14377</v>
      </c>
      <c r="E1198" s="59" t="s">
        <v>10961</v>
      </c>
      <c r="F1198" s="59" t="s">
        <v>11094</v>
      </c>
      <c r="G1198" s="5"/>
      <c r="H1198" s="5"/>
      <c r="I1198" s="5"/>
      <c r="J1198" s="5"/>
    </row>
    <row r="1199" spans="1:10" ht="13.5" customHeight="1" thickBot="1" x14ac:dyDescent="0.25">
      <c r="A1199" s="61" t="s">
        <v>18898</v>
      </c>
      <c r="B1199" s="61" t="s">
        <v>18899</v>
      </c>
      <c r="C1199" s="61" t="s">
        <v>17798</v>
      </c>
      <c r="D1199" s="61" t="s">
        <v>10170</v>
      </c>
      <c r="E1199" s="61" t="s">
        <v>8854</v>
      </c>
      <c r="F1199" s="61"/>
      <c r="G1199" s="5"/>
      <c r="H1199" s="5"/>
      <c r="I1199" s="5"/>
      <c r="J1199" s="5"/>
    </row>
    <row r="1200" spans="1:10" ht="14.1" customHeight="1" thickBot="1" x14ac:dyDescent="0.25">
      <c r="A1200" s="74" t="s">
        <v>14828</v>
      </c>
      <c r="B1200" s="62" t="s">
        <v>8528</v>
      </c>
      <c r="C1200" s="71">
        <v>45292</v>
      </c>
      <c r="D1200" s="74" t="s">
        <v>9385</v>
      </c>
      <c r="E1200" s="62" t="s">
        <v>13092</v>
      </c>
      <c r="F1200" s="61" t="s">
        <v>3080</v>
      </c>
      <c r="G1200" s="5"/>
      <c r="H1200" s="5"/>
      <c r="I1200" s="5"/>
      <c r="J1200" s="5"/>
    </row>
    <row r="1201" spans="1:10" ht="14.1" customHeight="1" thickBot="1" x14ac:dyDescent="0.25">
      <c r="A1201" s="75"/>
      <c r="B1201" s="62" t="s">
        <v>1786</v>
      </c>
      <c r="C1201" s="60">
        <f>IF(C1200="","",IF(AND(MONTH(C1200)&gt;=1,MONTH(C1200)&lt;=3),1,IF(AND(MONTH(C1200)&gt;=4,MONTH(C1200)&lt;=6),2,IF(AND(MONTH(C1200)&gt;=7,MONTH(C1200)&lt;=9),3,4))))</f>
        <v>1</v>
      </c>
      <c r="D1201" s="75"/>
      <c r="E1201" s="62" t="s">
        <v>2417</v>
      </c>
      <c r="F1201" s="61" t="s">
        <v>11111</v>
      </c>
      <c r="G1201" s="5"/>
      <c r="H1201" s="5"/>
      <c r="I1201" s="5"/>
      <c r="J1201" s="5"/>
    </row>
    <row r="1202" spans="1:10" ht="14.1" customHeight="1" thickBot="1" x14ac:dyDescent="0.25">
      <c r="A1202" s="75"/>
      <c r="B1202" s="62" t="s">
        <v>12941</v>
      </c>
      <c r="C1202" s="71">
        <v>45293</v>
      </c>
      <c r="D1202" s="75"/>
      <c r="E1202" s="62" t="s">
        <v>3073</v>
      </c>
      <c r="F1202" s="61" t="s">
        <v>11111</v>
      </c>
      <c r="G1202" s="5"/>
      <c r="H1202" s="5"/>
      <c r="I1202" s="5"/>
      <c r="J1202" s="5"/>
    </row>
    <row r="1203" spans="1:10" ht="14.1" customHeight="1" thickBot="1" x14ac:dyDescent="0.25">
      <c r="A1203" s="75"/>
      <c r="B1203" s="62" t="s">
        <v>1786</v>
      </c>
      <c r="C1203" s="60">
        <f>IF(C1202="","",IF(AND(MONTH(C1202)&gt;=1,MONTH(C1202)&lt;=3),1,IF(AND(MONTH(C1202)&gt;=4,MONTH(C1202)&lt;=6),2,IF(AND(MONTH(C1202)&gt;=7,MONTH(C1202)&lt;=9),3,4))))</f>
        <v>1</v>
      </c>
      <c r="D1203" s="75"/>
      <c r="E1203" s="62" t="s">
        <v>13191</v>
      </c>
      <c r="F1203" s="61" t="s">
        <v>11111</v>
      </c>
      <c r="G1203" s="5"/>
      <c r="H1203" s="5"/>
      <c r="I1203" s="5"/>
      <c r="J1203" s="5"/>
    </row>
    <row r="1204" spans="1:10" ht="14.1" customHeight="1" thickBot="1" x14ac:dyDescent="0.25">
      <c r="A1204" s="5"/>
      <c r="B1204" s="5"/>
      <c r="C1204" s="5"/>
      <c r="D1204" s="5"/>
      <c r="E1204" s="5"/>
      <c r="F1204" s="5"/>
      <c r="G1204" s="5"/>
      <c r="H1204" s="5"/>
      <c r="I1204" s="5"/>
      <c r="J1204" s="5"/>
    </row>
    <row r="1205" spans="1:10" ht="14.1" customHeight="1" thickBot="1" x14ac:dyDescent="0.25">
      <c r="A1205" s="67" t="s">
        <v>15735</v>
      </c>
      <c r="B1205" s="67" t="s">
        <v>16146</v>
      </c>
      <c r="C1205" s="67" t="s">
        <v>15641</v>
      </c>
      <c r="D1205" s="67" t="s">
        <v>15251</v>
      </c>
      <c r="E1205" s="67" t="s">
        <v>6932</v>
      </c>
      <c r="F1205" s="67" t="s">
        <v>15280</v>
      </c>
      <c r="G1205" s="5"/>
      <c r="H1205" s="5"/>
      <c r="I1205" s="5"/>
      <c r="J1205" s="5"/>
    </row>
    <row r="1206" spans="1:10" ht="13.5" customHeight="1" x14ac:dyDescent="0.2">
      <c r="A1206" s="63">
        <v>47132102</v>
      </c>
      <c r="B1206" s="64" t="str">
        <f ca="1">IFERROR(INDEX(UNSPSCDes,MATCH(INDIRECT(ADDRESS(ROW(),COLUMN()-1,4)),UNSPSCCode,0)),"")</f>
        <v>Kits de limpieza para uso general</v>
      </c>
      <c r="C1206" s="63" t="s">
        <v>18143</v>
      </c>
      <c r="D1206" s="63">
        <v>1</v>
      </c>
      <c r="E1206" s="66">
        <v>28021.34</v>
      </c>
      <c r="F1206" s="65">
        <f ca="1">INDIRECT(ADDRESS(ROW(),COLUMN()-2,4))*INDIRECT(ADDRESS(ROW(),COLUMN()-1,4))</f>
        <v>28021.34</v>
      </c>
      <c r="G1206" s="5"/>
      <c r="H1206" s="5"/>
      <c r="I1206" s="5"/>
      <c r="J1206" s="5"/>
    </row>
    <row r="1207" spans="1:10" ht="14.1" customHeight="1" x14ac:dyDescent="0.2">
      <c r="A1207" s="5"/>
      <c r="B1207" s="5"/>
      <c r="C1207" s="5"/>
      <c r="D1207" s="5"/>
      <c r="E1207" s="68" t="s">
        <v>12549</v>
      </c>
      <c r="F1207" s="69">
        <f ca="1">SUM(Table395[MONTO TOTAL ESTIMADO])</f>
        <v>28021.34</v>
      </c>
      <c r="G1207" s="5"/>
      <c r="H1207" s="5" t="str">
        <f>C1199</f>
        <v>Bienes</v>
      </c>
      <c r="I1207" s="5" t="str">
        <f>E1199</f>
        <v>Sí</v>
      </c>
      <c r="J1207" s="5" t="str">
        <f>D1199</f>
        <v>Compras por debajo del Umbral</v>
      </c>
    </row>
    <row r="1208" spans="1:10" ht="14.1" customHeight="1" thickBot="1" x14ac:dyDescent="0.3"/>
    <row r="1209" spans="1:10" ht="33.75" customHeight="1" thickBot="1" x14ac:dyDescent="0.25">
      <c r="A1209" s="59" t="s">
        <v>16382</v>
      </c>
      <c r="B1209" s="59" t="s">
        <v>161</v>
      </c>
      <c r="C1209" s="59" t="s">
        <v>11723</v>
      </c>
      <c r="D1209" s="59" t="s">
        <v>14377</v>
      </c>
      <c r="E1209" s="59" t="s">
        <v>10961</v>
      </c>
      <c r="F1209" s="59" t="s">
        <v>11094</v>
      </c>
      <c r="G1209" s="5"/>
      <c r="H1209" s="5"/>
      <c r="I1209" s="5"/>
      <c r="J1209" s="5"/>
    </row>
    <row r="1210" spans="1:10" ht="14.1" customHeight="1" thickBot="1" x14ac:dyDescent="0.25">
      <c r="A1210" s="61" t="s">
        <v>18897</v>
      </c>
      <c r="B1210" s="61" t="s">
        <v>18899</v>
      </c>
      <c r="C1210" s="61" t="s">
        <v>17798</v>
      </c>
      <c r="D1210" s="61" t="s">
        <v>10170</v>
      </c>
      <c r="E1210" s="61" t="s">
        <v>8854</v>
      </c>
      <c r="F1210" s="61"/>
      <c r="G1210" s="5"/>
      <c r="H1210" s="5"/>
      <c r="I1210" s="5"/>
      <c r="J1210" s="5"/>
    </row>
    <row r="1211" spans="1:10" ht="14.1" customHeight="1" thickBot="1" x14ac:dyDescent="0.25">
      <c r="A1211" s="74" t="s">
        <v>14828</v>
      </c>
      <c r="B1211" s="62" t="s">
        <v>8528</v>
      </c>
      <c r="C1211" s="71">
        <v>45383</v>
      </c>
      <c r="D1211" s="74" t="s">
        <v>9385</v>
      </c>
      <c r="E1211" s="62" t="s">
        <v>13092</v>
      </c>
      <c r="F1211" s="61" t="s">
        <v>3080</v>
      </c>
      <c r="G1211" s="5"/>
      <c r="H1211" s="5"/>
      <c r="I1211" s="5"/>
      <c r="J1211" s="5"/>
    </row>
    <row r="1212" spans="1:10" ht="14.1" customHeight="1" thickBot="1" x14ac:dyDescent="0.25">
      <c r="A1212" s="75"/>
      <c r="B1212" s="62" t="s">
        <v>1786</v>
      </c>
      <c r="C1212" s="60">
        <f>IF(C1211="","",IF(AND(MONTH(C1211)&gt;=1,MONTH(C1211)&lt;=3),1,IF(AND(MONTH(C1211)&gt;=4,MONTH(C1211)&lt;=6),2,IF(AND(MONTH(C1211)&gt;=7,MONTH(C1211)&lt;=9),3,4))))</f>
        <v>2</v>
      </c>
      <c r="D1212" s="75"/>
      <c r="E1212" s="62" t="s">
        <v>2417</v>
      </c>
      <c r="F1212" s="61" t="s">
        <v>11111</v>
      </c>
      <c r="G1212" s="5"/>
      <c r="H1212" s="5"/>
      <c r="I1212" s="5"/>
      <c r="J1212" s="5"/>
    </row>
    <row r="1213" spans="1:10" ht="14.1" customHeight="1" thickBot="1" x14ac:dyDescent="0.25">
      <c r="A1213" s="75"/>
      <c r="B1213" s="62" t="s">
        <v>12941</v>
      </c>
      <c r="C1213" s="71">
        <v>45384</v>
      </c>
      <c r="D1213" s="75"/>
      <c r="E1213" s="62" t="s">
        <v>3073</v>
      </c>
      <c r="F1213" s="61" t="s">
        <v>11111</v>
      </c>
      <c r="G1213" s="5"/>
      <c r="H1213" s="5"/>
      <c r="I1213" s="5"/>
      <c r="J1213" s="5"/>
    </row>
    <row r="1214" spans="1:10" ht="14.1" customHeight="1" thickBot="1" x14ac:dyDescent="0.25">
      <c r="A1214" s="75"/>
      <c r="B1214" s="62" t="s">
        <v>1786</v>
      </c>
      <c r="C1214" s="60">
        <f>IF(C1213="","",IF(AND(MONTH(C1213)&gt;=1,MONTH(C1213)&lt;=3),1,IF(AND(MONTH(C1213)&gt;=4,MONTH(C1213)&lt;=6),2,IF(AND(MONTH(C1213)&gt;=7,MONTH(C1213)&lt;=9),3,4))))</f>
        <v>2</v>
      </c>
      <c r="D1214" s="75"/>
      <c r="E1214" s="62" t="s">
        <v>13191</v>
      </c>
      <c r="F1214" s="61" t="s">
        <v>11111</v>
      </c>
      <c r="G1214" s="5"/>
      <c r="H1214" s="5"/>
      <c r="I1214" s="5"/>
      <c r="J1214" s="5"/>
    </row>
    <row r="1215" spans="1:10" ht="14.1" customHeight="1" thickBot="1" x14ac:dyDescent="0.25">
      <c r="A1215" s="5"/>
      <c r="B1215" s="5"/>
      <c r="C1215" s="5"/>
      <c r="D1215" s="5"/>
      <c r="E1215" s="5"/>
      <c r="F1215" s="5"/>
      <c r="G1215" s="5"/>
      <c r="H1215" s="5"/>
      <c r="I1215" s="5"/>
      <c r="J1215" s="5"/>
    </row>
    <row r="1216" spans="1:10" ht="14.1" customHeight="1" thickBot="1" x14ac:dyDescent="0.25">
      <c r="A1216" s="67" t="s">
        <v>15735</v>
      </c>
      <c r="B1216" s="67" t="s">
        <v>16146</v>
      </c>
      <c r="C1216" s="67" t="s">
        <v>15641</v>
      </c>
      <c r="D1216" s="67" t="s">
        <v>15251</v>
      </c>
      <c r="E1216" s="67" t="s">
        <v>6932</v>
      </c>
      <c r="F1216" s="67" t="s">
        <v>15280</v>
      </c>
      <c r="G1216" s="5"/>
      <c r="H1216" s="5"/>
      <c r="I1216" s="5"/>
      <c r="J1216" s="5"/>
    </row>
    <row r="1217" spans="1:10" ht="13.5" customHeight="1" x14ac:dyDescent="0.2">
      <c r="A1217" s="63">
        <v>47132102</v>
      </c>
      <c r="B1217" s="64" t="str">
        <f ca="1">IFERROR(INDEX(UNSPSCDes,MATCH(INDIRECT(ADDRESS(ROW(),COLUMN()-1,4)),UNSPSCCode,0)),"")</f>
        <v>Kits de limpieza para uso general</v>
      </c>
      <c r="C1217" s="63" t="s">
        <v>18143</v>
      </c>
      <c r="D1217" s="63">
        <v>1</v>
      </c>
      <c r="E1217" s="66">
        <v>28021.34</v>
      </c>
      <c r="F1217" s="65">
        <f ca="1">INDIRECT(ADDRESS(ROW(),COLUMN()-2,4))*INDIRECT(ADDRESS(ROW(),COLUMN()-1,4))</f>
        <v>28021.34</v>
      </c>
      <c r="G1217" s="5"/>
      <c r="H1217" s="5"/>
      <c r="I1217" s="5"/>
      <c r="J1217" s="5"/>
    </row>
    <row r="1218" spans="1:10" ht="14.1" customHeight="1" x14ac:dyDescent="0.2">
      <c r="A1218" s="5"/>
      <c r="B1218" s="5"/>
      <c r="C1218" s="5"/>
      <c r="D1218" s="5"/>
      <c r="E1218" s="68" t="s">
        <v>12549</v>
      </c>
      <c r="F1218" s="69">
        <f ca="1">SUM(Table396[MONTO TOTAL ESTIMADO])</f>
        <v>28021.34</v>
      </c>
      <c r="G1218" s="5"/>
      <c r="H1218" s="5" t="str">
        <f>C1210</f>
        <v>Bienes</v>
      </c>
      <c r="I1218" s="5" t="str">
        <f>E1210</f>
        <v>Sí</v>
      </c>
      <c r="J1218" s="5" t="str">
        <f>D1210</f>
        <v>Compras por debajo del Umbral</v>
      </c>
    </row>
    <row r="1219" spans="1:10" ht="14.1" customHeight="1" thickBot="1" x14ac:dyDescent="0.3"/>
    <row r="1220" spans="1:10" ht="33.75" customHeight="1" thickBot="1" x14ac:dyDescent="0.25">
      <c r="A1220" s="59" t="s">
        <v>16382</v>
      </c>
      <c r="B1220" s="59" t="s">
        <v>161</v>
      </c>
      <c r="C1220" s="59" t="s">
        <v>11723</v>
      </c>
      <c r="D1220" s="59" t="s">
        <v>14377</v>
      </c>
      <c r="E1220" s="59" t="s">
        <v>10961</v>
      </c>
      <c r="F1220" s="59" t="s">
        <v>11094</v>
      </c>
      <c r="G1220" s="5"/>
      <c r="H1220" s="5"/>
      <c r="I1220" s="5"/>
      <c r="J1220" s="5"/>
    </row>
    <row r="1221" spans="1:10" ht="14.1" customHeight="1" thickBot="1" x14ac:dyDescent="0.25">
      <c r="A1221" s="61" t="s">
        <v>18897</v>
      </c>
      <c r="B1221" s="61" t="s">
        <v>18899</v>
      </c>
      <c r="C1221" s="61" t="s">
        <v>17798</v>
      </c>
      <c r="D1221" s="61" t="s">
        <v>10170</v>
      </c>
      <c r="E1221" s="61" t="s">
        <v>8854</v>
      </c>
      <c r="F1221" s="61"/>
      <c r="G1221" s="5"/>
      <c r="H1221" s="5"/>
      <c r="I1221" s="5"/>
      <c r="J1221" s="5"/>
    </row>
    <row r="1222" spans="1:10" ht="14.1" customHeight="1" thickBot="1" x14ac:dyDescent="0.25">
      <c r="A1222" s="74" t="s">
        <v>14828</v>
      </c>
      <c r="B1222" s="62" t="s">
        <v>8528</v>
      </c>
      <c r="C1222" s="71">
        <v>45474</v>
      </c>
      <c r="D1222" s="74" t="s">
        <v>9385</v>
      </c>
      <c r="E1222" s="62" t="s">
        <v>13092</v>
      </c>
      <c r="F1222" s="61" t="s">
        <v>3080</v>
      </c>
      <c r="G1222" s="5"/>
      <c r="H1222" s="5"/>
      <c r="I1222" s="5"/>
      <c r="J1222" s="5"/>
    </row>
    <row r="1223" spans="1:10" ht="14.1" customHeight="1" thickBot="1" x14ac:dyDescent="0.25">
      <c r="A1223" s="75"/>
      <c r="B1223" s="62" t="s">
        <v>1786</v>
      </c>
      <c r="C1223" s="60">
        <f>IF(C1222="","",IF(AND(MONTH(C1222)&gt;=1,MONTH(C1222)&lt;=3),1,IF(AND(MONTH(C1222)&gt;=4,MONTH(C1222)&lt;=6),2,IF(AND(MONTH(C1222)&gt;=7,MONTH(C1222)&lt;=9),3,4))))</f>
        <v>3</v>
      </c>
      <c r="D1223" s="75"/>
      <c r="E1223" s="62" t="s">
        <v>2417</v>
      </c>
      <c r="F1223" s="61" t="s">
        <v>11111</v>
      </c>
      <c r="G1223" s="5"/>
      <c r="H1223" s="5"/>
      <c r="I1223" s="5"/>
      <c r="J1223" s="5"/>
    </row>
    <row r="1224" spans="1:10" ht="14.1" customHeight="1" thickBot="1" x14ac:dyDescent="0.25">
      <c r="A1224" s="75"/>
      <c r="B1224" s="62" t="s">
        <v>12941</v>
      </c>
      <c r="C1224" s="71">
        <v>45475</v>
      </c>
      <c r="D1224" s="75"/>
      <c r="E1224" s="62" t="s">
        <v>3073</v>
      </c>
      <c r="F1224" s="61" t="s">
        <v>11111</v>
      </c>
      <c r="G1224" s="5"/>
      <c r="H1224" s="5"/>
      <c r="I1224" s="5"/>
      <c r="J1224" s="5"/>
    </row>
    <row r="1225" spans="1:10" ht="14.1" customHeight="1" thickBot="1" x14ac:dyDescent="0.25">
      <c r="A1225" s="75"/>
      <c r="B1225" s="62" t="s">
        <v>1786</v>
      </c>
      <c r="C1225" s="60">
        <f>IF(C1224="","",IF(AND(MONTH(C1224)&gt;=1,MONTH(C1224)&lt;=3),1,IF(AND(MONTH(C1224)&gt;=4,MONTH(C1224)&lt;=6),2,IF(AND(MONTH(C1224)&gt;=7,MONTH(C1224)&lt;=9),3,4))))</f>
        <v>3</v>
      </c>
      <c r="D1225" s="75"/>
      <c r="E1225" s="62" t="s">
        <v>13191</v>
      </c>
      <c r="F1225" s="61" t="s">
        <v>11111</v>
      </c>
      <c r="G1225" s="5"/>
      <c r="H1225" s="5"/>
      <c r="I1225" s="5"/>
      <c r="J1225" s="5"/>
    </row>
    <row r="1226" spans="1:10" ht="14.1" customHeight="1" thickBot="1" x14ac:dyDescent="0.25">
      <c r="A1226" s="5"/>
      <c r="B1226" s="5"/>
      <c r="C1226" s="5"/>
      <c r="D1226" s="5"/>
      <c r="E1226" s="5"/>
      <c r="F1226" s="5"/>
      <c r="G1226" s="5"/>
      <c r="H1226" s="5"/>
      <c r="I1226" s="5"/>
      <c r="J1226" s="5"/>
    </row>
    <row r="1227" spans="1:10" ht="14.1" customHeight="1" thickBot="1" x14ac:dyDescent="0.25">
      <c r="A1227" s="67" t="s">
        <v>15735</v>
      </c>
      <c r="B1227" s="67" t="s">
        <v>16146</v>
      </c>
      <c r="C1227" s="67" t="s">
        <v>15641</v>
      </c>
      <c r="D1227" s="67" t="s">
        <v>15251</v>
      </c>
      <c r="E1227" s="67" t="s">
        <v>6932</v>
      </c>
      <c r="F1227" s="67" t="s">
        <v>15280</v>
      </c>
      <c r="G1227" s="5"/>
      <c r="H1227" s="5"/>
      <c r="I1227" s="5"/>
      <c r="J1227" s="5"/>
    </row>
    <row r="1228" spans="1:10" ht="13.5" customHeight="1" x14ac:dyDescent="0.2">
      <c r="A1228" s="63">
        <v>47132102</v>
      </c>
      <c r="B1228" s="64" t="str">
        <f ca="1">IFERROR(INDEX(UNSPSCDes,MATCH(INDIRECT(ADDRESS(ROW(),COLUMN()-1,4)),UNSPSCCode,0)),"")</f>
        <v>Kits de limpieza para uso general</v>
      </c>
      <c r="C1228" s="63" t="s">
        <v>18143</v>
      </c>
      <c r="D1228" s="63">
        <v>1</v>
      </c>
      <c r="E1228" s="66">
        <v>28021.34</v>
      </c>
      <c r="F1228" s="65">
        <f ca="1">INDIRECT(ADDRESS(ROW(),COLUMN()-2,4))*INDIRECT(ADDRESS(ROW(),COLUMN()-1,4))</f>
        <v>28021.34</v>
      </c>
      <c r="G1228" s="5"/>
      <c r="H1228" s="5"/>
      <c r="I1228" s="5"/>
      <c r="J1228" s="5"/>
    </row>
    <row r="1229" spans="1:10" ht="14.1" customHeight="1" x14ac:dyDescent="0.2">
      <c r="A1229" s="5"/>
      <c r="B1229" s="5"/>
      <c r="C1229" s="5"/>
      <c r="D1229" s="5"/>
      <c r="E1229" s="68" t="s">
        <v>12549</v>
      </c>
      <c r="F1229" s="69">
        <f ca="1">SUM(Table397[MONTO TOTAL ESTIMADO])</f>
        <v>28021.34</v>
      </c>
      <c r="G1229" s="5"/>
      <c r="H1229" s="5" t="str">
        <f>C1221</f>
        <v>Bienes</v>
      </c>
      <c r="I1229" s="5" t="str">
        <f>E1221</f>
        <v>Sí</v>
      </c>
      <c r="J1229" s="5" t="str">
        <f>D1221</f>
        <v>Compras por debajo del Umbral</v>
      </c>
    </row>
    <row r="1230" spans="1:10" ht="14.1" customHeight="1" thickBot="1" x14ac:dyDescent="0.3"/>
    <row r="1231" spans="1:10" ht="33.75" customHeight="1" thickBot="1" x14ac:dyDescent="0.25">
      <c r="A1231" s="59" t="s">
        <v>16382</v>
      </c>
      <c r="B1231" s="59" t="s">
        <v>161</v>
      </c>
      <c r="C1231" s="59" t="s">
        <v>11723</v>
      </c>
      <c r="D1231" s="59" t="s">
        <v>14377</v>
      </c>
      <c r="E1231" s="59" t="s">
        <v>10961</v>
      </c>
      <c r="F1231" s="59" t="s">
        <v>11094</v>
      </c>
      <c r="G1231" s="5"/>
      <c r="H1231" s="5"/>
      <c r="I1231" s="5"/>
      <c r="J1231" s="5"/>
    </row>
    <row r="1232" spans="1:10" ht="14.1" customHeight="1" thickBot="1" x14ac:dyDescent="0.25">
      <c r="A1232" s="61" t="s">
        <v>18897</v>
      </c>
      <c r="B1232" s="61" t="s">
        <v>18899</v>
      </c>
      <c r="C1232" s="61" t="s">
        <v>17798</v>
      </c>
      <c r="D1232" s="61" t="s">
        <v>10170</v>
      </c>
      <c r="E1232" s="61" t="s">
        <v>8854</v>
      </c>
      <c r="F1232" s="61"/>
      <c r="G1232" s="5"/>
      <c r="H1232" s="5"/>
      <c r="I1232" s="5"/>
      <c r="J1232" s="5"/>
    </row>
    <row r="1233" spans="1:10" ht="14.1" customHeight="1" thickBot="1" x14ac:dyDescent="0.25">
      <c r="A1233" s="74" t="s">
        <v>14828</v>
      </c>
      <c r="B1233" s="62" t="s">
        <v>8528</v>
      </c>
      <c r="C1233" s="71">
        <v>45566</v>
      </c>
      <c r="D1233" s="74" t="s">
        <v>9385</v>
      </c>
      <c r="E1233" s="62" t="s">
        <v>13092</v>
      </c>
      <c r="F1233" s="61" t="s">
        <v>3080</v>
      </c>
      <c r="G1233" s="5"/>
      <c r="H1233" s="5"/>
      <c r="I1233" s="5"/>
      <c r="J1233" s="5"/>
    </row>
    <row r="1234" spans="1:10" ht="14.1" customHeight="1" thickBot="1" x14ac:dyDescent="0.25">
      <c r="A1234" s="75"/>
      <c r="B1234" s="62" t="s">
        <v>1786</v>
      </c>
      <c r="C1234" s="60">
        <f>IF(C1233="","",IF(AND(MONTH(C1233)&gt;=1,MONTH(C1233)&lt;=3),1,IF(AND(MONTH(C1233)&gt;=4,MONTH(C1233)&lt;=6),2,IF(AND(MONTH(C1233)&gt;=7,MONTH(C1233)&lt;=9),3,4))))</f>
        <v>4</v>
      </c>
      <c r="D1234" s="75"/>
      <c r="E1234" s="62" t="s">
        <v>2417</v>
      </c>
      <c r="F1234" s="61" t="s">
        <v>11111</v>
      </c>
      <c r="G1234" s="5"/>
      <c r="H1234" s="5"/>
      <c r="I1234" s="5"/>
      <c r="J1234" s="5"/>
    </row>
    <row r="1235" spans="1:10" ht="14.1" customHeight="1" thickBot="1" x14ac:dyDescent="0.25">
      <c r="A1235" s="75"/>
      <c r="B1235" s="62" t="s">
        <v>12941</v>
      </c>
      <c r="C1235" s="71">
        <v>45567</v>
      </c>
      <c r="D1235" s="75"/>
      <c r="E1235" s="62" t="s">
        <v>3073</v>
      </c>
      <c r="F1235" s="61" t="s">
        <v>11111</v>
      </c>
      <c r="G1235" s="5"/>
      <c r="H1235" s="5"/>
      <c r="I1235" s="5"/>
      <c r="J1235" s="5"/>
    </row>
    <row r="1236" spans="1:10" ht="14.1" customHeight="1" thickBot="1" x14ac:dyDescent="0.25">
      <c r="A1236" s="75"/>
      <c r="B1236" s="62" t="s">
        <v>1786</v>
      </c>
      <c r="C1236" s="60">
        <f>IF(C1235="","",IF(AND(MONTH(C1235)&gt;=1,MONTH(C1235)&lt;=3),1,IF(AND(MONTH(C1235)&gt;=4,MONTH(C1235)&lt;=6),2,IF(AND(MONTH(C1235)&gt;=7,MONTH(C1235)&lt;=9),3,4))))</f>
        <v>4</v>
      </c>
      <c r="D1236" s="75"/>
      <c r="E1236" s="62" t="s">
        <v>13191</v>
      </c>
      <c r="F1236" s="61" t="s">
        <v>11111</v>
      </c>
      <c r="G1236" s="5"/>
      <c r="H1236" s="5"/>
      <c r="I1236" s="5"/>
      <c r="J1236" s="5"/>
    </row>
    <row r="1237" spans="1:10" ht="14.1" customHeight="1" thickBot="1" x14ac:dyDescent="0.25">
      <c r="A1237" s="5"/>
      <c r="B1237" s="5"/>
      <c r="C1237" s="5"/>
      <c r="D1237" s="5"/>
      <c r="E1237" s="5"/>
      <c r="F1237" s="5"/>
      <c r="G1237" s="5"/>
      <c r="H1237" s="5"/>
      <c r="I1237" s="5"/>
      <c r="J1237" s="5"/>
    </row>
    <row r="1238" spans="1:10" ht="14.1" customHeight="1" thickBot="1" x14ac:dyDescent="0.25">
      <c r="A1238" s="67" t="s">
        <v>15735</v>
      </c>
      <c r="B1238" s="67" t="s">
        <v>16146</v>
      </c>
      <c r="C1238" s="67" t="s">
        <v>15641</v>
      </c>
      <c r="D1238" s="67" t="s">
        <v>15251</v>
      </c>
      <c r="E1238" s="67" t="s">
        <v>6932</v>
      </c>
      <c r="F1238" s="67" t="s">
        <v>15280</v>
      </c>
      <c r="G1238" s="5"/>
      <c r="H1238" s="5"/>
      <c r="I1238" s="5"/>
      <c r="J1238" s="5"/>
    </row>
    <row r="1239" spans="1:10" ht="13.5" customHeight="1" x14ac:dyDescent="0.2">
      <c r="A1239" s="63">
        <v>47132102</v>
      </c>
      <c r="B1239" s="64" t="str">
        <f ca="1">IFERROR(INDEX(UNSPSCDes,MATCH(INDIRECT(ADDRESS(ROW(),COLUMN()-1,4)),UNSPSCCode,0)),"")</f>
        <v>Kits de limpieza para uso general</v>
      </c>
      <c r="C1239" s="63" t="s">
        <v>18143</v>
      </c>
      <c r="D1239" s="63">
        <v>1</v>
      </c>
      <c r="E1239" s="66">
        <v>28021.34</v>
      </c>
      <c r="F1239" s="65">
        <f ca="1">INDIRECT(ADDRESS(ROW(),COLUMN()-2,4))*INDIRECT(ADDRESS(ROW(),COLUMN()-1,4))</f>
        <v>28021.34</v>
      </c>
      <c r="G1239" s="5"/>
      <c r="H1239" s="5"/>
      <c r="I1239" s="5"/>
      <c r="J1239" s="5"/>
    </row>
    <row r="1240" spans="1:10" ht="14.1" customHeight="1" x14ac:dyDescent="0.2">
      <c r="A1240" s="5"/>
      <c r="B1240" s="5"/>
      <c r="C1240" s="5"/>
      <c r="D1240" s="5"/>
      <c r="E1240" s="68" t="s">
        <v>12549</v>
      </c>
      <c r="F1240" s="69">
        <f ca="1">SUM(Table398[MONTO TOTAL ESTIMADO])</f>
        <v>28021.34</v>
      </c>
      <c r="G1240" s="5"/>
      <c r="H1240" s="5" t="str">
        <f>C1232</f>
        <v>Bienes</v>
      </c>
      <c r="I1240" s="5" t="str">
        <f>E1232</f>
        <v>Sí</v>
      </c>
      <c r="J1240" s="5" t="str">
        <f>D1232</f>
        <v>Compras por debajo del Umbral</v>
      </c>
    </row>
    <row r="1241" spans="1:10" ht="14.1" customHeight="1" thickBot="1" x14ac:dyDescent="0.3"/>
    <row r="1242" spans="1:10" ht="33.75" customHeight="1" thickBot="1" x14ac:dyDescent="0.25">
      <c r="A1242" s="59" t="s">
        <v>16382</v>
      </c>
      <c r="B1242" s="59" t="s">
        <v>161</v>
      </c>
      <c r="C1242" s="59" t="s">
        <v>11723</v>
      </c>
      <c r="D1242" s="59" t="s">
        <v>14377</v>
      </c>
      <c r="E1242" s="59" t="s">
        <v>10961</v>
      </c>
      <c r="F1242" s="59" t="s">
        <v>11094</v>
      </c>
      <c r="G1242" s="5"/>
      <c r="H1242" s="5"/>
      <c r="I1242" s="5"/>
      <c r="J1242" s="5"/>
    </row>
    <row r="1243" spans="1:10" ht="14.1" customHeight="1" thickBot="1" x14ac:dyDescent="0.25">
      <c r="A1243" s="61" t="s">
        <v>18900</v>
      </c>
      <c r="B1243" s="61" t="s">
        <v>18901</v>
      </c>
      <c r="C1243" s="61" t="s">
        <v>17798</v>
      </c>
      <c r="D1243" s="61" t="s">
        <v>10170</v>
      </c>
      <c r="E1243" s="61" t="s">
        <v>8854</v>
      </c>
      <c r="F1243" s="61"/>
      <c r="G1243" s="5"/>
      <c r="H1243" s="5"/>
      <c r="I1243" s="5"/>
      <c r="J1243" s="5"/>
    </row>
    <row r="1244" spans="1:10" ht="14.1" customHeight="1" thickBot="1" x14ac:dyDescent="0.25">
      <c r="A1244" s="74" t="s">
        <v>14828</v>
      </c>
      <c r="B1244" s="62" t="s">
        <v>8528</v>
      </c>
      <c r="C1244" s="71">
        <v>45292</v>
      </c>
      <c r="D1244" s="74" t="s">
        <v>9385</v>
      </c>
      <c r="E1244" s="62" t="s">
        <v>13092</v>
      </c>
      <c r="F1244" s="61" t="s">
        <v>3080</v>
      </c>
      <c r="G1244" s="5"/>
      <c r="H1244" s="5"/>
      <c r="I1244" s="5"/>
      <c r="J1244" s="5"/>
    </row>
    <row r="1245" spans="1:10" ht="14.1" customHeight="1" thickBot="1" x14ac:dyDescent="0.25">
      <c r="A1245" s="75"/>
      <c r="B1245" s="62" t="s">
        <v>1786</v>
      </c>
      <c r="C1245" s="60">
        <f>IF(C1244="","",IF(AND(MONTH(C1244)&gt;=1,MONTH(C1244)&lt;=3),1,IF(AND(MONTH(C1244)&gt;=4,MONTH(C1244)&lt;=6),2,IF(AND(MONTH(C1244)&gt;=7,MONTH(C1244)&lt;=9),3,4))))</f>
        <v>1</v>
      </c>
      <c r="D1245" s="75"/>
      <c r="E1245" s="62" t="s">
        <v>2417</v>
      </c>
      <c r="F1245" s="61" t="s">
        <v>11111</v>
      </c>
      <c r="G1245" s="5"/>
      <c r="H1245" s="5"/>
      <c r="I1245" s="5"/>
      <c r="J1245" s="5"/>
    </row>
    <row r="1246" spans="1:10" ht="14.1" customHeight="1" thickBot="1" x14ac:dyDescent="0.25">
      <c r="A1246" s="75"/>
      <c r="B1246" s="62" t="s">
        <v>12941</v>
      </c>
      <c r="C1246" s="71">
        <v>45293</v>
      </c>
      <c r="D1246" s="75"/>
      <c r="E1246" s="62" t="s">
        <v>3073</v>
      </c>
      <c r="F1246" s="61" t="s">
        <v>11111</v>
      </c>
      <c r="G1246" s="5"/>
      <c r="H1246" s="5"/>
      <c r="I1246" s="5"/>
      <c r="J1246" s="5"/>
    </row>
    <row r="1247" spans="1:10" ht="14.1" customHeight="1" thickBot="1" x14ac:dyDescent="0.25">
      <c r="A1247" s="75"/>
      <c r="B1247" s="62" t="s">
        <v>1786</v>
      </c>
      <c r="C1247" s="60">
        <f>IF(C1246="","",IF(AND(MONTH(C1246)&gt;=1,MONTH(C1246)&lt;=3),1,IF(AND(MONTH(C1246)&gt;=4,MONTH(C1246)&lt;=6),2,IF(AND(MONTH(C1246)&gt;=7,MONTH(C1246)&lt;=9),3,4))))</f>
        <v>1</v>
      </c>
      <c r="D1247" s="75"/>
      <c r="E1247" s="62" t="s">
        <v>13191</v>
      </c>
      <c r="F1247" s="61" t="s">
        <v>11111</v>
      </c>
      <c r="G1247" s="5"/>
      <c r="H1247" s="5"/>
      <c r="I1247" s="5"/>
      <c r="J1247" s="5"/>
    </row>
    <row r="1248" spans="1:10" ht="14.1" customHeight="1" thickBot="1" x14ac:dyDescent="0.25">
      <c r="A1248" s="5"/>
      <c r="B1248" s="5"/>
      <c r="C1248" s="5"/>
      <c r="D1248" s="5"/>
      <c r="E1248" s="5"/>
      <c r="F1248" s="5"/>
      <c r="G1248" s="5"/>
      <c r="H1248" s="5"/>
      <c r="I1248" s="5"/>
      <c r="J1248" s="5"/>
    </row>
    <row r="1249" spans="1:10" ht="14.1" customHeight="1" thickBot="1" x14ac:dyDescent="0.25">
      <c r="A1249" s="67" t="s">
        <v>15735</v>
      </c>
      <c r="B1249" s="67" t="s">
        <v>16146</v>
      </c>
      <c r="C1249" s="67" t="s">
        <v>15641</v>
      </c>
      <c r="D1249" s="67" t="s">
        <v>15251</v>
      </c>
      <c r="E1249" s="67" t="s">
        <v>6932</v>
      </c>
      <c r="F1249" s="67" t="s">
        <v>15280</v>
      </c>
      <c r="G1249" s="5"/>
      <c r="H1249" s="5"/>
      <c r="I1249" s="5"/>
      <c r="J1249" s="5"/>
    </row>
    <row r="1250" spans="1:10" ht="13.5" customHeight="1" x14ac:dyDescent="0.2">
      <c r="A1250" s="63">
        <v>80161504</v>
      </c>
      <c r="B1250" s="64" t="str">
        <f ca="1">IFERROR(INDEX(UNSPSCDes,MATCH(INDIRECT(ADDRESS(ROW(),COLUMN()-1,4)),UNSPSCCode,0)),"")</f>
        <v>Servicios de oficina</v>
      </c>
      <c r="C1250" s="63" t="s">
        <v>18143</v>
      </c>
      <c r="D1250" s="63">
        <v>1</v>
      </c>
      <c r="E1250" s="66">
        <v>79129.23</v>
      </c>
      <c r="F1250" s="65">
        <f ca="1">INDIRECT(ADDRESS(ROW(),COLUMN()-2,4))*INDIRECT(ADDRESS(ROW(),COLUMN()-1,4))</f>
        <v>79129.23</v>
      </c>
      <c r="G1250" s="5"/>
      <c r="H1250" s="5"/>
      <c r="I1250" s="5"/>
      <c r="J1250" s="5"/>
    </row>
    <row r="1251" spans="1:10" ht="14.1" customHeight="1" x14ac:dyDescent="0.2">
      <c r="A1251" s="5"/>
      <c r="B1251" s="5"/>
      <c r="C1251" s="5"/>
      <c r="D1251" s="5"/>
      <c r="E1251" s="68" t="s">
        <v>12549</v>
      </c>
      <c r="F1251" s="69">
        <f ca="1">SUM(Table399[MONTO TOTAL ESTIMADO])</f>
        <v>79129.23</v>
      </c>
      <c r="G1251" s="5"/>
      <c r="H1251" s="5" t="str">
        <f>C1243</f>
        <v>Bienes</v>
      </c>
      <c r="I1251" s="5" t="str">
        <f>E1243</f>
        <v>Sí</v>
      </c>
      <c r="J1251" s="5" t="str">
        <f>D1243</f>
        <v>Compras por debajo del Umbral</v>
      </c>
    </row>
    <row r="1252" spans="1:10" ht="14.1" customHeight="1" thickBot="1" x14ac:dyDescent="0.3"/>
    <row r="1253" spans="1:10" ht="33.75" customHeight="1" thickBot="1" x14ac:dyDescent="0.25">
      <c r="A1253" s="59" t="s">
        <v>16382</v>
      </c>
      <c r="B1253" s="59" t="s">
        <v>161</v>
      </c>
      <c r="C1253" s="59" t="s">
        <v>11723</v>
      </c>
      <c r="D1253" s="59" t="s">
        <v>14377</v>
      </c>
      <c r="E1253" s="59" t="s">
        <v>10961</v>
      </c>
      <c r="F1253" s="59" t="s">
        <v>11094</v>
      </c>
      <c r="G1253" s="5"/>
      <c r="H1253" s="5"/>
      <c r="I1253" s="5"/>
      <c r="J1253" s="5"/>
    </row>
    <row r="1254" spans="1:10" ht="14.1" customHeight="1" thickBot="1" x14ac:dyDescent="0.25">
      <c r="A1254" s="61" t="s">
        <v>18900</v>
      </c>
      <c r="B1254" s="61" t="s">
        <v>18901</v>
      </c>
      <c r="C1254" s="61" t="s">
        <v>17798</v>
      </c>
      <c r="D1254" s="61" t="s">
        <v>10170</v>
      </c>
      <c r="E1254" s="61" t="s">
        <v>8854</v>
      </c>
      <c r="F1254" s="61"/>
      <c r="G1254" s="5"/>
      <c r="H1254" s="5"/>
      <c r="I1254" s="5"/>
      <c r="J1254" s="5"/>
    </row>
    <row r="1255" spans="1:10" ht="14.1" customHeight="1" thickBot="1" x14ac:dyDescent="0.25">
      <c r="A1255" s="74" t="s">
        <v>14828</v>
      </c>
      <c r="B1255" s="62" t="s">
        <v>8528</v>
      </c>
      <c r="C1255" s="71">
        <v>45383</v>
      </c>
      <c r="D1255" s="74" t="s">
        <v>9385</v>
      </c>
      <c r="E1255" s="62" t="s">
        <v>13092</v>
      </c>
      <c r="F1255" s="61" t="s">
        <v>3080</v>
      </c>
      <c r="G1255" s="5"/>
      <c r="H1255" s="5"/>
      <c r="I1255" s="5"/>
      <c r="J1255" s="5"/>
    </row>
    <row r="1256" spans="1:10" ht="14.1" customHeight="1" thickBot="1" x14ac:dyDescent="0.25">
      <c r="A1256" s="75"/>
      <c r="B1256" s="62" t="s">
        <v>1786</v>
      </c>
      <c r="C1256" s="60">
        <f>IF(C1255="","",IF(AND(MONTH(C1255)&gt;=1,MONTH(C1255)&lt;=3),1,IF(AND(MONTH(C1255)&gt;=4,MONTH(C1255)&lt;=6),2,IF(AND(MONTH(C1255)&gt;=7,MONTH(C1255)&lt;=9),3,4))))</f>
        <v>2</v>
      </c>
      <c r="D1256" s="75"/>
      <c r="E1256" s="62" t="s">
        <v>2417</v>
      </c>
      <c r="F1256" s="61" t="s">
        <v>11111</v>
      </c>
      <c r="G1256" s="5"/>
      <c r="H1256" s="5"/>
      <c r="I1256" s="5"/>
      <c r="J1256" s="5"/>
    </row>
    <row r="1257" spans="1:10" ht="14.1" customHeight="1" thickBot="1" x14ac:dyDescent="0.25">
      <c r="A1257" s="75"/>
      <c r="B1257" s="62" t="s">
        <v>12941</v>
      </c>
      <c r="C1257" s="71">
        <v>45384</v>
      </c>
      <c r="D1257" s="75"/>
      <c r="E1257" s="62" t="s">
        <v>3073</v>
      </c>
      <c r="F1257" s="61" t="s">
        <v>11111</v>
      </c>
      <c r="G1257" s="5"/>
      <c r="H1257" s="5"/>
      <c r="I1257" s="5"/>
      <c r="J1257" s="5"/>
    </row>
    <row r="1258" spans="1:10" ht="14.1" customHeight="1" thickBot="1" x14ac:dyDescent="0.25">
      <c r="A1258" s="75"/>
      <c r="B1258" s="62" t="s">
        <v>1786</v>
      </c>
      <c r="C1258" s="60">
        <f>IF(C1257="","",IF(AND(MONTH(C1257)&gt;=1,MONTH(C1257)&lt;=3),1,IF(AND(MONTH(C1257)&gt;=4,MONTH(C1257)&lt;=6),2,IF(AND(MONTH(C1257)&gt;=7,MONTH(C1257)&lt;=9),3,4))))</f>
        <v>2</v>
      </c>
      <c r="D1258" s="75"/>
      <c r="E1258" s="62" t="s">
        <v>13191</v>
      </c>
      <c r="F1258" s="61" t="s">
        <v>11111</v>
      </c>
      <c r="G1258" s="5"/>
      <c r="H1258" s="5"/>
      <c r="I1258" s="5"/>
      <c r="J1258" s="5"/>
    </row>
    <row r="1259" spans="1:10" ht="14.1" customHeight="1" thickBot="1" x14ac:dyDescent="0.25">
      <c r="A1259" s="5"/>
      <c r="B1259" s="5"/>
      <c r="C1259" s="5"/>
      <c r="D1259" s="5"/>
      <c r="E1259" s="5"/>
      <c r="F1259" s="5"/>
      <c r="G1259" s="5"/>
      <c r="H1259" s="5"/>
      <c r="I1259" s="5"/>
      <c r="J1259" s="5"/>
    </row>
    <row r="1260" spans="1:10" ht="14.1" customHeight="1" thickBot="1" x14ac:dyDescent="0.25">
      <c r="A1260" s="67" t="s">
        <v>15735</v>
      </c>
      <c r="B1260" s="67" t="s">
        <v>16146</v>
      </c>
      <c r="C1260" s="67" t="s">
        <v>15641</v>
      </c>
      <c r="D1260" s="67" t="s">
        <v>15251</v>
      </c>
      <c r="E1260" s="67" t="s">
        <v>6932</v>
      </c>
      <c r="F1260" s="67" t="s">
        <v>15280</v>
      </c>
      <c r="G1260" s="5"/>
      <c r="H1260" s="5"/>
      <c r="I1260" s="5"/>
      <c r="J1260" s="5"/>
    </row>
    <row r="1261" spans="1:10" ht="13.5" customHeight="1" x14ac:dyDescent="0.2">
      <c r="A1261" s="63">
        <v>80161504</v>
      </c>
      <c r="B1261" s="64" t="str">
        <f ca="1">IFERROR(INDEX(UNSPSCDes,MATCH(INDIRECT(ADDRESS(ROW(),COLUMN()-1,4)),UNSPSCCode,0)),"")</f>
        <v>Servicios de oficina</v>
      </c>
      <c r="C1261" s="63" t="s">
        <v>18143</v>
      </c>
      <c r="D1261" s="63">
        <v>1</v>
      </c>
      <c r="E1261" s="66">
        <v>79129.23</v>
      </c>
      <c r="F1261" s="65">
        <f ca="1">INDIRECT(ADDRESS(ROW(),COLUMN()-2,4))*INDIRECT(ADDRESS(ROW(),COLUMN()-1,4))</f>
        <v>79129.23</v>
      </c>
      <c r="G1261" s="5"/>
      <c r="H1261" s="5"/>
      <c r="I1261" s="5"/>
      <c r="J1261" s="5"/>
    </row>
    <row r="1262" spans="1:10" ht="14.1" customHeight="1" x14ac:dyDescent="0.2">
      <c r="A1262" s="5"/>
      <c r="B1262" s="5"/>
      <c r="C1262" s="5"/>
      <c r="D1262" s="5"/>
      <c r="E1262" s="68" t="s">
        <v>12549</v>
      </c>
      <c r="F1262" s="69">
        <f ca="1">SUM(Table3100[MONTO TOTAL ESTIMADO])</f>
        <v>79129.23</v>
      </c>
      <c r="G1262" s="5"/>
      <c r="H1262" s="5" t="str">
        <f>C1254</f>
        <v>Bienes</v>
      </c>
      <c r="I1262" s="5" t="str">
        <f>E1254</f>
        <v>Sí</v>
      </c>
      <c r="J1262" s="5" t="str">
        <f>D1254</f>
        <v>Compras por debajo del Umbral</v>
      </c>
    </row>
    <row r="1263" spans="1:10" ht="14.1" customHeight="1" thickBot="1" x14ac:dyDescent="0.3"/>
    <row r="1264" spans="1:10" ht="33.75" customHeight="1" thickBot="1" x14ac:dyDescent="0.25">
      <c r="A1264" s="59" t="s">
        <v>16382</v>
      </c>
      <c r="B1264" s="59" t="s">
        <v>161</v>
      </c>
      <c r="C1264" s="59" t="s">
        <v>11723</v>
      </c>
      <c r="D1264" s="59" t="s">
        <v>14377</v>
      </c>
      <c r="E1264" s="59" t="s">
        <v>10961</v>
      </c>
      <c r="F1264" s="59" t="s">
        <v>11094</v>
      </c>
      <c r="G1264" s="5"/>
      <c r="H1264" s="5"/>
      <c r="I1264" s="5"/>
      <c r="J1264" s="5"/>
    </row>
    <row r="1265" spans="1:10" ht="14.1" customHeight="1" thickBot="1" x14ac:dyDescent="0.25">
      <c r="A1265" s="61" t="s">
        <v>18900</v>
      </c>
      <c r="B1265" s="61" t="s">
        <v>18901</v>
      </c>
      <c r="C1265" s="61" t="s">
        <v>17798</v>
      </c>
      <c r="D1265" s="61" t="s">
        <v>10170</v>
      </c>
      <c r="E1265" s="61" t="s">
        <v>8854</v>
      </c>
      <c r="F1265" s="61"/>
      <c r="G1265" s="5"/>
      <c r="H1265" s="5"/>
      <c r="I1265" s="5"/>
      <c r="J1265" s="5"/>
    </row>
    <row r="1266" spans="1:10" ht="14.1" customHeight="1" thickBot="1" x14ac:dyDescent="0.25">
      <c r="A1266" s="74" t="s">
        <v>14828</v>
      </c>
      <c r="B1266" s="62" t="s">
        <v>8528</v>
      </c>
      <c r="C1266" s="71">
        <v>45474</v>
      </c>
      <c r="D1266" s="74" t="s">
        <v>9385</v>
      </c>
      <c r="E1266" s="62" t="s">
        <v>13092</v>
      </c>
      <c r="F1266" s="61" t="s">
        <v>3080</v>
      </c>
      <c r="G1266" s="5"/>
      <c r="H1266" s="5"/>
      <c r="I1266" s="5"/>
      <c r="J1266" s="5"/>
    </row>
    <row r="1267" spans="1:10" ht="14.1" customHeight="1" thickBot="1" x14ac:dyDescent="0.25">
      <c r="A1267" s="75"/>
      <c r="B1267" s="62" t="s">
        <v>1786</v>
      </c>
      <c r="C1267" s="60">
        <f>IF(C1266="","",IF(AND(MONTH(C1266)&gt;=1,MONTH(C1266)&lt;=3),1,IF(AND(MONTH(C1266)&gt;=4,MONTH(C1266)&lt;=6),2,IF(AND(MONTH(C1266)&gt;=7,MONTH(C1266)&lt;=9),3,4))))</f>
        <v>3</v>
      </c>
      <c r="D1267" s="75"/>
      <c r="E1267" s="62" t="s">
        <v>2417</v>
      </c>
      <c r="F1267" s="61" t="s">
        <v>11111</v>
      </c>
      <c r="G1267" s="5"/>
      <c r="H1267" s="5"/>
      <c r="I1267" s="5"/>
      <c r="J1267" s="5"/>
    </row>
    <row r="1268" spans="1:10" ht="14.1" customHeight="1" thickBot="1" x14ac:dyDescent="0.25">
      <c r="A1268" s="75"/>
      <c r="B1268" s="62" t="s">
        <v>12941</v>
      </c>
      <c r="C1268" s="71">
        <v>45475</v>
      </c>
      <c r="D1268" s="75"/>
      <c r="E1268" s="62" t="s">
        <v>3073</v>
      </c>
      <c r="F1268" s="61" t="s">
        <v>11111</v>
      </c>
      <c r="G1268" s="5"/>
      <c r="H1268" s="5"/>
      <c r="I1268" s="5"/>
      <c r="J1268" s="5"/>
    </row>
    <row r="1269" spans="1:10" ht="14.1" customHeight="1" thickBot="1" x14ac:dyDescent="0.25">
      <c r="A1269" s="75"/>
      <c r="B1269" s="62" t="s">
        <v>1786</v>
      </c>
      <c r="C1269" s="60">
        <f>IF(C1268="","",IF(AND(MONTH(C1268)&gt;=1,MONTH(C1268)&lt;=3),1,IF(AND(MONTH(C1268)&gt;=4,MONTH(C1268)&lt;=6),2,IF(AND(MONTH(C1268)&gt;=7,MONTH(C1268)&lt;=9),3,4))))</f>
        <v>3</v>
      </c>
      <c r="D1269" s="75"/>
      <c r="E1269" s="62" t="s">
        <v>13191</v>
      </c>
      <c r="F1269" s="61" t="s">
        <v>11111</v>
      </c>
      <c r="G1269" s="5"/>
      <c r="H1269" s="5"/>
      <c r="I1269" s="5"/>
      <c r="J1269" s="5"/>
    </row>
    <row r="1270" spans="1:10" ht="14.1" customHeight="1" thickBot="1" x14ac:dyDescent="0.25">
      <c r="A1270" s="5"/>
      <c r="B1270" s="5"/>
      <c r="C1270" s="5"/>
      <c r="D1270" s="5"/>
      <c r="E1270" s="5"/>
      <c r="F1270" s="5"/>
      <c r="G1270" s="5"/>
      <c r="H1270" s="5"/>
      <c r="I1270" s="5"/>
      <c r="J1270" s="5"/>
    </row>
    <row r="1271" spans="1:10" ht="14.1" customHeight="1" thickBot="1" x14ac:dyDescent="0.25">
      <c r="A1271" s="67" t="s">
        <v>15735</v>
      </c>
      <c r="B1271" s="67" t="s">
        <v>16146</v>
      </c>
      <c r="C1271" s="67" t="s">
        <v>15641</v>
      </c>
      <c r="D1271" s="67" t="s">
        <v>15251</v>
      </c>
      <c r="E1271" s="67" t="s">
        <v>6932</v>
      </c>
      <c r="F1271" s="67" t="s">
        <v>15280</v>
      </c>
      <c r="G1271" s="5"/>
      <c r="H1271" s="5"/>
      <c r="I1271" s="5"/>
      <c r="J1271" s="5"/>
    </row>
    <row r="1272" spans="1:10" ht="13.5" customHeight="1" x14ac:dyDescent="0.2">
      <c r="A1272" s="63">
        <v>80161504</v>
      </c>
      <c r="B1272" s="64" t="str">
        <f ca="1">IFERROR(INDEX(UNSPSCDes,MATCH(INDIRECT(ADDRESS(ROW(),COLUMN()-1,4)),UNSPSCCode,0)),"")</f>
        <v>Servicios de oficina</v>
      </c>
      <c r="C1272" s="63" t="s">
        <v>18143</v>
      </c>
      <c r="D1272" s="63">
        <v>1</v>
      </c>
      <c r="E1272" s="66">
        <v>79129.23</v>
      </c>
      <c r="F1272" s="65">
        <f ca="1">INDIRECT(ADDRESS(ROW(),COLUMN()-2,4))*INDIRECT(ADDRESS(ROW(),COLUMN()-1,4))</f>
        <v>79129.23</v>
      </c>
      <c r="G1272" s="5"/>
      <c r="H1272" s="5"/>
      <c r="I1272" s="5"/>
      <c r="J1272" s="5"/>
    </row>
    <row r="1273" spans="1:10" ht="14.1" customHeight="1" x14ac:dyDescent="0.2">
      <c r="A1273" s="5"/>
      <c r="B1273" s="5"/>
      <c r="C1273" s="5"/>
      <c r="D1273" s="5"/>
      <c r="E1273" s="68" t="s">
        <v>12549</v>
      </c>
      <c r="F1273" s="69">
        <f ca="1">SUM(Table3101[MONTO TOTAL ESTIMADO])</f>
        <v>79129.23</v>
      </c>
      <c r="G1273" s="5"/>
      <c r="H1273" s="5" t="str">
        <f>C1265</f>
        <v>Bienes</v>
      </c>
      <c r="I1273" s="5" t="str">
        <f>E1265</f>
        <v>Sí</v>
      </c>
      <c r="J1273" s="5" t="str">
        <f>D1265</f>
        <v>Compras por debajo del Umbral</v>
      </c>
    </row>
    <row r="1274" spans="1:10" ht="14.1" customHeight="1" thickBot="1" x14ac:dyDescent="0.3"/>
    <row r="1275" spans="1:10" ht="33.75" customHeight="1" thickBot="1" x14ac:dyDescent="0.25">
      <c r="A1275" s="59" t="s">
        <v>16382</v>
      </c>
      <c r="B1275" s="59" t="s">
        <v>161</v>
      </c>
      <c r="C1275" s="59" t="s">
        <v>11723</v>
      </c>
      <c r="D1275" s="59" t="s">
        <v>14377</v>
      </c>
      <c r="E1275" s="59" t="s">
        <v>10961</v>
      </c>
      <c r="F1275" s="59" t="s">
        <v>11094</v>
      </c>
      <c r="G1275" s="5"/>
      <c r="H1275" s="5"/>
      <c r="I1275" s="5"/>
      <c r="J1275" s="5"/>
    </row>
    <row r="1276" spans="1:10" ht="14.1" customHeight="1" thickBot="1" x14ac:dyDescent="0.25">
      <c r="A1276" s="61" t="s">
        <v>18900</v>
      </c>
      <c r="B1276" s="61" t="s">
        <v>18901</v>
      </c>
      <c r="C1276" s="61" t="s">
        <v>17798</v>
      </c>
      <c r="D1276" s="61" t="s">
        <v>10170</v>
      </c>
      <c r="E1276" s="61" t="s">
        <v>8854</v>
      </c>
      <c r="F1276" s="61"/>
      <c r="G1276" s="5"/>
      <c r="H1276" s="5"/>
      <c r="I1276" s="5"/>
      <c r="J1276" s="5"/>
    </row>
    <row r="1277" spans="1:10" ht="14.1" customHeight="1" thickBot="1" x14ac:dyDescent="0.25">
      <c r="A1277" s="74" t="s">
        <v>14828</v>
      </c>
      <c r="B1277" s="62" t="s">
        <v>8528</v>
      </c>
      <c r="C1277" s="71">
        <v>45566</v>
      </c>
      <c r="D1277" s="74" t="s">
        <v>9385</v>
      </c>
      <c r="E1277" s="62" t="s">
        <v>13092</v>
      </c>
      <c r="F1277" s="61" t="s">
        <v>3080</v>
      </c>
      <c r="G1277" s="5"/>
      <c r="H1277" s="5"/>
      <c r="I1277" s="5"/>
      <c r="J1277" s="5"/>
    </row>
    <row r="1278" spans="1:10" ht="14.1" customHeight="1" thickBot="1" x14ac:dyDescent="0.25">
      <c r="A1278" s="75"/>
      <c r="B1278" s="62" t="s">
        <v>1786</v>
      </c>
      <c r="C1278" s="60">
        <f>IF(C1277="","",IF(AND(MONTH(C1277)&gt;=1,MONTH(C1277)&lt;=3),1,IF(AND(MONTH(C1277)&gt;=4,MONTH(C1277)&lt;=6),2,IF(AND(MONTH(C1277)&gt;=7,MONTH(C1277)&lt;=9),3,4))))</f>
        <v>4</v>
      </c>
      <c r="D1278" s="75"/>
      <c r="E1278" s="62" t="s">
        <v>2417</v>
      </c>
      <c r="F1278" s="61" t="s">
        <v>11111</v>
      </c>
      <c r="G1278" s="5"/>
      <c r="H1278" s="5"/>
      <c r="I1278" s="5"/>
      <c r="J1278" s="5"/>
    </row>
    <row r="1279" spans="1:10" ht="14.1" customHeight="1" thickBot="1" x14ac:dyDescent="0.25">
      <c r="A1279" s="75"/>
      <c r="B1279" s="62" t="s">
        <v>12941</v>
      </c>
      <c r="C1279" s="71">
        <v>45567</v>
      </c>
      <c r="D1279" s="75"/>
      <c r="E1279" s="62" t="s">
        <v>3073</v>
      </c>
      <c r="F1279" s="61" t="s">
        <v>11111</v>
      </c>
      <c r="G1279" s="5"/>
      <c r="H1279" s="5"/>
      <c r="I1279" s="5"/>
      <c r="J1279" s="5"/>
    </row>
    <row r="1280" spans="1:10" ht="14.1" customHeight="1" thickBot="1" x14ac:dyDescent="0.25">
      <c r="A1280" s="75"/>
      <c r="B1280" s="62" t="s">
        <v>1786</v>
      </c>
      <c r="C1280" s="60">
        <f>IF(C1279="","",IF(AND(MONTH(C1279)&gt;=1,MONTH(C1279)&lt;=3),1,IF(AND(MONTH(C1279)&gt;=4,MONTH(C1279)&lt;=6),2,IF(AND(MONTH(C1279)&gt;=7,MONTH(C1279)&lt;=9),3,4))))</f>
        <v>4</v>
      </c>
      <c r="D1280" s="75"/>
      <c r="E1280" s="62" t="s">
        <v>13191</v>
      </c>
      <c r="F1280" s="61" t="s">
        <v>11111</v>
      </c>
      <c r="G1280" s="5"/>
      <c r="H1280" s="5"/>
      <c r="I1280" s="5"/>
      <c r="J1280" s="5"/>
    </row>
    <row r="1281" spans="1:10" ht="14.1" customHeight="1" thickBot="1" x14ac:dyDescent="0.25">
      <c r="A1281" s="5"/>
      <c r="B1281" s="5"/>
      <c r="C1281" s="5"/>
      <c r="D1281" s="5"/>
      <c r="E1281" s="5"/>
      <c r="F1281" s="5"/>
      <c r="G1281" s="5"/>
      <c r="H1281" s="5"/>
      <c r="I1281" s="5"/>
      <c r="J1281" s="5"/>
    </row>
    <row r="1282" spans="1:10" ht="14.1" customHeight="1" thickBot="1" x14ac:dyDescent="0.25">
      <c r="A1282" s="67" t="s">
        <v>15735</v>
      </c>
      <c r="B1282" s="67" t="s">
        <v>16146</v>
      </c>
      <c r="C1282" s="67" t="s">
        <v>15641</v>
      </c>
      <c r="D1282" s="67" t="s">
        <v>15251</v>
      </c>
      <c r="E1282" s="67" t="s">
        <v>6932</v>
      </c>
      <c r="F1282" s="67" t="s">
        <v>15280</v>
      </c>
      <c r="G1282" s="5"/>
      <c r="H1282" s="5"/>
      <c r="I1282" s="5"/>
      <c r="J1282" s="5"/>
    </row>
    <row r="1283" spans="1:10" ht="13.5" customHeight="1" x14ac:dyDescent="0.2">
      <c r="A1283" s="63">
        <v>80161504</v>
      </c>
      <c r="B1283" s="64" t="str">
        <f ca="1">IFERROR(INDEX(UNSPSCDes,MATCH(INDIRECT(ADDRESS(ROW(),COLUMN()-1,4)),UNSPSCCode,0)),"")</f>
        <v>Servicios de oficina</v>
      </c>
      <c r="C1283" s="63" t="s">
        <v>18143</v>
      </c>
      <c r="D1283" s="63">
        <v>1</v>
      </c>
      <c r="E1283" s="66">
        <v>79129.23</v>
      </c>
      <c r="F1283" s="65">
        <f ca="1">INDIRECT(ADDRESS(ROW(),COLUMN()-2,4))*INDIRECT(ADDRESS(ROW(),COLUMN()-1,4))</f>
        <v>79129.23</v>
      </c>
      <c r="G1283" s="5"/>
      <c r="H1283" s="5"/>
      <c r="I1283" s="5"/>
      <c r="J1283" s="5"/>
    </row>
    <row r="1284" spans="1:10" ht="14.1" customHeight="1" x14ac:dyDescent="0.2">
      <c r="A1284" s="5"/>
      <c r="B1284" s="5"/>
      <c r="C1284" s="5"/>
      <c r="D1284" s="5"/>
      <c r="E1284" s="68" t="s">
        <v>12549</v>
      </c>
      <c r="F1284" s="69">
        <f ca="1">SUM(Table3102[MONTO TOTAL ESTIMADO])</f>
        <v>79129.23</v>
      </c>
      <c r="G1284" s="5"/>
      <c r="H1284" s="5" t="str">
        <f>C1276</f>
        <v>Bienes</v>
      </c>
      <c r="I1284" s="5" t="str">
        <f>E1276</f>
        <v>Sí</v>
      </c>
      <c r="J1284" s="5" t="str">
        <f>D1276</f>
        <v>Compras por debajo del Umbral</v>
      </c>
    </row>
    <row r="1285" spans="1:10" ht="14.1" customHeight="1" thickBot="1" x14ac:dyDescent="0.3"/>
    <row r="1286" spans="1:10" ht="33.75" customHeight="1" thickBot="1" x14ac:dyDescent="0.25">
      <c r="A1286" s="59" t="s">
        <v>16382</v>
      </c>
      <c r="B1286" s="59" t="s">
        <v>161</v>
      </c>
      <c r="C1286" s="59" t="s">
        <v>11723</v>
      </c>
      <c r="D1286" s="59" t="s">
        <v>14377</v>
      </c>
      <c r="E1286" s="59" t="s">
        <v>10961</v>
      </c>
      <c r="F1286" s="59" t="s">
        <v>11094</v>
      </c>
      <c r="G1286" s="5"/>
      <c r="H1286" s="5"/>
      <c r="I1286" s="5"/>
      <c r="J1286" s="5"/>
    </row>
    <row r="1287" spans="1:10" ht="14.1" customHeight="1" thickBot="1" x14ac:dyDescent="0.25">
      <c r="A1287" s="61" t="s">
        <v>18902</v>
      </c>
      <c r="B1287" s="61" t="s">
        <v>18903</v>
      </c>
      <c r="C1287" s="61" t="s">
        <v>17798</v>
      </c>
      <c r="D1287" s="61" t="s">
        <v>10170</v>
      </c>
      <c r="E1287" s="61" t="s">
        <v>8854</v>
      </c>
      <c r="F1287" s="61"/>
      <c r="G1287" s="5"/>
      <c r="H1287" s="5"/>
      <c r="I1287" s="5"/>
      <c r="J1287" s="5"/>
    </row>
    <row r="1288" spans="1:10" ht="14.1" customHeight="1" thickBot="1" x14ac:dyDescent="0.25">
      <c r="A1288" s="74" t="s">
        <v>14828</v>
      </c>
      <c r="B1288" s="62" t="s">
        <v>8528</v>
      </c>
      <c r="C1288" s="71">
        <v>45383</v>
      </c>
      <c r="D1288" s="74" t="s">
        <v>9385</v>
      </c>
      <c r="E1288" s="62" t="s">
        <v>13092</v>
      </c>
      <c r="F1288" s="61" t="s">
        <v>3080</v>
      </c>
      <c r="G1288" s="5"/>
      <c r="H1288" s="5"/>
      <c r="I1288" s="5"/>
      <c r="J1288" s="5"/>
    </row>
    <row r="1289" spans="1:10" ht="14.1" customHeight="1" thickBot="1" x14ac:dyDescent="0.25">
      <c r="A1289" s="75"/>
      <c r="B1289" s="62" t="s">
        <v>1786</v>
      </c>
      <c r="C1289" s="60">
        <f>IF(C1288="","",IF(AND(MONTH(C1288)&gt;=1,MONTH(C1288)&lt;=3),1,IF(AND(MONTH(C1288)&gt;=4,MONTH(C1288)&lt;=6),2,IF(AND(MONTH(C1288)&gt;=7,MONTH(C1288)&lt;=9),3,4))))</f>
        <v>2</v>
      </c>
      <c r="D1289" s="75"/>
      <c r="E1289" s="62" t="s">
        <v>2417</v>
      </c>
      <c r="F1289" s="61" t="s">
        <v>11111</v>
      </c>
      <c r="G1289" s="5"/>
      <c r="H1289" s="5"/>
      <c r="I1289" s="5"/>
      <c r="J1289" s="5"/>
    </row>
    <row r="1290" spans="1:10" ht="14.1" customHeight="1" thickBot="1" x14ac:dyDescent="0.25">
      <c r="A1290" s="75"/>
      <c r="B1290" s="62" t="s">
        <v>12941</v>
      </c>
      <c r="C1290" s="71">
        <v>45384</v>
      </c>
      <c r="D1290" s="75"/>
      <c r="E1290" s="62" t="s">
        <v>3073</v>
      </c>
      <c r="F1290" s="61" t="s">
        <v>11111</v>
      </c>
      <c r="G1290" s="5"/>
      <c r="H1290" s="5"/>
      <c r="I1290" s="5"/>
      <c r="J1290" s="5"/>
    </row>
    <row r="1291" spans="1:10" ht="14.1" customHeight="1" thickBot="1" x14ac:dyDescent="0.25">
      <c r="A1291" s="75"/>
      <c r="B1291" s="62" t="s">
        <v>1786</v>
      </c>
      <c r="C1291" s="60">
        <f>IF(C1290="","",IF(AND(MONTH(C1290)&gt;=1,MONTH(C1290)&lt;=3),1,IF(AND(MONTH(C1290)&gt;=4,MONTH(C1290)&lt;=6),2,IF(AND(MONTH(C1290)&gt;=7,MONTH(C1290)&lt;=9),3,4))))</f>
        <v>2</v>
      </c>
      <c r="D1291" s="75"/>
      <c r="E1291" s="62" t="s">
        <v>13191</v>
      </c>
      <c r="F1291" s="61" t="s">
        <v>11111</v>
      </c>
      <c r="G1291" s="5"/>
      <c r="H1291" s="5"/>
      <c r="I1291" s="5"/>
      <c r="J1291" s="5"/>
    </row>
    <row r="1292" spans="1:10" ht="14.1" customHeight="1" thickBot="1" x14ac:dyDescent="0.25">
      <c r="A1292" s="5"/>
      <c r="B1292" s="5"/>
      <c r="C1292" s="5"/>
      <c r="D1292" s="5"/>
      <c r="E1292" s="5"/>
      <c r="F1292" s="5"/>
      <c r="G1292" s="5"/>
      <c r="H1292" s="5"/>
      <c r="I1292" s="5"/>
      <c r="J1292" s="5"/>
    </row>
    <row r="1293" spans="1:10" ht="14.1" customHeight="1" thickBot="1" x14ac:dyDescent="0.25">
      <c r="A1293" s="67" t="s">
        <v>15735</v>
      </c>
      <c r="B1293" s="67" t="s">
        <v>16146</v>
      </c>
      <c r="C1293" s="67" t="s">
        <v>15641</v>
      </c>
      <c r="D1293" s="67" t="s">
        <v>15251</v>
      </c>
      <c r="E1293" s="67" t="s">
        <v>6932</v>
      </c>
      <c r="F1293" s="67" t="s">
        <v>15280</v>
      </c>
      <c r="G1293" s="5"/>
      <c r="H1293" s="5"/>
      <c r="I1293" s="5"/>
      <c r="J1293" s="5"/>
    </row>
    <row r="1294" spans="1:10" ht="13.5" customHeight="1" x14ac:dyDescent="0.2">
      <c r="A1294" s="63">
        <v>52151701</v>
      </c>
      <c r="B1294" s="64" t="str">
        <f ca="1">IFERROR(INDEX(UNSPSCDes,MATCH(INDIRECT(ADDRESS(ROW(),COLUMN()-1,4)),UNSPSCCode,0)),"")</f>
        <v>Utensilios para servir para uso doméstico</v>
      </c>
      <c r="C1294" s="63" t="s">
        <v>18143</v>
      </c>
      <c r="D1294" s="63">
        <v>1</v>
      </c>
      <c r="E1294" s="66">
        <v>80000</v>
      </c>
      <c r="F1294" s="65">
        <f ca="1">INDIRECT(ADDRESS(ROW(),COLUMN()-2,4))*INDIRECT(ADDRESS(ROW(),COLUMN()-1,4))</f>
        <v>80000</v>
      </c>
      <c r="G1294" s="5"/>
      <c r="H1294" s="5"/>
      <c r="I1294" s="5"/>
      <c r="J1294" s="5"/>
    </row>
    <row r="1295" spans="1:10" ht="14.1" customHeight="1" x14ac:dyDescent="0.2">
      <c r="A1295" s="5"/>
      <c r="B1295" s="5"/>
      <c r="C1295" s="5"/>
      <c r="D1295" s="5"/>
      <c r="E1295" s="68" t="s">
        <v>12549</v>
      </c>
      <c r="F1295" s="69">
        <f ca="1">SUM(Table3103[MONTO TOTAL ESTIMADO])</f>
        <v>80000</v>
      </c>
      <c r="G1295" s="5"/>
      <c r="H1295" s="5" t="str">
        <f>C1287</f>
        <v>Bienes</v>
      </c>
      <c r="I1295" s="5" t="str">
        <f>E1287</f>
        <v>Sí</v>
      </c>
      <c r="J1295" s="5" t="str">
        <f>D1287</f>
        <v>Compras por debajo del Umbral</v>
      </c>
    </row>
    <row r="1296" spans="1:10" ht="14.1" customHeight="1" thickBot="1" x14ac:dyDescent="0.3"/>
    <row r="1297" spans="1:10" ht="33.75" customHeight="1" thickBot="1" x14ac:dyDescent="0.25">
      <c r="A1297" s="59" t="s">
        <v>16382</v>
      </c>
      <c r="B1297" s="59" t="s">
        <v>161</v>
      </c>
      <c r="C1297" s="59" t="s">
        <v>11723</v>
      </c>
      <c r="D1297" s="59" t="s">
        <v>14377</v>
      </c>
      <c r="E1297" s="59" t="s">
        <v>10961</v>
      </c>
      <c r="F1297" s="59" t="s">
        <v>11094</v>
      </c>
      <c r="G1297" s="5"/>
      <c r="H1297" s="5"/>
      <c r="I1297" s="5"/>
      <c r="J1297" s="5"/>
    </row>
    <row r="1298" spans="1:10" ht="13.5" customHeight="1" thickBot="1" x14ac:dyDescent="0.25">
      <c r="A1298" s="61" t="s">
        <v>18904</v>
      </c>
      <c r="B1298" s="61" t="s">
        <v>18905</v>
      </c>
      <c r="C1298" s="61" t="s">
        <v>17798</v>
      </c>
      <c r="D1298" s="61" t="s">
        <v>1875</v>
      </c>
      <c r="E1298" s="61" t="s">
        <v>8854</v>
      </c>
      <c r="F1298" s="61"/>
      <c r="G1298" s="5"/>
      <c r="H1298" s="5"/>
      <c r="I1298" s="5"/>
      <c r="J1298" s="5"/>
    </row>
    <row r="1299" spans="1:10" ht="14.1" customHeight="1" thickBot="1" x14ac:dyDescent="0.25">
      <c r="A1299" s="74" t="s">
        <v>14828</v>
      </c>
      <c r="B1299" s="62" t="s">
        <v>8528</v>
      </c>
      <c r="C1299" s="71">
        <v>45292</v>
      </c>
      <c r="D1299" s="74" t="s">
        <v>9385</v>
      </c>
      <c r="E1299" s="62" t="s">
        <v>13092</v>
      </c>
      <c r="F1299" s="61" t="s">
        <v>3080</v>
      </c>
      <c r="G1299" s="5"/>
      <c r="H1299" s="5"/>
      <c r="I1299" s="5"/>
      <c r="J1299" s="5"/>
    </row>
    <row r="1300" spans="1:10" ht="14.1" customHeight="1" thickBot="1" x14ac:dyDescent="0.25">
      <c r="A1300" s="75"/>
      <c r="B1300" s="62" t="s">
        <v>1786</v>
      </c>
      <c r="C1300" s="60">
        <f>IF(C1299="","",IF(AND(MONTH(C1299)&gt;=1,MONTH(C1299)&lt;=3),1,IF(AND(MONTH(C1299)&gt;=4,MONTH(C1299)&lt;=6),2,IF(AND(MONTH(C1299)&gt;=7,MONTH(C1299)&lt;=9),3,4))))</f>
        <v>1</v>
      </c>
      <c r="D1300" s="75"/>
      <c r="E1300" s="62" t="s">
        <v>2417</v>
      </c>
      <c r="F1300" s="61" t="s">
        <v>11111</v>
      </c>
      <c r="G1300" s="5"/>
      <c r="H1300" s="5"/>
      <c r="I1300" s="5"/>
      <c r="J1300" s="5"/>
    </row>
    <row r="1301" spans="1:10" ht="14.1" customHeight="1" thickBot="1" x14ac:dyDescent="0.25">
      <c r="A1301" s="75"/>
      <c r="B1301" s="62" t="s">
        <v>12941</v>
      </c>
      <c r="C1301" s="71">
        <v>45306</v>
      </c>
      <c r="D1301" s="75"/>
      <c r="E1301" s="62" t="s">
        <v>3073</v>
      </c>
      <c r="F1301" s="61" t="s">
        <v>11111</v>
      </c>
      <c r="G1301" s="5"/>
      <c r="H1301" s="5"/>
      <c r="I1301" s="5"/>
      <c r="J1301" s="5"/>
    </row>
    <row r="1302" spans="1:10" ht="14.1" customHeight="1" thickBot="1" x14ac:dyDescent="0.25">
      <c r="A1302" s="75"/>
      <c r="B1302" s="62" t="s">
        <v>1786</v>
      </c>
      <c r="C1302" s="60">
        <f>IF(C1301="","",IF(AND(MONTH(C1301)&gt;=1,MONTH(C1301)&lt;=3),1,IF(AND(MONTH(C1301)&gt;=4,MONTH(C1301)&lt;=6),2,IF(AND(MONTH(C1301)&gt;=7,MONTH(C1301)&lt;=9),3,4))))</f>
        <v>1</v>
      </c>
      <c r="D1302" s="75"/>
      <c r="E1302" s="62" t="s">
        <v>13191</v>
      </c>
      <c r="F1302" s="61" t="s">
        <v>11111</v>
      </c>
      <c r="G1302" s="5"/>
      <c r="H1302" s="5"/>
      <c r="I1302" s="5"/>
      <c r="J1302" s="5"/>
    </row>
    <row r="1303" spans="1:10" ht="14.1" customHeight="1" thickBot="1" x14ac:dyDescent="0.25">
      <c r="A1303" s="5"/>
      <c r="B1303" s="5"/>
      <c r="C1303" s="5"/>
      <c r="D1303" s="5"/>
      <c r="E1303" s="5"/>
      <c r="F1303" s="5"/>
      <c r="G1303" s="5"/>
      <c r="H1303" s="5"/>
      <c r="I1303" s="5"/>
      <c r="J1303" s="5"/>
    </row>
    <row r="1304" spans="1:10" ht="14.1" customHeight="1" thickBot="1" x14ac:dyDescent="0.25">
      <c r="A1304" s="67" t="s">
        <v>15735</v>
      </c>
      <c r="B1304" s="67" t="s">
        <v>16146</v>
      </c>
      <c r="C1304" s="67" t="s">
        <v>15641</v>
      </c>
      <c r="D1304" s="67" t="s">
        <v>15251</v>
      </c>
      <c r="E1304" s="67" t="s">
        <v>6932</v>
      </c>
      <c r="F1304" s="67" t="s">
        <v>15280</v>
      </c>
      <c r="G1304" s="5"/>
      <c r="H1304" s="5"/>
      <c r="I1304" s="5"/>
      <c r="J1304" s="5"/>
    </row>
    <row r="1305" spans="1:10" ht="13.5" customHeight="1" x14ac:dyDescent="0.2">
      <c r="A1305" s="63">
        <v>39121311</v>
      </c>
      <c r="B1305" s="64" t="str">
        <f t="shared" ref="B1305:B1314" ca="1" si="16">IFERROR(INDEX(UNSPSCDes,MATCH(INDIRECT(ADDRESS(ROW(),COLUMN()-1,4)),UNSPSCCode,0)),"")</f>
        <v>Accesorios eléctricos</v>
      </c>
      <c r="C1305" s="63" t="s">
        <v>18143</v>
      </c>
      <c r="D1305" s="63">
        <v>3</v>
      </c>
      <c r="E1305" s="66">
        <v>8000</v>
      </c>
      <c r="F1305" s="65">
        <f t="shared" ref="F1305:F1314" ca="1" si="17">INDIRECT(ADDRESS(ROW(),COLUMN()-2,4))*INDIRECT(ADDRESS(ROW(),COLUMN()-1,4))</f>
        <v>24000</v>
      </c>
      <c r="G1305" s="5"/>
      <c r="H1305" s="5"/>
      <c r="I1305" s="5"/>
      <c r="J1305" s="5"/>
    </row>
    <row r="1306" spans="1:10" ht="13.5" customHeight="1" x14ac:dyDescent="0.2">
      <c r="A1306" s="63">
        <v>26111701</v>
      </c>
      <c r="B1306" s="64" t="str">
        <f t="shared" ca="1" si="16"/>
        <v>Baterías recargables</v>
      </c>
      <c r="C1306" s="63" t="s">
        <v>1449</v>
      </c>
      <c r="D1306" s="63">
        <v>16</v>
      </c>
      <c r="E1306" s="66">
        <v>14250</v>
      </c>
      <c r="F1306" s="65">
        <f t="shared" ca="1" si="17"/>
        <v>228000</v>
      </c>
      <c r="G1306" s="5"/>
      <c r="H1306" s="5"/>
      <c r="I1306" s="5"/>
      <c r="J1306" s="5"/>
    </row>
    <row r="1307" spans="1:10" ht="13.5" customHeight="1" x14ac:dyDescent="0.2">
      <c r="A1307" s="63">
        <v>81112006</v>
      </c>
      <c r="B1307" s="64" t="str">
        <f t="shared" ca="1" si="16"/>
        <v>servicios de almacenamiento de datos</v>
      </c>
      <c r="C1307" s="63" t="s">
        <v>1449</v>
      </c>
      <c r="D1307" s="63">
        <v>1</v>
      </c>
      <c r="E1307" s="66">
        <v>26000</v>
      </c>
      <c r="F1307" s="65">
        <f t="shared" ca="1" si="17"/>
        <v>26000</v>
      </c>
      <c r="G1307" s="5"/>
      <c r="H1307" s="5"/>
      <c r="I1307" s="5"/>
      <c r="J1307" s="5"/>
    </row>
    <row r="1308" spans="1:10" ht="13.5" customHeight="1" x14ac:dyDescent="0.2">
      <c r="A1308" s="63">
        <v>39121311</v>
      </c>
      <c r="B1308" s="64" t="str">
        <f t="shared" ca="1" si="16"/>
        <v>Accesorios eléctricos</v>
      </c>
      <c r="C1308" s="63" t="s">
        <v>18143</v>
      </c>
      <c r="D1308" s="63">
        <v>1</v>
      </c>
      <c r="E1308" s="66">
        <v>75000</v>
      </c>
      <c r="F1308" s="65">
        <f t="shared" ca="1" si="17"/>
        <v>75000</v>
      </c>
      <c r="G1308" s="5"/>
      <c r="H1308" s="5"/>
      <c r="I1308" s="5"/>
      <c r="J1308" s="5"/>
    </row>
    <row r="1309" spans="1:10" ht="13.5" customHeight="1" x14ac:dyDescent="0.2">
      <c r="A1309" s="63">
        <v>30171505</v>
      </c>
      <c r="B1309" s="64" t="str">
        <f t="shared" ca="1" si="16"/>
        <v>Puertas de metal</v>
      </c>
      <c r="C1309" s="63" t="s">
        <v>1449</v>
      </c>
      <c r="D1309" s="63">
        <v>1</v>
      </c>
      <c r="E1309" s="66">
        <v>80000</v>
      </c>
      <c r="F1309" s="65">
        <f t="shared" ca="1" si="17"/>
        <v>80000</v>
      </c>
      <c r="G1309" s="5"/>
      <c r="H1309" s="5"/>
      <c r="I1309" s="5"/>
      <c r="J1309" s="5"/>
    </row>
    <row r="1310" spans="1:10" ht="13.5" customHeight="1" x14ac:dyDescent="0.2">
      <c r="A1310" s="63">
        <v>52161542</v>
      </c>
      <c r="B1310" s="64" t="str">
        <f t="shared" ca="1" si="16"/>
        <v>Pantallas de plasma</v>
      </c>
      <c r="C1310" s="63" t="s">
        <v>1449</v>
      </c>
      <c r="D1310" s="63">
        <v>1</v>
      </c>
      <c r="E1310" s="66">
        <v>90000</v>
      </c>
      <c r="F1310" s="65">
        <f t="shared" ca="1" si="17"/>
        <v>90000</v>
      </c>
      <c r="G1310" s="5"/>
      <c r="H1310" s="5"/>
      <c r="I1310" s="5"/>
      <c r="J1310" s="5"/>
    </row>
    <row r="1311" spans="1:10" ht="13.5" customHeight="1" x14ac:dyDescent="0.2">
      <c r="A1311" s="63">
        <v>26111701</v>
      </c>
      <c r="B1311" s="64" t="str">
        <f t="shared" ca="1" si="16"/>
        <v>Baterías recargables</v>
      </c>
      <c r="C1311" s="63" t="s">
        <v>1449</v>
      </c>
      <c r="D1311" s="63">
        <v>1</v>
      </c>
      <c r="E1311" s="66">
        <v>104500</v>
      </c>
      <c r="F1311" s="65">
        <f t="shared" ca="1" si="17"/>
        <v>104500</v>
      </c>
      <c r="G1311" s="5"/>
      <c r="H1311" s="5"/>
      <c r="I1311" s="5"/>
      <c r="J1311" s="5"/>
    </row>
    <row r="1312" spans="1:10" ht="13.5" customHeight="1" x14ac:dyDescent="0.2">
      <c r="A1312" s="63">
        <v>26111701</v>
      </c>
      <c r="B1312" s="64" t="str">
        <f t="shared" ca="1" si="16"/>
        <v>Baterías recargables</v>
      </c>
      <c r="C1312" s="63" t="s">
        <v>1449</v>
      </c>
      <c r="D1312" s="63">
        <v>1</v>
      </c>
      <c r="E1312" s="66">
        <v>250000</v>
      </c>
      <c r="F1312" s="65">
        <f t="shared" ca="1" si="17"/>
        <v>250000</v>
      </c>
      <c r="G1312" s="5"/>
      <c r="H1312" s="5"/>
      <c r="I1312" s="5"/>
      <c r="J1312" s="5"/>
    </row>
    <row r="1313" spans="1:10" ht="13.5" customHeight="1" x14ac:dyDescent="0.2">
      <c r="A1313" s="63">
        <v>40101701</v>
      </c>
      <c r="B1313" s="64" t="str">
        <f t="shared" ca="1" si="16"/>
        <v>Aires acondicionados</v>
      </c>
      <c r="C1313" s="63" t="s">
        <v>1449</v>
      </c>
      <c r="D1313" s="63">
        <v>1</v>
      </c>
      <c r="E1313" s="66">
        <v>700000</v>
      </c>
      <c r="F1313" s="65">
        <f t="shared" ca="1" si="17"/>
        <v>700000</v>
      </c>
      <c r="G1313" s="5"/>
      <c r="H1313" s="5"/>
      <c r="I1313" s="5"/>
      <c r="J1313" s="5"/>
    </row>
    <row r="1314" spans="1:10" ht="13.5" customHeight="1" x14ac:dyDescent="0.2">
      <c r="A1314" s="63">
        <v>72101607</v>
      </c>
      <c r="B1314" s="64" t="str">
        <f t="shared" ca="1" si="16"/>
        <v>Instalación o reparación de paredes</v>
      </c>
      <c r="C1314" s="63" t="s">
        <v>1449</v>
      </c>
      <c r="D1314" s="63">
        <v>1</v>
      </c>
      <c r="E1314" s="66">
        <v>900000</v>
      </c>
      <c r="F1314" s="65">
        <f t="shared" ca="1" si="17"/>
        <v>900000</v>
      </c>
      <c r="G1314" s="5"/>
      <c r="H1314" s="5"/>
      <c r="I1314" s="5"/>
      <c r="J1314" s="5"/>
    </row>
    <row r="1315" spans="1:10" ht="14.1" customHeight="1" x14ac:dyDescent="0.2">
      <c r="A1315" s="5"/>
      <c r="B1315" s="5"/>
      <c r="C1315" s="5"/>
      <c r="D1315" s="5"/>
      <c r="E1315" s="68" t="s">
        <v>12549</v>
      </c>
      <c r="F1315" s="69">
        <f ca="1">SUM(Table3104[MONTO TOTAL ESTIMADO])</f>
        <v>2477500</v>
      </c>
      <c r="G1315" s="5"/>
      <c r="H1315" s="5" t="str">
        <f>C1298</f>
        <v>Bienes</v>
      </c>
      <c r="I1315" s="5" t="str">
        <f>E1298</f>
        <v>Sí</v>
      </c>
      <c r="J1315" s="5" t="str">
        <f>D1298</f>
        <v>Comparacion de Precios</v>
      </c>
    </row>
    <row r="1316" spans="1:10" ht="14.1" customHeight="1" thickBot="1" x14ac:dyDescent="0.3"/>
    <row r="1317" spans="1:10" ht="33.75" customHeight="1" thickBot="1" x14ac:dyDescent="0.25">
      <c r="A1317" s="59" t="s">
        <v>16382</v>
      </c>
      <c r="B1317" s="59" t="s">
        <v>161</v>
      </c>
      <c r="C1317" s="59" t="s">
        <v>11723</v>
      </c>
      <c r="D1317" s="59" t="s">
        <v>14377</v>
      </c>
      <c r="E1317" s="59" t="s">
        <v>10961</v>
      </c>
      <c r="F1317" s="59" t="s">
        <v>11094</v>
      </c>
      <c r="G1317" s="5"/>
      <c r="H1317" s="5"/>
      <c r="I1317" s="5"/>
      <c r="J1317" s="5"/>
    </row>
    <row r="1318" spans="1:10" ht="13.5" customHeight="1" thickBot="1" x14ac:dyDescent="0.25">
      <c r="A1318" s="61" t="s">
        <v>18904</v>
      </c>
      <c r="B1318" s="61" t="s">
        <v>18906</v>
      </c>
      <c r="C1318" s="61" t="s">
        <v>17798</v>
      </c>
      <c r="D1318" s="61" t="s">
        <v>10170</v>
      </c>
      <c r="E1318" s="61" t="s">
        <v>8854</v>
      </c>
      <c r="F1318" s="61"/>
      <c r="G1318" s="5"/>
      <c r="H1318" s="5"/>
      <c r="I1318" s="5"/>
      <c r="J1318" s="5"/>
    </row>
    <row r="1319" spans="1:10" ht="14.1" customHeight="1" thickBot="1" x14ac:dyDescent="0.25">
      <c r="A1319" s="74" t="s">
        <v>14828</v>
      </c>
      <c r="B1319" s="62" t="s">
        <v>8528</v>
      </c>
      <c r="C1319" s="71">
        <v>45383</v>
      </c>
      <c r="D1319" s="74" t="s">
        <v>9385</v>
      </c>
      <c r="E1319" s="62" t="s">
        <v>13092</v>
      </c>
      <c r="F1319" s="61" t="s">
        <v>3080</v>
      </c>
      <c r="G1319" s="5"/>
      <c r="H1319" s="5"/>
      <c r="I1319" s="5"/>
      <c r="J1319" s="5"/>
    </row>
    <row r="1320" spans="1:10" ht="14.1" customHeight="1" thickBot="1" x14ac:dyDescent="0.25">
      <c r="A1320" s="75"/>
      <c r="B1320" s="62" t="s">
        <v>1786</v>
      </c>
      <c r="C1320" s="60">
        <f>IF(C1319="","",IF(AND(MONTH(C1319)&gt;=1,MONTH(C1319)&lt;=3),1,IF(AND(MONTH(C1319)&gt;=4,MONTH(C1319)&lt;=6),2,IF(AND(MONTH(C1319)&gt;=7,MONTH(C1319)&lt;=9),3,4))))</f>
        <v>2</v>
      </c>
      <c r="D1320" s="75"/>
      <c r="E1320" s="62" t="s">
        <v>2417</v>
      </c>
      <c r="F1320" s="61" t="s">
        <v>11111</v>
      </c>
      <c r="G1320" s="5"/>
      <c r="H1320" s="5"/>
      <c r="I1320" s="5"/>
      <c r="J1320" s="5"/>
    </row>
    <row r="1321" spans="1:10" ht="14.1" customHeight="1" thickBot="1" x14ac:dyDescent="0.25">
      <c r="A1321" s="75"/>
      <c r="B1321" s="62" t="s">
        <v>12941</v>
      </c>
      <c r="C1321" s="71">
        <v>45384</v>
      </c>
      <c r="D1321" s="75"/>
      <c r="E1321" s="62" t="s">
        <v>3073</v>
      </c>
      <c r="F1321" s="61" t="s">
        <v>11111</v>
      </c>
      <c r="G1321" s="5"/>
      <c r="H1321" s="5"/>
      <c r="I1321" s="5"/>
      <c r="J1321" s="5"/>
    </row>
    <row r="1322" spans="1:10" ht="14.1" customHeight="1" thickBot="1" x14ac:dyDescent="0.25">
      <c r="A1322" s="75"/>
      <c r="B1322" s="62" t="s">
        <v>1786</v>
      </c>
      <c r="C1322" s="60">
        <f>IF(C1321="","",IF(AND(MONTH(C1321)&gt;=1,MONTH(C1321)&lt;=3),1,IF(AND(MONTH(C1321)&gt;=4,MONTH(C1321)&lt;=6),2,IF(AND(MONTH(C1321)&gt;=7,MONTH(C1321)&lt;=9),3,4))))</f>
        <v>2</v>
      </c>
      <c r="D1322" s="75"/>
      <c r="E1322" s="62" t="s">
        <v>13191</v>
      </c>
      <c r="F1322" s="61" t="s">
        <v>11111</v>
      </c>
      <c r="G1322" s="5"/>
      <c r="H1322" s="5"/>
      <c r="I1322" s="5"/>
      <c r="J1322" s="5"/>
    </row>
    <row r="1323" spans="1:10" ht="14.1" customHeight="1" thickBot="1" x14ac:dyDescent="0.25">
      <c r="A1323" s="5"/>
      <c r="B1323" s="5"/>
      <c r="C1323" s="5"/>
      <c r="D1323" s="5"/>
      <c r="E1323" s="5"/>
      <c r="F1323" s="5"/>
      <c r="G1323" s="5"/>
      <c r="H1323" s="5"/>
      <c r="I1323" s="5"/>
      <c r="J1323" s="5"/>
    </row>
    <row r="1324" spans="1:10" ht="14.1" customHeight="1" thickBot="1" x14ac:dyDescent="0.25">
      <c r="A1324" s="67" t="s">
        <v>15735</v>
      </c>
      <c r="B1324" s="67" t="s">
        <v>16146</v>
      </c>
      <c r="C1324" s="67" t="s">
        <v>15641</v>
      </c>
      <c r="D1324" s="67" t="s">
        <v>15251</v>
      </c>
      <c r="E1324" s="67" t="s">
        <v>6932</v>
      </c>
      <c r="F1324" s="67" t="s">
        <v>15280</v>
      </c>
      <c r="G1324" s="5"/>
      <c r="H1324" s="5"/>
      <c r="I1324" s="5"/>
      <c r="J1324" s="5"/>
    </row>
    <row r="1325" spans="1:10" ht="13.5" customHeight="1" x14ac:dyDescent="0.2">
      <c r="A1325" s="63">
        <v>39121311</v>
      </c>
      <c r="B1325" s="64" t="str">
        <f ca="1">IFERROR(INDEX(UNSPSCDes,MATCH(INDIRECT(ADDRESS(ROW(),COLUMN()-1,4)),UNSPSCCode,0)),"")</f>
        <v>Accesorios eléctricos</v>
      </c>
      <c r="C1325" s="63" t="s">
        <v>18143</v>
      </c>
      <c r="D1325" s="63">
        <v>3</v>
      </c>
      <c r="E1325" s="66">
        <v>8000</v>
      </c>
      <c r="F1325" s="65">
        <f ca="1">INDIRECT(ADDRESS(ROW(),COLUMN()-2,4))*INDIRECT(ADDRESS(ROW(),COLUMN()-1,4))</f>
        <v>24000</v>
      </c>
      <c r="G1325" s="5"/>
      <c r="H1325" s="5"/>
      <c r="I1325" s="5"/>
      <c r="J1325" s="5"/>
    </row>
    <row r="1326" spans="1:10" ht="27" customHeight="1" x14ac:dyDescent="0.2">
      <c r="A1326" s="63">
        <v>72102305</v>
      </c>
      <c r="B1326" s="64" t="str">
        <f ca="1">IFERROR(INDEX(UNSPSCDes,MATCH(INDIRECT(ADDRESS(ROW(),COLUMN()-1,4)),UNSPSCCode,0)),"")</f>
        <v>Servicios de reparación, mantenimiento o reparación de aire acondicionado</v>
      </c>
      <c r="C1326" s="63" t="s">
        <v>1449</v>
      </c>
      <c r="D1326" s="63">
        <v>1</v>
      </c>
      <c r="E1326" s="66">
        <v>70000</v>
      </c>
      <c r="F1326" s="65">
        <f ca="1">INDIRECT(ADDRESS(ROW(),COLUMN()-2,4))*INDIRECT(ADDRESS(ROW(),COLUMN()-1,4))</f>
        <v>70000</v>
      </c>
      <c r="G1326" s="5"/>
      <c r="H1326" s="5"/>
      <c r="I1326" s="5"/>
      <c r="J1326" s="5"/>
    </row>
    <row r="1327" spans="1:10" ht="13.5" customHeight="1" x14ac:dyDescent="0.2">
      <c r="A1327" s="63">
        <v>39121311</v>
      </c>
      <c r="B1327" s="64" t="str">
        <f ca="1">IFERROR(INDEX(UNSPSCDes,MATCH(INDIRECT(ADDRESS(ROW(),COLUMN()-1,4)),UNSPSCCode,0)),"")</f>
        <v>Accesorios eléctricos</v>
      </c>
      <c r="C1327" s="63" t="s">
        <v>18143</v>
      </c>
      <c r="D1327" s="63">
        <v>1</v>
      </c>
      <c r="E1327" s="66">
        <v>75000</v>
      </c>
      <c r="F1327" s="65">
        <f ca="1">INDIRECT(ADDRESS(ROW(),COLUMN()-2,4))*INDIRECT(ADDRESS(ROW(),COLUMN()-1,4))</f>
        <v>75000</v>
      </c>
      <c r="G1327" s="5"/>
      <c r="H1327" s="5"/>
      <c r="I1327" s="5"/>
      <c r="J1327" s="5"/>
    </row>
    <row r="1328" spans="1:10" ht="14.1" customHeight="1" x14ac:dyDescent="0.2">
      <c r="A1328" s="5"/>
      <c r="B1328" s="5"/>
      <c r="C1328" s="5"/>
      <c r="D1328" s="5"/>
      <c r="E1328" s="68" t="s">
        <v>12549</v>
      </c>
      <c r="F1328" s="69">
        <f ca="1">SUM(Table3105[MONTO TOTAL ESTIMADO])</f>
        <v>169000</v>
      </c>
      <c r="G1328" s="5"/>
      <c r="H1328" s="5" t="str">
        <f>C1318</f>
        <v>Bienes</v>
      </c>
      <c r="I1328" s="5" t="str">
        <f>E1318</f>
        <v>Sí</v>
      </c>
      <c r="J1328" s="5" t="str">
        <f>D1318</f>
        <v>Compras por debajo del Umbral</v>
      </c>
    </row>
    <row r="1329" spans="1:10" ht="14.1" customHeight="1" thickBot="1" x14ac:dyDescent="0.3"/>
    <row r="1330" spans="1:10" ht="33.75" customHeight="1" thickBot="1" x14ac:dyDescent="0.25">
      <c r="A1330" s="59" t="s">
        <v>16382</v>
      </c>
      <c r="B1330" s="59" t="s">
        <v>161</v>
      </c>
      <c r="C1330" s="59" t="s">
        <v>11723</v>
      </c>
      <c r="D1330" s="59" t="s">
        <v>14377</v>
      </c>
      <c r="E1330" s="59" t="s">
        <v>10961</v>
      </c>
      <c r="F1330" s="59" t="s">
        <v>11094</v>
      </c>
      <c r="G1330" s="5"/>
      <c r="H1330" s="5"/>
      <c r="I1330" s="5"/>
      <c r="J1330" s="5"/>
    </row>
    <row r="1331" spans="1:10" ht="14.1" customHeight="1" thickBot="1" x14ac:dyDescent="0.25">
      <c r="A1331" s="61" t="s">
        <v>18904</v>
      </c>
      <c r="B1331" s="61" t="s">
        <v>18907</v>
      </c>
      <c r="C1331" s="61" t="s">
        <v>17798</v>
      </c>
      <c r="D1331" s="61" t="s">
        <v>10170</v>
      </c>
      <c r="E1331" s="61" t="s">
        <v>8854</v>
      </c>
      <c r="F1331" s="61"/>
      <c r="G1331" s="5"/>
      <c r="H1331" s="5"/>
      <c r="I1331" s="5"/>
      <c r="J1331" s="5"/>
    </row>
    <row r="1332" spans="1:10" ht="14.1" customHeight="1" thickBot="1" x14ac:dyDescent="0.25">
      <c r="A1332" s="74" t="s">
        <v>14828</v>
      </c>
      <c r="B1332" s="62" t="s">
        <v>8528</v>
      </c>
      <c r="C1332" s="71">
        <v>45474</v>
      </c>
      <c r="D1332" s="74" t="s">
        <v>9385</v>
      </c>
      <c r="E1332" s="62" t="s">
        <v>13092</v>
      </c>
      <c r="F1332" s="61" t="s">
        <v>3080</v>
      </c>
      <c r="G1332" s="5"/>
      <c r="H1332" s="5"/>
      <c r="I1332" s="5"/>
      <c r="J1332" s="5"/>
    </row>
    <row r="1333" spans="1:10" ht="14.1" customHeight="1" thickBot="1" x14ac:dyDescent="0.25">
      <c r="A1333" s="75"/>
      <c r="B1333" s="62" t="s">
        <v>1786</v>
      </c>
      <c r="C1333" s="60">
        <f>IF(C1332="","",IF(AND(MONTH(C1332)&gt;=1,MONTH(C1332)&lt;=3),1,IF(AND(MONTH(C1332)&gt;=4,MONTH(C1332)&lt;=6),2,IF(AND(MONTH(C1332)&gt;=7,MONTH(C1332)&lt;=9),3,4))))</f>
        <v>3</v>
      </c>
      <c r="D1333" s="75"/>
      <c r="E1333" s="62" t="s">
        <v>2417</v>
      </c>
      <c r="F1333" s="61" t="s">
        <v>11111</v>
      </c>
      <c r="G1333" s="5"/>
      <c r="H1333" s="5"/>
      <c r="I1333" s="5"/>
      <c r="J1333" s="5"/>
    </row>
    <row r="1334" spans="1:10" ht="14.1" customHeight="1" thickBot="1" x14ac:dyDescent="0.25">
      <c r="A1334" s="75"/>
      <c r="B1334" s="62" t="s">
        <v>12941</v>
      </c>
      <c r="C1334" s="71">
        <v>45475</v>
      </c>
      <c r="D1334" s="75"/>
      <c r="E1334" s="62" t="s">
        <v>3073</v>
      </c>
      <c r="F1334" s="61" t="s">
        <v>11111</v>
      </c>
      <c r="G1334" s="5"/>
      <c r="H1334" s="5"/>
      <c r="I1334" s="5"/>
      <c r="J1334" s="5"/>
    </row>
    <row r="1335" spans="1:10" ht="14.1" customHeight="1" thickBot="1" x14ac:dyDescent="0.25">
      <c r="A1335" s="75"/>
      <c r="B1335" s="62" t="s">
        <v>1786</v>
      </c>
      <c r="C1335" s="60">
        <f>IF(C1334="","",IF(AND(MONTH(C1334)&gt;=1,MONTH(C1334)&lt;=3),1,IF(AND(MONTH(C1334)&gt;=4,MONTH(C1334)&lt;=6),2,IF(AND(MONTH(C1334)&gt;=7,MONTH(C1334)&lt;=9),3,4))))</f>
        <v>3</v>
      </c>
      <c r="D1335" s="75"/>
      <c r="E1335" s="62" t="s">
        <v>13191</v>
      </c>
      <c r="F1335" s="61" t="s">
        <v>11111</v>
      </c>
      <c r="G1335" s="5"/>
      <c r="H1335" s="5"/>
      <c r="I1335" s="5"/>
      <c r="J1335" s="5"/>
    </row>
    <row r="1336" spans="1:10" ht="14.1" customHeight="1" thickBot="1" x14ac:dyDescent="0.25">
      <c r="A1336" s="5"/>
      <c r="B1336" s="5"/>
      <c r="C1336" s="5"/>
      <c r="D1336" s="5"/>
      <c r="E1336" s="5"/>
      <c r="F1336" s="5"/>
      <c r="G1336" s="5"/>
      <c r="H1336" s="5"/>
      <c r="I1336" s="5"/>
      <c r="J1336" s="5"/>
    </row>
    <row r="1337" spans="1:10" ht="14.1" customHeight="1" thickBot="1" x14ac:dyDescent="0.25">
      <c r="A1337" s="67" t="s">
        <v>15735</v>
      </c>
      <c r="B1337" s="67" t="s">
        <v>16146</v>
      </c>
      <c r="C1337" s="67" t="s">
        <v>15641</v>
      </c>
      <c r="D1337" s="67" t="s">
        <v>15251</v>
      </c>
      <c r="E1337" s="67" t="s">
        <v>6932</v>
      </c>
      <c r="F1337" s="67" t="s">
        <v>15280</v>
      </c>
      <c r="G1337" s="5"/>
      <c r="H1337" s="5"/>
      <c r="I1337" s="5"/>
      <c r="J1337" s="5"/>
    </row>
    <row r="1338" spans="1:10" ht="13.5" customHeight="1" x14ac:dyDescent="0.2">
      <c r="A1338" s="63">
        <v>39121311</v>
      </c>
      <c r="B1338" s="64" t="str">
        <f ca="1">IFERROR(INDEX(UNSPSCDes,MATCH(INDIRECT(ADDRESS(ROW(),COLUMN()-1,4)),UNSPSCCode,0)),"")</f>
        <v>Accesorios eléctricos</v>
      </c>
      <c r="C1338" s="63" t="s">
        <v>18143</v>
      </c>
      <c r="D1338" s="63">
        <v>3</v>
      </c>
      <c r="E1338" s="66">
        <v>8000</v>
      </c>
      <c r="F1338" s="65">
        <f ca="1">INDIRECT(ADDRESS(ROW(),COLUMN()-2,4))*INDIRECT(ADDRESS(ROW(),COLUMN()-1,4))</f>
        <v>24000</v>
      </c>
      <c r="G1338" s="5"/>
      <c r="H1338" s="5"/>
      <c r="I1338" s="5"/>
      <c r="J1338" s="5"/>
    </row>
    <row r="1339" spans="1:10" ht="13.5" customHeight="1" x14ac:dyDescent="0.2">
      <c r="A1339" s="63">
        <v>39121311</v>
      </c>
      <c r="B1339" s="64" t="str">
        <f ca="1">IFERROR(INDEX(UNSPSCDes,MATCH(INDIRECT(ADDRESS(ROW(),COLUMN()-1,4)),UNSPSCCode,0)),"")</f>
        <v>Accesorios eléctricos</v>
      </c>
      <c r="C1339" s="63" t="s">
        <v>18143</v>
      </c>
      <c r="D1339" s="63">
        <v>1</v>
      </c>
      <c r="E1339" s="66">
        <v>75000</v>
      </c>
      <c r="F1339" s="65">
        <f ca="1">INDIRECT(ADDRESS(ROW(),COLUMN()-2,4))*INDIRECT(ADDRESS(ROW(),COLUMN()-1,4))</f>
        <v>75000</v>
      </c>
      <c r="G1339" s="5"/>
      <c r="H1339" s="5"/>
      <c r="I1339" s="5"/>
      <c r="J1339" s="5"/>
    </row>
    <row r="1340" spans="1:10" ht="14.1" customHeight="1" x14ac:dyDescent="0.2">
      <c r="A1340" s="5"/>
      <c r="B1340" s="5"/>
      <c r="C1340" s="5"/>
      <c r="D1340" s="5"/>
      <c r="E1340" s="68" t="s">
        <v>12549</v>
      </c>
      <c r="F1340" s="69">
        <f ca="1">SUM(Table3106[MONTO TOTAL ESTIMADO])</f>
        <v>99000</v>
      </c>
      <c r="G1340" s="5"/>
      <c r="H1340" s="5" t="str">
        <f>C1331</f>
        <v>Bienes</v>
      </c>
      <c r="I1340" s="5" t="str">
        <f>E1331</f>
        <v>Sí</v>
      </c>
      <c r="J1340" s="5" t="str">
        <f>D1331</f>
        <v>Compras por debajo del Umbral</v>
      </c>
    </row>
    <row r="1341" spans="1:10" ht="14.1" customHeight="1" thickBot="1" x14ac:dyDescent="0.3"/>
    <row r="1342" spans="1:10" ht="33.75" customHeight="1" thickBot="1" x14ac:dyDescent="0.25">
      <c r="A1342" s="59" t="s">
        <v>16382</v>
      </c>
      <c r="B1342" s="59" t="s">
        <v>161</v>
      </c>
      <c r="C1342" s="59" t="s">
        <v>11723</v>
      </c>
      <c r="D1342" s="59" t="s">
        <v>14377</v>
      </c>
      <c r="E1342" s="59" t="s">
        <v>10961</v>
      </c>
      <c r="F1342" s="59" t="s">
        <v>11094</v>
      </c>
      <c r="G1342" s="5"/>
      <c r="H1342" s="5"/>
      <c r="I1342" s="5"/>
      <c r="J1342" s="5"/>
    </row>
    <row r="1343" spans="1:10" ht="14.1" customHeight="1" thickBot="1" x14ac:dyDescent="0.25">
      <c r="A1343" s="61" t="s">
        <v>18904</v>
      </c>
      <c r="B1343" s="61" t="s">
        <v>18907</v>
      </c>
      <c r="C1343" s="61" t="s">
        <v>17798</v>
      </c>
      <c r="D1343" s="61" t="s">
        <v>10170</v>
      </c>
      <c r="E1343" s="61" t="s">
        <v>8854</v>
      </c>
      <c r="F1343" s="61"/>
      <c r="G1343" s="5"/>
      <c r="H1343" s="5"/>
      <c r="I1343" s="5"/>
      <c r="J1343" s="5"/>
    </row>
    <row r="1344" spans="1:10" ht="14.1" customHeight="1" thickBot="1" x14ac:dyDescent="0.25">
      <c r="A1344" s="74" t="s">
        <v>14828</v>
      </c>
      <c r="B1344" s="62" t="s">
        <v>8528</v>
      </c>
      <c r="C1344" s="71">
        <v>45566</v>
      </c>
      <c r="D1344" s="74" t="s">
        <v>9385</v>
      </c>
      <c r="E1344" s="62" t="s">
        <v>13092</v>
      </c>
      <c r="F1344" s="61" t="s">
        <v>3080</v>
      </c>
      <c r="G1344" s="5"/>
      <c r="H1344" s="5"/>
      <c r="I1344" s="5"/>
      <c r="J1344" s="5"/>
    </row>
    <row r="1345" spans="1:10" ht="14.1" customHeight="1" thickBot="1" x14ac:dyDescent="0.25">
      <c r="A1345" s="75"/>
      <c r="B1345" s="62" t="s">
        <v>1786</v>
      </c>
      <c r="C1345" s="60">
        <f>IF(C1344="","",IF(AND(MONTH(C1344)&gt;=1,MONTH(C1344)&lt;=3),1,IF(AND(MONTH(C1344)&gt;=4,MONTH(C1344)&lt;=6),2,IF(AND(MONTH(C1344)&gt;=7,MONTH(C1344)&lt;=9),3,4))))</f>
        <v>4</v>
      </c>
      <c r="D1345" s="75"/>
      <c r="E1345" s="62" t="s">
        <v>2417</v>
      </c>
      <c r="F1345" s="61" t="s">
        <v>11111</v>
      </c>
      <c r="G1345" s="5"/>
      <c r="H1345" s="5"/>
      <c r="I1345" s="5"/>
      <c r="J1345" s="5"/>
    </row>
    <row r="1346" spans="1:10" ht="14.1" customHeight="1" thickBot="1" x14ac:dyDescent="0.25">
      <c r="A1346" s="75"/>
      <c r="B1346" s="62" t="s">
        <v>12941</v>
      </c>
      <c r="C1346" s="71">
        <v>45567</v>
      </c>
      <c r="D1346" s="75"/>
      <c r="E1346" s="62" t="s">
        <v>3073</v>
      </c>
      <c r="F1346" s="61" t="s">
        <v>11111</v>
      </c>
      <c r="G1346" s="5"/>
      <c r="H1346" s="5"/>
      <c r="I1346" s="5"/>
      <c r="J1346" s="5"/>
    </row>
    <row r="1347" spans="1:10" ht="14.1" customHeight="1" thickBot="1" x14ac:dyDescent="0.25">
      <c r="A1347" s="75"/>
      <c r="B1347" s="62" t="s">
        <v>1786</v>
      </c>
      <c r="C1347" s="60">
        <f>IF(C1346="","",IF(AND(MONTH(C1346)&gt;=1,MONTH(C1346)&lt;=3),1,IF(AND(MONTH(C1346)&gt;=4,MONTH(C1346)&lt;=6),2,IF(AND(MONTH(C1346)&gt;=7,MONTH(C1346)&lt;=9),3,4))))</f>
        <v>4</v>
      </c>
      <c r="D1347" s="75"/>
      <c r="E1347" s="62" t="s">
        <v>13191</v>
      </c>
      <c r="F1347" s="61" t="s">
        <v>11111</v>
      </c>
      <c r="G1347" s="5"/>
      <c r="H1347" s="5"/>
      <c r="I1347" s="5"/>
      <c r="J1347" s="5"/>
    </row>
    <row r="1348" spans="1:10" ht="14.1" customHeight="1" thickBot="1" x14ac:dyDescent="0.25">
      <c r="A1348" s="5"/>
      <c r="B1348" s="5"/>
      <c r="C1348" s="5"/>
      <c r="D1348" s="5"/>
      <c r="E1348" s="5"/>
      <c r="F1348" s="5"/>
      <c r="G1348" s="5"/>
      <c r="H1348" s="5"/>
      <c r="I1348" s="5"/>
      <c r="J1348" s="5"/>
    </row>
    <row r="1349" spans="1:10" ht="14.1" customHeight="1" thickBot="1" x14ac:dyDescent="0.25">
      <c r="A1349" s="67" t="s">
        <v>15735</v>
      </c>
      <c r="B1349" s="67" t="s">
        <v>16146</v>
      </c>
      <c r="C1349" s="67" t="s">
        <v>15641</v>
      </c>
      <c r="D1349" s="67" t="s">
        <v>15251</v>
      </c>
      <c r="E1349" s="67" t="s">
        <v>6932</v>
      </c>
      <c r="F1349" s="67" t="s">
        <v>15280</v>
      </c>
      <c r="G1349" s="5"/>
      <c r="H1349" s="5"/>
      <c r="I1349" s="5"/>
      <c r="J1349" s="5"/>
    </row>
    <row r="1350" spans="1:10" ht="14.1" customHeight="1" x14ac:dyDescent="0.2">
      <c r="A1350" s="63">
        <v>39121311</v>
      </c>
      <c r="B1350" s="64" t="str">
        <f ca="1">IFERROR(INDEX(UNSPSCDes,MATCH(INDIRECT(ADDRESS(ROW(),COLUMN()-1,4)),UNSPSCCode,0)),"")</f>
        <v>Accesorios eléctricos</v>
      </c>
      <c r="C1350" s="63" t="s">
        <v>18143</v>
      </c>
      <c r="D1350" s="63">
        <v>3</v>
      </c>
      <c r="E1350" s="66">
        <v>8000</v>
      </c>
      <c r="F1350" s="65">
        <f ca="1">INDIRECT(ADDRESS(ROW(),COLUMN()-2,4))*INDIRECT(ADDRESS(ROW(),COLUMN()-1,4))</f>
        <v>24000</v>
      </c>
      <c r="G1350" s="5"/>
      <c r="H1350" s="5"/>
      <c r="I1350" s="5"/>
      <c r="J1350" s="5"/>
    </row>
    <row r="1351" spans="1:10" ht="13.5" customHeight="1" x14ac:dyDescent="0.2">
      <c r="A1351" s="63">
        <v>39121311</v>
      </c>
      <c r="B1351" s="64" t="str">
        <f ca="1">IFERROR(INDEX(UNSPSCDes,MATCH(INDIRECT(ADDRESS(ROW(),COLUMN()-1,4)),UNSPSCCode,0)),"")</f>
        <v>Accesorios eléctricos</v>
      </c>
      <c r="C1351" s="63" t="s">
        <v>18143</v>
      </c>
      <c r="D1351" s="63">
        <v>1</v>
      </c>
      <c r="E1351" s="66">
        <v>75000</v>
      </c>
      <c r="F1351" s="65">
        <f ca="1">INDIRECT(ADDRESS(ROW(),COLUMN()-2,4))*INDIRECT(ADDRESS(ROW(),COLUMN()-1,4))</f>
        <v>75000</v>
      </c>
      <c r="G1351" s="5"/>
      <c r="H1351" s="5"/>
      <c r="I1351" s="5"/>
      <c r="J1351" s="5"/>
    </row>
    <row r="1352" spans="1:10" ht="14.1" customHeight="1" x14ac:dyDescent="0.2">
      <c r="A1352" s="5"/>
      <c r="B1352" s="5"/>
      <c r="C1352" s="5"/>
      <c r="D1352" s="5"/>
      <c r="E1352" s="68" t="s">
        <v>12549</v>
      </c>
      <c r="F1352" s="69">
        <f ca="1">SUM(Table3107[MONTO TOTAL ESTIMADO])</f>
        <v>99000</v>
      </c>
      <c r="G1352" s="5"/>
      <c r="H1352" s="5" t="str">
        <f>C1343</f>
        <v>Bienes</v>
      </c>
      <c r="I1352" s="5" t="str">
        <f>E1343</f>
        <v>Sí</v>
      </c>
      <c r="J1352" s="5" t="str">
        <f>D1343</f>
        <v>Compras por debajo del Umbral</v>
      </c>
    </row>
    <row r="1353" spans="1:10" ht="14.1" customHeight="1" thickBot="1" x14ac:dyDescent="0.3"/>
    <row r="1354" spans="1:10" ht="33.75" customHeight="1" thickBot="1" x14ac:dyDescent="0.25">
      <c r="A1354" s="59" t="s">
        <v>16382</v>
      </c>
      <c r="B1354" s="59" t="s">
        <v>161</v>
      </c>
      <c r="C1354" s="59" t="s">
        <v>11723</v>
      </c>
      <c r="D1354" s="59" t="s">
        <v>14377</v>
      </c>
      <c r="E1354" s="59" t="s">
        <v>10961</v>
      </c>
      <c r="F1354" s="59" t="s">
        <v>11094</v>
      </c>
      <c r="G1354" s="5"/>
      <c r="H1354" s="5"/>
      <c r="I1354" s="5"/>
      <c r="J1354" s="5"/>
    </row>
    <row r="1355" spans="1:10" ht="14.1" customHeight="1" thickBot="1" x14ac:dyDescent="0.25">
      <c r="A1355" s="61" t="s">
        <v>18908</v>
      </c>
      <c r="B1355" s="61" t="s">
        <v>18909</v>
      </c>
      <c r="C1355" s="61" t="s">
        <v>17798</v>
      </c>
      <c r="D1355" s="61" t="s">
        <v>17483</v>
      </c>
      <c r="E1355" s="61" t="s">
        <v>17854</v>
      </c>
      <c r="F1355" s="61"/>
      <c r="G1355" s="5"/>
      <c r="H1355" s="5"/>
      <c r="I1355" s="5"/>
      <c r="J1355" s="5"/>
    </row>
    <row r="1356" spans="1:10" ht="14.1" customHeight="1" thickBot="1" x14ac:dyDescent="0.25">
      <c r="A1356" s="74" t="s">
        <v>14828</v>
      </c>
      <c r="B1356" s="62" t="s">
        <v>8528</v>
      </c>
      <c r="C1356" s="71">
        <v>45474</v>
      </c>
      <c r="D1356" s="74" t="s">
        <v>9385</v>
      </c>
      <c r="E1356" s="62" t="s">
        <v>13092</v>
      </c>
      <c r="F1356" s="61" t="s">
        <v>3080</v>
      </c>
      <c r="G1356" s="5"/>
      <c r="H1356" s="5"/>
      <c r="I1356" s="5"/>
      <c r="J1356" s="5"/>
    </row>
    <row r="1357" spans="1:10" ht="14.1" customHeight="1" thickBot="1" x14ac:dyDescent="0.25">
      <c r="A1357" s="75"/>
      <c r="B1357" s="62" t="s">
        <v>1786</v>
      </c>
      <c r="C1357" s="60">
        <f>IF(C1356="","",IF(AND(MONTH(C1356)&gt;=1,MONTH(C1356)&lt;=3),1,IF(AND(MONTH(C1356)&gt;=4,MONTH(C1356)&lt;=6),2,IF(AND(MONTH(C1356)&gt;=7,MONTH(C1356)&lt;=9),3,4))))</f>
        <v>3</v>
      </c>
      <c r="D1357" s="75"/>
      <c r="E1357" s="62" t="s">
        <v>2417</v>
      </c>
      <c r="F1357" s="61" t="s">
        <v>11111</v>
      </c>
      <c r="G1357" s="5"/>
      <c r="H1357" s="5"/>
      <c r="I1357" s="5"/>
      <c r="J1357" s="5"/>
    </row>
    <row r="1358" spans="1:10" ht="14.1" customHeight="1" thickBot="1" x14ac:dyDescent="0.25">
      <c r="A1358" s="75"/>
      <c r="B1358" s="62" t="s">
        <v>12941</v>
      </c>
      <c r="C1358" s="71">
        <v>45488</v>
      </c>
      <c r="D1358" s="75"/>
      <c r="E1358" s="62" t="s">
        <v>3073</v>
      </c>
      <c r="F1358" s="61" t="s">
        <v>11111</v>
      </c>
      <c r="G1358" s="5"/>
      <c r="H1358" s="5"/>
      <c r="I1358" s="5"/>
      <c r="J1358" s="5"/>
    </row>
    <row r="1359" spans="1:10" ht="14.1" customHeight="1" thickBot="1" x14ac:dyDescent="0.25">
      <c r="A1359" s="75"/>
      <c r="B1359" s="62" t="s">
        <v>1786</v>
      </c>
      <c r="C1359" s="60">
        <f>IF(C1358="","",IF(AND(MONTH(C1358)&gt;=1,MONTH(C1358)&lt;=3),1,IF(AND(MONTH(C1358)&gt;=4,MONTH(C1358)&lt;=6),2,IF(AND(MONTH(C1358)&gt;=7,MONTH(C1358)&lt;=9),3,4))))</f>
        <v>3</v>
      </c>
      <c r="D1359" s="75"/>
      <c r="E1359" s="62" t="s">
        <v>13191</v>
      </c>
      <c r="F1359" s="61" t="s">
        <v>11111</v>
      </c>
      <c r="G1359" s="5"/>
      <c r="H1359" s="5"/>
      <c r="I1359" s="5"/>
      <c r="J1359" s="5"/>
    </row>
    <row r="1360" spans="1:10" ht="14.1" customHeight="1" thickBot="1" x14ac:dyDescent="0.25">
      <c r="A1360" s="5"/>
      <c r="B1360" s="5"/>
      <c r="C1360" s="5"/>
      <c r="D1360" s="5"/>
      <c r="E1360" s="5"/>
      <c r="F1360" s="5"/>
      <c r="G1360" s="5"/>
      <c r="H1360" s="5"/>
      <c r="I1360" s="5"/>
      <c r="J1360" s="5"/>
    </row>
    <row r="1361" spans="1:10" ht="14.1" customHeight="1" thickBot="1" x14ac:dyDescent="0.25">
      <c r="A1361" s="67" t="s">
        <v>15735</v>
      </c>
      <c r="B1361" s="67" t="s">
        <v>16146</v>
      </c>
      <c r="C1361" s="67" t="s">
        <v>15641</v>
      </c>
      <c r="D1361" s="67" t="s">
        <v>15251</v>
      </c>
      <c r="E1361" s="67" t="s">
        <v>6932</v>
      </c>
      <c r="F1361" s="67" t="s">
        <v>15280</v>
      </c>
      <c r="G1361" s="5"/>
      <c r="H1361" s="5"/>
      <c r="I1361" s="5"/>
      <c r="J1361" s="5"/>
    </row>
    <row r="1362" spans="1:10" ht="13.5" customHeight="1" x14ac:dyDescent="0.2">
      <c r="A1362" s="63">
        <v>84101604</v>
      </c>
      <c r="B1362" s="64" t="str">
        <f ca="1">IFERROR(INDEX(UNSPSCDes,MATCH(INDIRECT(ADDRESS(ROW(),COLUMN()-1,4)),UNSPSCCode,0)),"")</f>
        <v>Ayuda gubernamental</v>
      </c>
      <c r="C1362" s="63" t="s">
        <v>1449</v>
      </c>
      <c r="D1362" s="63">
        <v>100</v>
      </c>
      <c r="E1362" s="66">
        <v>10000</v>
      </c>
      <c r="F1362" s="65">
        <f ca="1">INDIRECT(ADDRESS(ROW(),COLUMN()-2,4))*INDIRECT(ADDRESS(ROW(),COLUMN()-1,4))</f>
        <v>1000000</v>
      </c>
      <c r="G1362" s="5"/>
      <c r="H1362" s="5"/>
      <c r="I1362" s="5"/>
      <c r="J1362" s="5"/>
    </row>
    <row r="1363" spans="1:10" ht="14.1" customHeight="1" x14ac:dyDescent="0.2">
      <c r="A1363" s="5"/>
      <c r="B1363" s="5"/>
      <c r="C1363" s="5"/>
      <c r="D1363" s="5"/>
      <c r="E1363" s="68" t="s">
        <v>12549</v>
      </c>
      <c r="F1363" s="69">
        <f ca="1">SUM(Table3108[MONTO TOTAL ESTIMADO])</f>
        <v>1000000</v>
      </c>
      <c r="G1363" s="5"/>
      <c r="H1363" s="5" t="str">
        <f>C1355</f>
        <v>Bienes</v>
      </c>
      <c r="I1363" s="5" t="str">
        <f>E1355</f>
        <v>No</v>
      </c>
      <c r="J1363" s="5" t="str">
        <f>D1355</f>
        <v>Compras Menores</v>
      </c>
    </row>
    <row r="1364" spans="1:10" ht="14.1" customHeight="1" thickBot="1" x14ac:dyDescent="0.3"/>
    <row r="1365" spans="1:10" ht="33.75" customHeight="1" thickBot="1" x14ac:dyDescent="0.25">
      <c r="A1365" s="59" t="s">
        <v>16382</v>
      </c>
      <c r="B1365" s="59" t="s">
        <v>161</v>
      </c>
      <c r="C1365" s="59" t="s">
        <v>11723</v>
      </c>
      <c r="D1365" s="59" t="s">
        <v>14377</v>
      </c>
      <c r="E1365" s="59" t="s">
        <v>10961</v>
      </c>
      <c r="F1365" s="59" t="s">
        <v>11094</v>
      </c>
      <c r="G1365" s="5"/>
      <c r="H1365" s="5"/>
      <c r="I1365" s="5"/>
      <c r="J1365" s="5"/>
    </row>
    <row r="1366" spans="1:10" ht="14.1" customHeight="1" thickBot="1" x14ac:dyDescent="0.25">
      <c r="A1366" s="61" t="s">
        <v>18910</v>
      </c>
      <c r="B1366" s="61" t="s">
        <v>18911</v>
      </c>
      <c r="C1366" s="61" t="s">
        <v>17798</v>
      </c>
      <c r="D1366" s="61" t="s">
        <v>10170</v>
      </c>
      <c r="E1366" s="61" t="s">
        <v>17854</v>
      </c>
      <c r="F1366" s="61"/>
      <c r="G1366" s="5"/>
      <c r="H1366" s="5"/>
      <c r="I1366" s="5"/>
      <c r="J1366" s="5"/>
    </row>
    <row r="1367" spans="1:10" ht="14.1" customHeight="1" thickBot="1" x14ac:dyDescent="0.25">
      <c r="A1367" s="74" t="s">
        <v>14828</v>
      </c>
      <c r="B1367" s="62" t="s">
        <v>8528</v>
      </c>
      <c r="C1367" s="71">
        <v>45383</v>
      </c>
      <c r="D1367" s="74" t="s">
        <v>9385</v>
      </c>
      <c r="E1367" s="62" t="s">
        <v>13092</v>
      </c>
      <c r="F1367" s="61" t="s">
        <v>3080</v>
      </c>
      <c r="G1367" s="5"/>
      <c r="H1367" s="5"/>
      <c r="I1367" s="5"/>
      <c r="J1367" s="5"/>
    </row>
    <row r="1368" spans="1:10" ht="14.1" customHeight="1" thickBot="1" x14ac:dyDescent="0.25">
      <c r="A1368" s="75"/>
      <c r="B1368" s="62" t="s">
        <v>1786</v>
      </c>
      <c r="C1368" s="60">
        <f>IF(C1367="","",IF(AND(MONTH(C1367)&gt;=1,MONTH(C1367)&lt;=3),1,IF(AND(MONTH(C1367)&gt;=4,MONTH(C1367)&lt;=6),2,IF(AND(MONTH(C1367)&gt;=7,MONTH(C1367)&lt;=9),3,4))))</f>
        <v>2</v>
      </c>
      <c r="D1368" s="75"/>
      <c r="E1368" s="62" t="s">
        <v>2417</v>
      </c>
      <c r="F1368" s="61" t="s">
        <v>11111</v>
      </c>
      <c r="G1368" s="5"/>
      <c r="H1368" s="5"/>
      <c r="I1368" s="5"/>
      <c r="J1368" s="5"/>
    </row>
    <row r="1369" spans="1:10" ht="14.1" customHeight="1" thickBot="1" x14ac:dyDescent="0.25">
      <c r="A1369" s="75"/>
      <c r="B1369" s="62" t="s">
        <v>12941</v>
      </c>
      <c r="C1369" s="71">
        <v>45384</v>
      </c>
      <c r="D1369" s="75"/>
      <c r="E1369" s="62" t="s">
        <v>3073</v>
      </c>
      <c r="F1369" s="61" t="s">
        <v>11111</v>
      </c>
      <c r="G1369" s="5"/>
      <c r="H1369" s="5"/>
      <c r="I1369" s="5"/>
      <c r="J1369" s="5"/>
    </row>
    <row r="1370" spans="1:10" ht="14.1" customHeight="1" thickBot="1" x14ac:dyDescent="0.25">
      <c r="A1370" s="75"/>
      <c r="B1370" s="62" t="s">
        <v>1786</v>
      </c>
      <c r="C1370" s="60">
        <f>IF(C1369="","",IF(AND(MONTH(C1369)&gt;=1,MONTH(C1369)&lt;=3),1,IF(AND(MONTH(C1369)&gt;=4,MONTH(C1369)&lt;=6),2,IF(AND(MONTH(C1369)&gt;=7,MONTH(C1369)&lt;=9),3,4))))</f>
        <v>2</v>
      </c>
      <c r="D1370" s="75"/>
      <c r="E1370" s="62" t="s">
        <v>13191</v>
      </c>
      <c r="F1370" s="61" t="s">
        <v>11111</v>
      </c>
      <c r="G1370" s="5"/>
      <c r="H1370" s="5"/>
      <c r="I1370" s="5"/>
      <c r="J1370" s="5"/>
    </row>
    <row r="1371" spans="1:10" ht="14.1" customHeight="1" thickBot="1" x14ac:dyDescent="0.25">
      <c r="A1371" s="5"/>
      <c r="B1371" s="5"/>
      <c r="C1371" s="5"/>
      <c r="D1371" s="5"/>
      <c r="E1371" s="5"/>
      <c r="F1371" s="5"/>
      <c r="G1371" s="5"/>
      <c r="H1371" s="5"/>
      <c r="I1371" s="5"/>
      <c r="J1371" s="5"/>
    </row>
    <row r="1372" spans="1:10" ht="14.1" customHeight="1" thickBot="1" x14ac:dyDescent="0.25">
      <c r="A1372" s="67" t="s">
        <v>15735</v>
      </c>
      <c r="B1372" s="67" t="s">
        <v>16146</v>
      </c>
      <c r="C1372" s="67" t="s">
        <v>15641</v>
      </c>
      <c r="D1372" s="67" t="s">
        <v>15251</v>
      </c>
      <c r="E1372" s="67" t="s">
        <v>6932</v>
      </c>
      <c r="F1372" s="67" t="s">
        <v>15280</v>
      </c>
      <c r="G1372" s="5"/>
      <c r="H1372" s="5"/>
      <c r="I1372" s="5"/>
      <c r="J1372" s="5"/>
    </row>
    <row r="1373" spans="1:10" ht="13.5" customHeight="1" x14ac:dyDescent="0.2">
      <c r="A1373" s="63">
        <v>46121601</v>
      </c>
      <c r="B1373" s="64" t="str">
        <f ca="1">IFERROR(INDEX(UNSPSCDes,MATCH(INDIRECT(ADDRESS(ROW(),COLUMN()-1,4)),UNSPSCCode,0)),"")</f>
        <v>Dispositivos electrónicos de seguridad o armado</v>
      </c>
      <c r="C1373" s="63" t="s">
        <v>1449</v>
      </c>
      <c r="D1373" s="63">
        <v>1</v>
      </c>
      <c r="E1373" s="66">
        <v>100000</v>
      </c>
      <c r="F1373" s="65">
        <f ca="1">INDIRECT(ADDRESS(ROW(),COLUMN()-2,4))*INDIRECT(ADDRESS(ROW(),COLUMN()-1,4))</f>
        <v>100000</v>
      </c>
      <c r="G1373" s="5"/>
      <c r="H1373" s="5"/>
      <c r="I1373" s="5"/>
      <c r="J1373" s="5"/>
    </row>
    <row r="1374" spans="1:10" ht="14.1" customHeight="1" x14ac:dyDescent="0.2">
      <c r="A1374" s="5"/>
      <c r="B1374" s="5"/>
      <c r="C1374" s="5"/>
      <c r="D1374" s="5"/>
      <c r="E1374" s="68" t="s">
        <v>12549</v>
      </c>
      <c r="F1374" s="69">
        <f ca="1">SUM(Table3109[MONTO TOTAL ESTIMADO])</f>
        <v>100000</v>
      </c>
      <c r="G1374" s="5"/>
      <c r="H1374" s="5" t="str">
        <f>C1366</f>
        <v>Bienes</v>
      </c>
      <c r="I1374" s="5" t="str">
        <f>E1366</f>
        <v>No</v>
      </c>
      <c r="J1374" s="5" t="str">
        <f>D1366</f>
        <v>Compras por debajo del Umbral</v>
      </c>
    </row>
    <row r="1375" spans="1:10" ht="14.1" customHeight="1" thickBot="1" x14ac:dyDescent="0.3"/>
    <row r="1376" spans="1:10" ht="33.75" customHeight="1" thickBot="1" x14ac:dyDescent="0.25">
      <c r="A1376" s="59" t="s">
        <v>16382</v>
      </c>
      <c r="B1376" s="59" t="s">
        <v>161</v>
      </c>
      <c r="C1376" s="59" t="s">
        <v>11723</v>
      </c>
      <c r="D1376" s="59" t="s">
        <v>14377</v>
      </c>
      <c r="E1376" s="59" t="s">
        <v>10961</v>
      </c>
      <c r="F1376" s="59" t="s">
        <v>11094</v>
      </c>
      <c r="G1376" s="5"/>
      <c r="H1376" s="5"/>
      <c r="I1376" s="5"/>
      <c r="J1376" s="5"/>
    </row>
    <row r="1377" spans="1:10" ht="14.1" customHeight="1" thickBot="1" x14ac:dyDescent="0.25">
      <c r="A1377" s="61" t="s">
        <v>18910</v>
      </c>
      <c r="B1377" s="61" t="s">
        <v>18911</v>
      </c>
      <c r="C1377" s="61" t="s">
        <v>17798</v>
      </c>
      <c r="D1377" s="61" t="s">
        <v>10170</v>
      </c>
      <c r="E1377" s="61" t="s">
        <v>17854</v>
      </c>
      <c r="F1377" s="61"/>
      <c r="G1377" s="5"/>
      <c r="H1377" s="5"/>
      <c r="I1377" s="5"/>
      <c r="J1377" s="5"/>
    </row>
    <row r="1378" spans="1:10" ht="14.1" customHeight="1" thickBot="1" x14ac:dyDescent="0.25">
      <c r="A1378" s="74" t="s">
        <v>14828</v>
      </c>
      <c r="B1378" s="62" t="s">
        <v>8528</v>
      </c>
      <c r="C1378" s="71">
        <v>45566</v>
      </c>
      <c r="D1378" s="74" t="s">
        <v>9385</v>
      </c>
      <c r="E1378" s="62" t="s">
        <v>13092</v>
      </c>
      <c r="F1378" s="61" t="s">
        <v>3080</v>
      </c>
      <c r="G1378" s="5"/>
      <c r="H1378" s="5"/>
      <c r="I1378" s="5"/>
      <c r="J1378" s="5"/>
    </row>
    <row r="1379" spans="1:10" ht="14.1" customHeight="1" thickBot="1" x14ac:dyDescent="0.25">
      <c r="A1379" s="75"/>
      <c r="B1379" s="62" t="s">
        <v>1786</v>
      </c>
      <c r="C1379" s="60">
        <f>IF(C1378="","",IF(AND(MONTH(C1378)&gt;=1,MONTH(C1378)&lt;=3),1,IF(AND(MONTH(C1378)&gt;=4,MONTH(C1378)&lt;=6),2,IF(AND(MONTH(C1378)&gt;=7,MONTH(C1378)&lt;=9),3,4))))</f>
        <v>4</v>
      </c>
      <c r="D1379" s="75"/>
      <c r="E1379" s="62" t="s">
        <v>2417</v>
      </c>
      <c r="F1379" s="61" t="s">
        <v>11111</v>
      </c>
      <c r="G1379" s="5"/>
      <c r="H1379" s="5"/>
      <c r="I1379" s="5"/>
      <c r="J1379" s="5"/>
    </row>
    <row r="1380" spans="1:10" ht="14.1" customHeight="1" thickBot="1" x14ac:dyDescent="0.25">
      <c r="A1380" s="75"/>
      <c r="B1380" s="62" t="s">
        <v>12941</v>
      </c>
      <c r="C1380" s="71">
        <v>45567</v>
      </c>
      <c r="D1380" s="75"/>
      <c r="E1380" s="62" t="s">
        <v>3073</v>
      </c>
      <c r="F1380" s="61" t="s">
        <v>11111</v>
      </c>
      <c r="G1380" s="5"/>
      <c r="H1380" s="5"/>
      <c r="I1380" s="5"/>
      <c r="J1380" s="5"/>
    </row>
    <row r="1381" spans="1:10" ht="14.1" customHeight="1" thickBot="1" x14ac:dyDescent="0.25">
      <c r="A1381" s="75"/>
      <c r="B1381" s="62" t="s">
        <v>1786</v>
      </c>
      <c r="C1381" s="60">
        <f>IF(C1380="","",IF(AND(MONTH(C1380)&gt;=1,MONTH(C1380)&lt;=3),1,IF(AND(MONTH(C1380)&gt;=4,MONTH(C1380)&lt;=6),2,IF(AND(MONTH(C1380)&gt;=7,MONTH(C1380)&lt;=9),3,4))))</f>
        <v>4</v>
      </c>
      <c r="D1381" s="75"/>
      <c r="E1381" s="62" t="s">
        <v>13191</v>
      </c>
      <c r="F1381" s="61" t="s">
        <v>11111</v>
      </c>
      <c r="G1381" s="5"/>
      <c r="H1381" s="5"/>
      <c r="I1381" s="5"/>
      <c r="J1381" s="5"/>
    </row>
    <row r="1382" spans="1:10" ht="14.1" customHeight="1" thickBot="1" x14ac:dyDescent="0.25">
      <c r="A1382" s="5"/>
      <c r="B1382" s="5"/>
      <c r="C1382" s="5"/>
      <c r="D1382" s="5"/>
      <c r="E1382" s="5"/>
      <c r="F1382" s="5"/>
      <c r="G1382" s="5"/>
      <c r="H1382" s="5"/>
      <c r="I1382" s="5"/>
      <c r="J1382" s="5"/>
    </row>
    <row r="1383" spans="1:10" ht="14.1" customHeight="1" thickBot="1" x14ac:dyDescent="0.25">
      <c r="A1383" s="67" t="s">
        <v>15735</v>
      </c>
      <c r="B1383" s="67" t="s">
        <v>16146</v>
      </c>
      <c r="C1383" s="67" t="s">
        <v>15641</v>
      </c>
      <c r="D1383" s="67" t="s">
        <v>15251</v>
      </c>
      <c r="E1383" s="67" t="s">
        <v>6932</v>
      </c>
      <c r="F1383" s="67" t="s">
        <v>15280</v>
      </c>
      <c r="G1383" s="5"/>
      <c r="H1383" s="5"/>
      <c r="I1383" s="5"/>
      <c r="J1383" s="5"/>
    </row>
    <row r="1384" spans="1:10" ht="13.5" customHeight="1" x14ac:dyDescent="0.2">
      <c r="A1384" s="63">
        <v>46121601</v>
      </c>
      <c r="B1384" s="64" t="str">
        <f ca="1">IFERROR(INDEX(UNSPSCDes,MATCH(INDIRECT(ADDRESS(ROW(),COLUMN()-1,4)),UNSPSCCode,0)),"")</f>
        <v>Dispositivos electrónicos de seguridad o armado</v>
      </c>
      <c r="C1384" s="63" t="s">
        <v>1449</v>
      </c>
      <c r="D1384" s="63">
        <v>1</v>
      </c>
      <c r="E1384" s="66">
        <v>100000</v>
      </c>
      <c r="F1384" s="65">
        <f ca="1">INDIRECT(ADDRESS(ROW(),COLUMN()-2,4))*INDIRECT(ADDRESS(ROW(),COLUMN()-1,4))</f>
        <v>100000</v>
      </c>
      <c r="G1384" s="5"/>
      <c r="H1384" s="5"/>
      <c r="I1384" s="5"/>
      <c r="J1384" s="5"/>
    </row>
    <row r="1385" spans="1:10" ht="14.1" customHeight="1" x14ac:dyDescent="0.2">
      <c r="A1385" s="5"/>
      <c r="B1385" s="5"/>
      <c r="C1385" s="5"/>
      <c r="D1385" s="5"/>
      <c r="E1385" s="68" t="s">
        <v>12549</v>
      </c>
      <c r="F1385" s="69">
        <f ca="1">SUM(Table3110[MONTO TOTAL ESTIMADO])</f>
        <v>100000</v>
      </c>
      <c r="G1385" s="5"/>
      <c r="H1385" s="5" t="str">
        <f>C1377</f>
        <v>Bienes</v>
      </c>
      <c r="I1385" s="5" t="str">
        <f>E1377</f>
        <v>No</v>
      </c>
      <c r="J1385" s="5" t="str">
        <f>D1377</f>
        <v>Compras por debajo del Umbral</v>
      </c>
    </row>
    <row r="1386" spans="1:10" ht="14.1" customHeight="1" thickBot="1" x14ac:dyDescent="0.3"/>
    <row r="1387" spans="1:10" ht="33.75" customHeight="1" thickBot="1" x14ac:dyDescent="0.25">
      <c r="A1387" s="59" t="s">
        <v>16382</v>
      </c>
      <c r="B1387" s="59" t="s">
        <v>161</v>
      </c>
      <c r="C1387" s="59" t="s">
        <v>11723</v>
      </c>
      <c r="D1387" s="59" t="s">
        <v>14377</v>
      </c>
      <c r="E1387" s="59" t="s">
        <v>10961</v>
      </c>
      <c r="F1387" s="59" t="s">
        <v>11094</v>
      </c>
      <c r="G1387" s="5"/>
      <c r="H1387" s="5"/>
      <c r="I1387" s="5"/>
      <c r="J1387" s="5"/>
    </row>
    <row r="1388" spans="1:10" ht="14.1" customHeight="1" thickBot="1" x14ac:dyDescent="0.25">
      <c r="A1388" s="61" t="s">
        <v>18912</v>
      </c>
      <c r="B1388" s="61" t="s">
        <v>18913</v>
      </c>
      <c r="C1388" s="61" t="s">
        <v>6798</v>
      </c>
      <c r="D1388" s="61" t="s">
        <v>1875</v>
      </c>
      <c r="E1388" s="61" t="s">
        <v>17854</v>
      </c>
      <c r="F1388" s="61"/>
      <c r="G1388" s="5"/>
      <c r="H1388" s="5"/>
      <c r="I1388" s="5"/>
      <c r="J1388" s="5"/>
    </row>
    <row r="1389" spans="1:10" ht="14.1" customHeight="1" thickBot="1" x14ac:dyDescent="0.25">
      <c r="A1389" s="74" t="s">
        <v>14828</v>
      </c>
      <c r="B1389" s="62" t="s">
        <v>8528</v>
      </c>
      <c r="C1389" s="71">
        <v>45383</v>
      </c>
      <c r="D1389" s="74" t="s">
        <v>9385</v>
      </c>
      <c r="E1389" s="62" t="s">
        <v>13092</v>
      </c>
      <c r="F1389" s="61" t="s">
        <v>3080</v>
      </c>
      <c r="G1389" s="5"/>
      <c r="H1389" s="5"/>
      <c r="I1389" s="5"/>
      <c r="J1389" s="5"/>
    </row>
    <row r="1390" spans="1:10" ht="14.1" customHeight="1" thickBot="1" x14ac:dyDescent="0.25">
      <c r="A1390" s="75"/>
      <c r="B1390" s="62" t="s">
        <v>1786</v>
      </c>
      <c r="C1390" s="60">
        <f>IF(C1389="","",IF(AND(MONTH(C1389)&gt;=1,MONTH(C1389)&lt;=3),1,IF(AND(MONTH(C1389)&gt;=4,MONTH(C1389)&lt;=6),2,IF(AND(MONTH(C1389)&gt;=7,MONTH(C1389)&lt;=9),3,4))))</f>
        <v>2</v>
      </c>
      <c r="D1390" s="75"/>
      <c r="E1390" s="62" t="s">
        <v>2417</v>
      </c>
      <c r="F1390" s="61" t="s">
        <v>11111</v>
      </c>
      <c r="G1390" s="5"/>
      <c r="H1390" s="5"/>
      <c r="I1390" s="5"/>
      <c r="J1390" s="5"/>
    </row>
    <row r="1391" spans="1:10" ht="14.1" customHeight="1" thickBot="1" x14ac:dyDescent="0.25">
      <c r="A1391" s="75"/>
      <c r="B1391" s="62" t="s">
        <v>12941</v>
      </c>
      <c r="C1391" s="71">
        <v>45397</v>
      </c>
      <c r="D1391" s="75"/>
      <c r="E1391" s="62" t="s">
        <v>3073</v>
      </c>
      <c r="F1391" s="61" t="s">
        <v>11111</v>
      </c>
      <c r="G1391" s="5"/>
      <c r="H1391" s="5"/>
      <c r="I1391" s="5"/>
      <c r="J1391" s="5"/>
    </row>
    <row r="1392" spans="1:10" ht="14.1" customHeight="1" thickBot="1" x14ac:dyDescent="0.25">
      <c r="A1392" s="75"/>
      <c r="B1392" s="62" t="s">
        <v>1786</v>
      </c>
      <c r="C1392" s="60">
        <f>IF(C1391="","",IF(AND(MONTH(C1391)&gt;=1,MONTH(C1391)&lt;=3),1,IF(AND(MONTH(C1391)&gt;=4,MONTH(C1391)&lt;=6),2,IF(AND(MONTH(C1391)&gt;=7,MONTH(C1391)&lt;=9),3,4))))</f>
        <v>2</v>
      </c>
      <c r="D1392" s="75"/>
      <c r="E1392" s="62" t="s">
        <v>13191</v>
      </c>
      <c r="F1392" s="61" t="s">
        <v>11111</v>
      </c>
      <c r="G1392" s="5"/>
      <c r="H1392" s="5"/>
      <c r="I1392" s="5"/>
      <c r="J1392" s="5"/>
    </row>
    <row r="1393" spans="1:10" ht="14.1" customHeight="1" thickBot="1" x14ac:dyDescent="0.25">
      <c r="A1393" s="5"/>
      <c r="B1393" s="5"/>
      <c r="C1393" s="5"/>
      <c r="D1393" s="5"/>
      <c r="E1393" s="5"/>
      <c r="F1393" s="5"/>
      <c r="G1393" s="5"/>
      <c r="H1393" s="5"/>
      <c r="I1393" s="5"/>
      <c r="J1393" s="5"/>
    </row>
    <row r="1394" spans="1:10" ht="14.1" customHeight="1" thickBot="1" x14ac:dyDescent="0.25">
      <c r="A1394" s="67" t="s">
        <v>15735</v>
      </c>
      <c r="B1394" s="67" t="s">
        <v>16146</v>
      </c>
      <c r="C1394" s="67" t="s">
        <v>15641</v>
      </c>
      <c r="D1394" s="67" t="s">
        <v>15251</v>
      </c>
      <c r="E1394" s="67" t="s">
        <v>6932</v>
      </c>
      <c r="F1394" s="67" t="s">
        <v>15280</v>
      </c>
      <c r="G1394" s="5"/>
      <c r="H1394" s="5"/>
      <c r="I1394" s="5"/>
      <c r="J1394" s="5"/>
    </row>
    <row r="1395" spans="1:10" ht="13.5" customHeight="1" x14ac:dyDescent="0.2">
      <c r="A1395" s="63">
        <v>86101710</v>
      </c>
      <c r="B1395" s="64" t="str">
        <f ca="1">IFERROR(INDEX(UNSPSCDes,MATCH(INDIRECT(ADDRESS(ROW(),COLUMN()-1,4)),UNSPSCCode,0)),"")</f>
        <v>Servicios de formación pedagógica</v>
      </c>
      <c r="C1395" s="63" t="s">
        <v>1449</v>
      </c>
      <c r="D1395" s="63">
        <v>4</v>
      </c>
      <c r="E1395" s="66">
        <v>500000</v>
      </c>
      <c r="F1395" s="65">
        <f ca="1">INDIRECT(ADDRESS(ROW(),COLUMN()-2,4))*INDIRECT(ADDRESS(ROW(),COLUMN()-1,4))</f>
        <v>2000000</v>
      </c>
      <c r="G1395" s="5"/>
      <c r="H1395" s="5"/>
      <c r="I1395" s="5"/>
      <c r="J1395" s="5"/>
    </row>
    <row r="1396" spans="1:10" ht="14.1" customHeight="1" x14ac:dyDescent="0.2">
      <c r="A1396" s="5"/>
      <c r="B1396" s="5"/>
      <c r="C1396" s="5"/>
      <c r="D1396" s="5"/>
      <c r="E1396" s="68" t="s">
        <v>12549</v>
      </c>
      <c r="F1396" s="69">
        <f ca="1">SUM(Table3111[MONTO TOTAL ESTIMADO])</f>
        <v>2000000</v>
      </c>
      <c r="G1396" s="5"/>
      <c r="H1396" s="5" t="str">
        <f>C1388</f>
        <v>Servicios</v>
      </c>
      <c r="I1396" s="5" t="str">
        <f>E1388</f>
        <v>No</v>
      </c>
      <c r="J1396" s="5" t="str">
        <f>D1388</f>
        <v>Comparacion de Precios</v>
      </c>
    </row>
    <row r="1397" spans="1:10" ht="14.1" customHeight="1" thickBot="1" x14ac:dyDescent="0.3"/>
    <row r="1398" spans="1:10" ht="33.75" customHeight="1" thickBot="1" x14ac:dyDescent="0.25">
      <c r="A1398" s="59" t="s">
        <v>16382</v>
      </c>
      <c r="B1398" s="59" t="s">
        <v>161</v>
      </c>
      <c r="C1398" s="59" t="s">
        <v>11723</v>
      </c>
      <c r="D1398" s="59" t="s">
        <v>14377</v>
      </c>
      <c r="E1398" s="59" t="s">
        <v>10961</v>
      </c>
      <c r="F1398" s="59" t="s">
        <v>11094</v>
      </c>
      <c r="G1398" s="5"/>
      <c r="H1398" s="5"/>
      <c r="I1398" s="5"/>
      <c r="J1398" s="5"/>
    </row>
    <row r="1399" spans="1:10" ht="14.1" customHeight="1" thickBot="1" x14ac:dyDescent="0.25">
      <c r="A1399" s="61" t="s">
        <v>18914</v>
      </c>
      <c r="B1399" s="61" t="s">
        <v>18915</v>
      </c>
      <c r="C1399" s="61" t="s">
        <v>17798</v>
      </c>
      <c r="D1399" s="61" t="s">
        <v>10170</v>
      </c>
      <c r="E1399" s="61" t="s">
        <v>8854</v>
      </c>
      <c r="F1399" s="61"/>
      <c r="G1399" s="5"/>
      <c r="H1399" s="5"/>
      <c r="I1399" s="5"/>
      <c r="J1399" s="5"/>
    </row>
    <row r="1400" spans="1:10" ht="14.1" customHeight="1" thickBot="1" x14ac:dyDescent="0.25">
      <c r="A1400" s="74" t="s">
        <v>14828</v>
      </c>
      <c r="B1400" s="62" t="s">
        <v>8528</v>
      </c>
      <c r="C1400" s="71">
        <v>45292</v>
      </c>
      <c r="D1400" s="74" t="s">
        <v>9385</v>
      </c>
      <c r="E1400" s="62" t="s">
        <v>13092</v>
      </c>
      <c r="F1400" s="61" t="s">
        <v>3080</v>
      </c>
      <c r="G1400" s="5"/>
      <c r="H1400" s="5"/>
      <c r="I1400" s="5"/>
      <c r="J1400" s="5"/>
    </row>
    <row r="1401" spans="1:10" ht="14.1" customHeight="1" thickBot="1" x14ac:dyDescent="0.25">
      <c r="A1401" s="75"/>
      <c r="B1401" s="62" t="s">
        <v>1786</v>
      </c>
      <c r="C1401" s="60">
        <f>IF(C1400="","",IF(AND(MONTH(C1400)&gt;=1,MONTH(C1400)&lt;=3),1,IF(AND(MONTH(C1400)&gt;=4,MONTH(C1400)&lt;=6),2,IF(AND(MONTH(C1400)&gt;=7,MONTH(C1400)&lt;=9),3,4))))</f>
        <v>1</v>
      </c>
      <c r="D1401" s="75"/>
      <c r="E1401" s="62" t="s">
        <v>2417</v>
      </c>
      <c r="F1401" s="61" t="s">
        <v>11111</v>
      </c>
      <c r="G1401" s="5"/>
      <c r="H1401" s="5"/>
      <c r="I1401" s="5"/>
      <c r="J1401" s="5"/>
    </row>
    <row r="1402" spans="1:10" ht="14.1" customHeight="1" thickBot="1" x14ac:dyDescent="0.25">
      <c r="A1402" s="75"/>
      <c r="B1402" s="62" t="s">
        <v>12941</v>
      </c>
      <c r="C1402" s="71">
        <v>45293</v>
      </c>
      <c r="D1402" s="75"/>
      <c r="E1402" s="62" t="s">
        <v>3073</v>
      </c>
      <c r="F1402" s="61" t="s">
        <v>11111</v>
      </c>
      <c r="G1402" s="5"/>
      <c r="H1402" s="5"/>
      <c r="I1402" s="5"/>
      <c r="J1402" s="5"/>
    </row>
    <row r="1403" spans="1:10" ht="14.1" customHeight="1" thickBot="1" x14ac:dyDescent="0.25">
      <c r="A1403" s="75"/>
      <c r="B1403" s="62" t="s">
        <v>1786</v>
      </c>
      <c r="C1403" s="60">
        <f>IF(C1402="","",IF(AND(MONTH(C1402)&gt;=1,MONTH(C1402)&lt;=3),1,IF(AND(MONTH(C1402)&gt;=4,MONTH(C1402)&lt;=6),2,IF(AND(MONTH(C1402)&gt;=7,MONTH(C1402)&lt;=9),3,4))))</f>
        <v>1</v>
      </c>
      <c r="D1403" s="75"/>
      <c r="E1403" s="62" t="s">
        <v>13191</v>
      </c>
      <c r="F1403" s="61" t="s">
        <v>11111</v>
      </c>
      <c r="G1403" s="5"/>
      <c r="H1403" s="5"/>
      <c r="I1403" s="5"/>
      <c r="J1403" s="5"/>
    </row>
    <row r="1404" spans="1:10" ht="14.1" customHeight="1" thickBot="1" x14ac:dyDescent="0.25">
      <c r="A1404" s="5"/>
      <c r="B1404" s="5"/>
      <c r="C1404" s="5"/>
      <c r="D1404" s="5"/>
      <c r="E1404" s="5"/>
      <c r="F1404" s="5"/>
      <c r="G1404" s="5"/>
      <c r="H1404" s="5"/>
      <c r="I1404" s="5"/>
      <c r="J1404" s="5"/>
    </row>
    <row r="1405" spans="1:10" ht="14.1" customHeight="1" thickBot="1" x14ac:dyDescent="0.25">
      <c r="A1405" s="67" t="s">
        <v>15735</v>
      </c>
      <c r="B1405" s="67" t="s">
        <v>16146</v>
      </c>
      <c r="C1405" s="67" t="s">
        <v>15641</v>
      </c>
      <c r="D1405" s="67" t="s">
        <v>15251</v>
      </c>
      <c r="E1405" s="67" t="s">
        <v>6932</v>
      </c>
      <c r="F1405" s="67" t="s">
        <v>15280</v>
      </c>
      <c r="G1405" s="5"/>
      <c r="H1405" s="5"/>
      <c r="I1405" s="5"/>
      <c r="J1405" s="5"/>
    </row>
    <row r="1406" spans="1:10" ht="13.5" customHeight="1" x14ac:dyDescent="0.2">
      <c r="A1406" s="63">
        <v>56111507</v>
      </c>
      <c r="B1406" s="64" t="str">
        <f ca="1">IFERROR(INDEX(UNSPSCDes,MATCH(INDIRECT(ADDRESS(ROW(),COLUMN()-1,4)),UNSPSCCode,0)),"")</f>
        <v>Paquetes de muebles para personal modulares</v>
      </c>
      <c r="C1406" s="63" t="s">
        <v>18143</v>
      </c>
      <c r="D1406" s="63">
        <v>1</v>
      </c>
      <c r="E1406" s="66">
        <v>125000</v>
      </c>
      <c r="F1406" s="65">
        <f ca="1">INDIRECT(ADDRESS(ROW(),COLUMN()-2,4))*INDIRECT(ADDRESS(ROW(),COLUMN()-1,4))</f>
        <v>125000</v>
      </c>
      <c r="G1406" s="5"/>
      <c r="H1406" s="5"/>
      <c r="I1406" s="5"/>
      <c r="J1406" s="5"/>
    </row>
    <row r="1407" spans="1:10" ht="14.1" customHeight="1" x14ac:dyDescent="0.2">
      <c r="A1407" s="5"/>
      <c r="B1407" s="5"/>
      <c r="C1407" s="5"/>
      <c r="D1407" s="5"/>
      <c r="E1407" s="68" t="s">
        <v>12549</v>
      </c>
      <c r="F1407" s="69">
        <f ca="1">SUM(Table3112[MONTO TOTAL ESTIMADO])</f>
        <v>125000</v>
      </c>
      <c r="G1407" s="5"/>
      <c r="H1407" s="5" t="str">
        <f>C1399</f>
        <v>Bienes</v>
      </c>
      <c r="I1407" s="5" t="str">
        <f>E1399</f>
        <v>Sí</v>
      </c>
      <c r="J1407" s="5" t="str">
        <f>D1399</f>
        <v>Compras por debajo del Umbral</v>
      </c>
    </row>
    <row r="1408" spans="1:10" ht="14.1" customHeight="1" thickBot="1" x14ac:dyDescent="0.3"/>
    <row r="1409" spans="1:10" ht="33.75" customHeight="1" thickBot="1" x14ac:dyDescent="0.25">
      <c r="A1409" s="59" t="s">
        <v>16382</v>
      </c>
      <c r="B1409" s="59" t="s">
        <v>161</v>
      </c>
      <c r="C1409" s="59" t="s">
        <v>11723</v>
      </c>
      <c r="D1409" s="59" t="s">
        <v>14377</v>
      </c>
      <c r="E1409" s="59" t="s">
        <v>10961</v>
      </c>
      <c r="F1409" s="59" t="s">
        <v>11094</v>
      </c>
      <c r="G1409" s="5"/>
      <c r="H1409" s="5"/>
      <c r="I1409" s="5"/>
      <c r="J1409" s="5"/>
    </row>
    <row r="1410" spans="1:10" ht="14.1" customHeight="1" thickBot="1" x14ac:dyDescent="0.25">
      <c r="A1410" s="61" t="s">
        <v>18914</v>
      </c>
      <c r="B1410" s="61" t="s">
        <v>18915</v>
      </c>
      <c r="C1410" s="61" t="s">
        <v>17798</v>
      </c>
      <c r="D1410" s="61" t="s">
        <v>10170</v>
      </c>
      <c r="E1410" s="61" t="s">
        <v>8854</v>
      </c>
      <c r="F1410" s="61"/>
      <c r="G1410" s="5"/>
      <c r="H1410" s="5"/>
      <c r="I1410" s="5"/>
      <c r="J1410" s="5"/>
    </row>
    <row r="1411" spans="1:10" ht="14.1" customHeight="1" thickBot="1" x14ac:dyDescent="0.25">
      <c r="A1411" s="74" t="s">
        <v>14828</v>
      </c>
      <c r="B1411" s="62" t="s">
        <v>8528</v>
      </c>
      <c r="C1411" s="71">
        <v>45383</v>
      </c>
      <c r="D1411" s="74" t="s">
        <v>9385</v>
      </c>
      <c r="E1411" s="62" t="s">
        <v>13092</v>
      </c>
      <c r="F1411" s="61" t="s">
        <v>3080</v>
      </c>
      <c r="G1411" s="5"/>
      <c r="H1411" s="5"/>
      <c r="I1411" s="5"/>
      <c r="J1411" s="5"/>
    </row>
    <row r="1412" spans="1:10" ht="14.1" customHeight="1" thickBot="1" x14ac:dyDescent="0.25">
      <c r="A1412" s="75"/>
      <c r="B1412" s="62" t="s">
        <v>1786</v>
      </c>
      <c r="C1412" s="60">
        <f>IF(C1411="","",IF(AND(MONTH(C1411)&gt;=1,MONTH(C1411)&lt;=3),1,IF(AND(MONTH(C1411)&gt;=4,MONTH(C1411)&lt;=6),2,IF(AND(MONTH(C1411)&gt;=7,MONTH(C1411)&lt;=9),3,4))))</f>
        <v>2</v>
      </c>
      <c r="D1412" s="75"/>
      <c r="E1412" s="62" t="s">
        <v>2417</v>
      </c>
      <c r="F1412" s="61" t="s">
        <v>11111</v>
      </c>
      <c r="G1412" s="5"/>
      <c r="H1412" s="5"/>
      <c r="I1412" s="5"/>
      <c r="J1412" s="5"/>
    </row>
    <row r="1413" spans="1:10" ht="14.1" customHeight="1" thickBot="1" x14ac:dyDescent="0.25">
      <c r="A1413" s="75"/>
      <c r="B1413" s="62" t="s">
        <v>12941</v>
      </c>
      <c r="C1413" s="71">
        <v>45384</v>
      </c>
      <c r="D1413" s="75"/>
      <c r="E1413" s="62" t="s">
        <v>3073</v>
      </c>
      <c r="F1413" s="61" t="s">
        <v>11111</v>
      </c>
      <c r="G1413" s="5"/>
      <c r="H1413" s="5"/>
      <c r="I1413" s="5"/>
      <c r="J1413" s="5"/>
    </row>
    <row r="1414" spans="1:10" ht="14.1" customHeight="1" thickBot="1" x14ac:dyDescent="0.25">
      <c r="A1414" s="75"/>
      <c r="B1414" s="62" t="s">
        <v>1786</v>
      </c>
      <c r="C1414" s="60">
        <f>IF(C1413="","",IF(AND(MONTH(C1413)&gt;=1,MONTH(C1413)&lt;=3),1,IF(AND(MONTH(C1413)&gt;=4,MONTH(C1413)&lt;=6),2,IF(AND(MONTH(C1413)&gt;=7,MONTH(C1413)&lt;=9),3,4))))</f>
        <v>2</v>
      </c>
      <c r="D1414" s="75"/>
      <c r="E1414" s="62" t="s">
        <v>13191</v>
      </c>
      <c r="F1414" s="61" t="s">
        <v>11111</v>
      </c>
      <c r="G1414" s="5"/>
      <c r="H1414" s="5"/>
      <c r="I1414" s="5"/>
      <c r="J1414" s="5"/>
    </row>
    <row r="1415" spans="1:10" ht="14.1" customHeight="1" thickBot="1" x14ac:dyDescent="0.25">
      <c r="A1415" s="5"/>
      <c r="B1415" s="5"/>
      <c r="C1415" s="5"/>
      <c r="D1415" s="5"/>
      <c r="E1415" s="5"/>
      <c r="F1415" s="5"/>
      <c r="G1415" s="5"/>
      <c r="H1415" s="5"/>
      <c r="I1415" s="5"/>
      <c r="J1415" s="5"/>
    </row>
    <row r="1416" spans="1:10" ht="14.1" customHeight="1" thickBot="1" x14ac:dyDescent="0.25">
      <c r="A1416" s="67" t="s">
        <v>15735</v>
      </c>
      <c r="B1416" s="67" t="s">
        <v>16146</v>
      </c>
      <c r="C1416" s="67" t="s">
        <v>15641</v>
      </c>
      <c r="D1416" s="67" t="s">
        <v>15251</v>
      </c>
      <c r="E1416" s="67" t="s">
        <v>6932</v>
      </c>
      <c r="F1416" s="67" t="s">
        <v>15280</v>
      </c>
      <c r="G1416" s="5"/>
      <c r="H1416" s="5"/>
      <c r="I1416" s="5"/>
      <c r="J1416" s="5"/>
    </row>
    <row r="1417" spans="1:10" ht="13.5" customHeight="1" x14ac:dyDescent="0.2">
      <c r="A1417" s="63">
        <v>56111507</v>
      </c>
      <c r="B1417" s="64" t="str">
        <f ca="1">IFERROR(INDEX(UNSPSCDes,MATCH(INDIRECT(ADDRESS(ROW(),COLUMN()-1,4)),UNSPSCCode,0)),"")</f>
        <v>Paquetes de muebles para personal modulares</v>
      </c>
      <c r="C1417" s="63" t="s">
        <v>18143</v>
      </c>
      <c r="D1417" s="63">
        <v>1</v>
      </c>
      <c r="E1417" s="66">
        <v>125000</v>
      </c>
      <c r="F1417" s="65">
        <f ca="1">INDIRECT(ADDRESS(ROW(),COLUMN()-2,4))*INDIRECT(ADDRESS(ROW(),COLUMN()-1,4))</f>
        <v>125000</v>
      </c>
      <c r="G1417" s="5"/>
      <c r="H1417" s="5"/>
      <c r="I1417" s="5"/>
      <c r="J1417" s="5"/>
    </row>
    <row r="1418" spans="1:10" ht="14.1" customHeight="1" x14ac:dyDescent="0.2">
      <c r="A1418" s="5"/>
      <c r="B1418" s="5"/>
      <c r="C1418" s="5"/>
      <c r="D1418" s="5"/>
      <c r="E1418" s="68" t="s">
        <v>12549</v>
      </c>
      <c r="F1418" s="69">
        <f ca="1">SUM(Table3113[MONTO TOTAL ESTIMADO])</f>
        <v>125000</v>
      </c>
      <c r="G1418" s="5"/>
      <c r="H1418" s="5" t="str">
        <f>C1410</f>
        <v>Bienes</v>
      </c>
      <c r="I1418" s="5" t="str">
        <f>E1410</f>
        <v>Sí</v>
      </c>
      <c r="J1418" s="5" t="str">
        <f>D1410</f>
        <v>Compras por debajo del Umbral</v>
      </c>
    </row>
    <row r="1419" spans="1:10" ht="14.1" customHeight="1" thickBot="1" x14ac:dyDescent="0.3"/>
    <row r="1420" spans="1:10" ht="33.75" customHeight="1" thickBot="1" x14ac:dyDescent="0.25">
      <c r="A1420" s="59" t="s">
        <v>16382</v>
      </c>
      <c r="B1420" s="59" t="s">
        <v>161</v>
      </c>
      <c r="C1420" s="59" t="s">
        <v>11723</v>
      </c>
      <c r="D1420" s="59" t="s">
        <v>14377</v>
      </c>
      <c r="E1420" s="59" t="s">
        <v>10961</v>
      </c>
      <c r="F1420" s="59" t="s">
        <v>11094</v>
      </c>
      <c r="G1420" s="5"/>
      <c r="H1420" s="5"/>
      <c r="I1420" s="5"/>
      <c r="J1420" s="5"/>
    </row>
    <row r="1421" spans="1:10" ht="14.1" customHeight="1" thickBot="1" x14ac:dyDescent="0.25">
      <c r="A1421" s="61" t="s">
        <v>18914</v>
      </c>
      <c r="B1421" s="61" t="s">
        <v>18915</v>
      </c>
      <c r="C1421" s="61" t="s">
        <v>17798</v>
      </c>
      <c r="D1421" s="61" t="s">
        <v>10170</v>
      </c>
      <c r="E1421" s="61" t="s">
        <v>8854</v>
      </c>
      <c r="F1421" s="61"/>
      <c r="G1421" s="5"/>
      <c r="H1421" s="5"/>
      <c r="I1421" s="5"/>
      <c r="J1421" s="5"/>
    </row>
    <row r="1422" spans="1:10" ht="14.1" customHeight="1" thickBot="1" x14ac:dyDescent="0.25">
      <c r="A1422" s="74" t="s">
        <v>14828</v>
      </c>
      <c r="B1422" s="62" t="s">
        <v>8528</v>
      </c>
      <c r="C1422" s="71">
        <v>45474</v>
      </c>
      <c r="D1422" s="74" t="s">
        <v>9385</v>
      </c>
      <c r="E1422" s="62" t="s">
        <v>13092</v>
      </c>
      <c r="F1422" s="61" t="s">
        <v>3080</v>
      </c>
      <c r="G1422" s="5"/>
      <c r="H1422" s="5"/>
      <c r="I1422" s="5"/>
      <c r="J1422" s="5"/>
    </row>
    <row r="1423" spans="1:10" ht="14.1" customHeight="1" thickBot="1" x14ac:dyDescent="0.25">
      <c r="A1423" s="75"/>
      <c r="B1423" s="62" t="s">
        <v>1786</v>
      </c>
      <c r="C1423" s="60">
        <f>IF(C1422="","",IF(AND(MONTH(C1422)&gt;=1,MONTH(C1422)&lt;=3),1,IF(AND(MONTH(C1422)&gt;=4,MONTH(C1422)&lt;=6),2,IF(AND(MONTH(C1422)&gt;=7,MONTH(C1422)&lt;=9),3,4))))</f>
        <v>3</v>
      </c>
      <c r="D1423" s="75"/>
      <c r="E1423" s="62" t="s">
        <v>2417</v>
      </c>
      <c r="F1423" s="61" t="s">
        <v>11111</v>
      </c>
      <c r="G1423" s="5"/>
      <c r="H1423" s="5"/>
      <c r="I1423" s="5"/>
      <c r="J1423" s="5"/>
    </row>
    <row r="1424" spans="1:10" ht="14.1" customHeight="1" thickBot="1" x14ac:dyDescent="0.25">
      <c r="A1424" s="75"/>
      <c r="B1424" s="62" t="s">
        <v>12941</v>
      </c>
      <c r="C1424" s="71">
        <v>45475</v>
      </c>
      <c r="D1424" s="75"/>
      <c r="E1424" s="62" t="s">
        <v>3073</v>
      </c>
      <c r="F1424" s="61" t="s">
        <v>11111</v>
      </c>
      <c r="G1424" s="5"/>
      <c r="H1424" s="5"/>
      <c r="I1424" s="5"/>
      <c r="J1424" s="5"/>
    </row>
    <row r="1425" spans="1:10" ht="14.1" customHeight="1" thickBot="1" x14ac:dyDescent="0.25">
      <c r="A1425" s="75"/>
      <c r="B1425" s="62" t="s">
        <v>1786</v>
      </c>
      <c r="C1425" s="60">
        <f>IF(C1424="","",IF(AND(MONTH(C1424)&gt;=1,MONTH(C1424)&lt;=3),1,IF(AND(MONTH(C1424)&gt;=4,MONTH(C1424)&lt;=6),2,IF(AND(MONTH(C1424)&gt;=7,MONTH(C1424)&lt;=9),3,4))))</f>
        <v>3</v>
      </c>
      <c r="D1425" s="75"/>
      <c r="E1425" s="62" t="s">
        <v>13191</v>
      </c>
      <c r="F1425" s="61" t="s">
        <v>11111</v>
      </c>
      <c r="G1425" s="5"/>
      <c r="H1425" s="5"/>
      <c r="I1425" s="5"/>
      <c r="J1425" s="5"/>
    </row>
    <row r="1426" spans="1:10" ht="14.1" customHeight="1" thickBot="1" x14ac:dyDescent="0.25">
      <c r="A1426" s="5"/>
      <c r="B1426" s="5"/>
      <c r="C1426" s="5"/>
      <c r="D1426" s="5"/>
      <c r="E1426" s="5"/>
      <c r="F1426" s="5"/>
      <c r="G1426" s="5"/>
      <c r="H1426" s="5"/>
      <c r="I1426" s="5"/>
      <c r="J1426" s="5"/>
    </row>
    <row r="1427" spans="1:10" ht="14.1" customHeight="1" thickBot="1" x14ac:dyDescent="0.25">
      <c r="A1427" s="67" t="s">
        <v>15735</v>
      </c>
      <c r="B1427" s="67" t="s">
        <v>16146</v>
      </c>
      <c r="C1427" s="67" t="s">
        <v>15641</v>
      </c>
      <c r="D1427" s="67" t="s">
        <v>15251</v>
      </c>
      <c r="E1427" s="67" t="s">
        <v>6932</v>
      </c>
      <c r="F1427" s="67" t="s">
        <v>15280</v>
      </c>
      <c r="G1427" s="5"/>
      <c r="H1427" s="5"/>
      <c r="I1427" s="5"/>
      <c r="J1427" s="5"/>
    </row>
    <row r="1428" spans="1:10" ht="13.5" customHeight="1" x14ac:dyDescent="0.2">
      <c r="A1428" s="63">
        <v>56111507</v>
      </c>
      <c r="B1428" s="64" t="str">
        <f ca="1">IFERROR(INDEX(UNSPSCDes,MATCH(INDIRECT(ADDRESS(ROW(),COLUMN()-1,4)),UNSPSCCode,0)),"")</f>
        <v>Paquetes de muebles para personal modulares</v>
      </c>
      <c r="C1428" s="63" t="s">
        <v>18143</v>
      </c>
      <c r="D1428" s="63">
        <v>1</v>
      </c>
      <c r="E1428" s="66">
        <v>125000</v>
      </c>
      <c r="F1428" s="65">
        <f ca="1">INDIRECT(ADDRESS(ROW(),COLUMN()-2,4))*INDIRECT(ADDRESS(ROW(),COLUMN()-1,4))</f>
        <v>125000</v>
      </c>
      <c r="G1428" s="5"/>
      <c r="H1428" s="5"/>
      <c r="I1428" s="5"/>
      <c r="J1428" s="5"/>
    </row>
    <row r="1429" spans="1:10" ht="14.1" customHeight="1" x14ac:dyDescent="0.2">
      <c r="A1429" s="5"/>
      <c r="B1429" s="5"/>
      <c r="C1429" s="5"/>
      <c r="D1429" s="5"/>
      <c r="E1429" s="68" t="s">
        <v>12549</v>
      </c>
      <c r="F1429" s="69">
        <f ca="1">SUM(Table3114[MONTO TOTAL ESTIMADO])</f>
        <v>125000</v>
      </c>
      <c r="G1429" s="5"/>
      <c r="H1429" s="5" t="str">
        <f>C1421</f>
        <v>Bienes</v>
      </c>
      <c r="I1429" s="5" t="str">
        <f>E1421</f>
        <v>Sí</v>
      </c>
      <c r="J1429" s="5" t="str">
        <f>D1421</f>
        <v>Compras por debajo del Umbral</v>
      </c>
    </row>
    <row r="1430" spans="1:10" ht="14.1" customHeight="1" thickBot="1" x14ac:dyDescent="0.3"/>
    <row r="1431" spans="1:10" ht="33.75" customHeight="1" thickBot="1" x14ac:dyDescent="0.25">
      <c r="A1431" s="59" t="s">
        <v>16382</v>
      </c>
      <c r="B1431" s="59" t="s">
        <v>161</v>
      </c>
      <c r="C1431" s="59" t="s">
        <v>11723</v>
      </c>
      <c r="D1431" s="59" t="s">
        <v>14377</v>
      </c>
      <c r="E1431" s="59" t="s">
        <v>10961</v>
      </c>
      <c r="F1431" s="59" t="s">
        <v>11094</v>
      </c>
      <c r="G1431" s="5"/>
      <c r="H1431" s="5"/>
      <c r="I1431" s="5"/>
      <c r="J1431" s="5"/>
    </row>
    <row r="1432" spans="1:10" ht="14.1" customHeight="1" thickBot="1" x14ac:dyDescent="0.25">
      <c r="A1432" s="61" t="s">
        <v>18914</v>
      </c>
      <c r="B1432" s="61" t="s">
        <v>18915</v>
      </c>
      <c r="C1432" s="61" t="s">
        <v>17798</v>
      </c>
      <c r="D1432" s="61" t="s">
        <v>10170</v>
      </c>
      <c r="E1432" s="61" t="s">
        <v>8854</v>
      </c>
      <c r="F1432" s="61"/>
      <c r="G1432" s="5"/>
      <c r="H1432" s="5"/>
      <c r="I1432" s="5"/>
      <c r="J1432" s="5"/>
    </row>
    <row r="1433" spans="1:10" ht="14.1" customHeight="1" thickBot="1" x14ac:dyDescent="0.25">
      <c r="A1433" s="74" t="s">
        <v>14828</v>
      </c>
      <c r="B1433" s="62" t="s">
        <v>8528</v>
      </c>
      <c r="C1433" s="71">
        <v>45566</v>
      </c>
      <c r="D1433" s="74" t="s">
        <v>9385</v>
      </c>
      <c r="E1433" s="62" t="s">
        <v>13092</v>
      </c>
      <c r="F1433" s="61" t="s">
        <v>3080</v>
      </c>
      <c r="G1433" s="5"/>
      <c r="H1433" s="5"/>
      <c r="I1433" s="5"/>
      <c r="J1433" s="5"/>
    </row>
    <row r="1434" spans="1:10" ht="14.1" customHeight="1" thickBot="1" x14ac:dyDescent="0.25">
      <c r="A1434" s="75"/>
      <c r="B1434" s="62" t="s">
        <v>1786</v>
      </c>
      <c r="C1434" s="60">
        <f>IF(C1433="","",IF(AND(MONTH(C1433)&gt;=1,MONTH(C1433)&lt;=3),1,IF(AND(MONTH(C1433)&gt;=4,MONTH(C1433)&lt;=6),2,IF(AND(MONTH(C1433)&gt;=7,MONTH(C1433)&lt;=9),3,4))))</f>
        <v>4</v>
      </c>
      <c r="D1434" s="75"/>
      <c r="E1434" s="62" t="s">
        <v>2417</v>
      </c>
      <c r="F1434" s="61" t="s">
        <v>11111</v>
      </c>
      <c r="G1434" s="5"/>
      <c r="H1434" s="5"/>
      <c r="I1434" s="5"/>
      <c r="J1434" s="5"/>
    </row>
    <row r="1435" spans="1:10" ht="14.1" customHeight="1" thickBot="1" x14ac:dyDescent="0.25">
      <c r="A1435" s="75"/>
      <c r="B1435" s="62" t="s">
        <v>12941</v>
      </c>
      <c r="C1435" s="71">
        <v>45567</v>
      </c>
      <c r="D1435" s="75"/>
      <c r="E1435" s="62" t="s">
        <v>3073</v>
      </c>
      <c r="F1435" s="61" t="s">
        <v>11111</v>
      </c>
      <c r="G1435" s="5"/>
      <c r="H1435" s="5"/>
      <c r="I1435" s="5"/>
      <c r="J1435" s="5"/>
    </row>
    <row r="1436" spans="1:10" ht="14.1" customHeight="1" thickBot="1" x14ac:dyDescent="0.25">
      <c r="A1436" s="75"/>
      <c r="B1436" s="62" t="s">
        <v>1786</v>
      </c>
      <c r="C1436" s="60">
        <f>IF(C1435="","",IF(AND(MONTH(C1435)&gt;=1,MONTH(C1435)&lt;=3),1,IF(AND(MONTH(C1435)&gt;=4,MONTH(C1435)&lt;=6),2,IF(AND(MONTH(C1435)&gt;=7,MONTH(C1435)&lt;=9),3,4))))</f>
        <v>4</v>
      </c>
      <c r="D1436" s="75"/>
      <c r="E1436" s="62" t="s">
        <v>13191</v>
      </c>
      <c r="F1436" s="61" t="s">
        <v>11111</v>
      </c>
      <c r="G1436" s="5"/>
      <c r="H1436" s="5"/>
      <c r="I1436" s="5"/>
      <c r="J1436" s="5"/>
    </row>
    <row r="1437" spans="1:10" ht="14.1" customHeight="1" thickBot="1" x14ac:dyDescent="0.25">
      <c r="A1437" s="5"/>
      <c r="B1437" s="5"/>
      <c r="C1437" s="5"/>
      <c r="D1437" s="5"/>
      <c r="E1437" s="5"/>
      <c r="F1437" s="5"/>
      <c r="G1437" s="5"/>
      <c r="H1437" s="5"/>
      <c r="I1437" s="5"/>
      <c r="J1437" s="5"/>
    </row>
    <row r="1438" spans="1:10" ht="14.1" customHeight="1" thickBot="1" x14ac:dyDescent="0.25">
      <c r="A1438" s="67" t="s">
        <v>15735</v>
      </c>
      <c r="B1438" s="67" t="s">
        <v>16146</v>
      </c>
      <c r="C1438" s="67" t="s">
        <v>15641</v>
      </c>
      <c r="D1438" s="67" t="s">
        <v>15251</v>
      </c>
      <c r="E1438" s="67" t="s">
        <v>6932</v>
      </c>
      <c r="F1438" s="67" t="s">
        <v>15280</v>
      </c>
      <c r="G1438" s="5"/>
      <c r="H1438" s="5"/>
      <c r="I1438" s="5"/>
      <c r="J1438" s="5"/>
    </row>
    <row r="1439" spans="1:10" ht="13.5" customHeight="1" x14ac:dyDescent="0.2">
      <c r="A1439" s="63">
        <v>56111507</v>
      </c>
      <c r="B1439" s="64" t="str">
        <f ca="1">IFERROR(INDEX(UNSPSCDes,MATCH(INDIRECT(ADDRESS(ROW(),COLUMN()-1,4)),UNSPSCCode,0)),"")</f>
        <v>Paquetes de muebles para personal modulares</v>
      </c>
      <c r="C1439" s="63" t="s">
        <v>18143</v>
      </c>
      <c r="D1439" s="63">
        <v>1</v>
      </c>
      <c r="E1439" s="66">
        <v>125000</v>
      </c>
      <c r="F1439" s="65">
        <f ca="1">INDIRECT(ADDRESS(ROW(),COLUMN()-2,4))*INDIRECT(ADDRESS(ROW(),COLUMN()-1,4))</f>
        <v>125000</v>
      </c>
      <c r="G1439" s="5"/>
      <c r="H1439" s="5"/>
      <c r="I1439" s="5"/>
      <c r="J1439" s="5"/>
    </row>
    <row r="1440" spans="1:10" ht="14.1" customHeight="1" x14ac:dyDescent="0.2">
      <c r="A1440" s="5"/>
      <c r="B1440" s="5"/>
      <c r="C1440" s="5"/>
      <c r="D1440" s="5"/>
      <c r="E1440" s="68" t="s">
        <v>12549</v>
      </c>
      <c r="F1440" s="69">
        <f ca="1">SUM(Table3115[MONTO TOTAL ESTIMADO])</f>
        <v>125000</v>
      </c>
      <c r="G1440" s="5"/>
      <c r="H1440" s="5" t="str">
        <f>C1432</f>
        <v>Bienes</v>
      </c>
      <c r="I1440" s="5" t="str">
        <f>E1432</f>
        <v>Sí</v>
      </c>
      <c r="J1440" s="5" t="str">
        <f>D1432</f>
        <v>Compras por debajo del Umbral</v>
      </c>
    </row>
    <row r="1441" spans="1:10" ht="14.1" customHeight="1" thickBot="1" x14ac:dyDescent="0.3"/>
    <row r="1442" spans="1:10" ht="33.75" customHeight="1" thickBot="1" x14ac:dyDescent="0.25">
      <c r="A1442" s="59" t="s">
        <v>16382</v>
      </c>
      <c r="B1442" s="59" t="s">
        <v>161</v>
      </c>
      <c r="C1442" s="59" t="s">
        <v>11723</v>
      </c>
      <c r="D1442" s="59" t="s">
        <v>14377</v>
      </c>
      <c r="E1442" s="59" t="s">
        <v>10961</v>
      </c>
      <c r="F1442" s="59" t="s">
        <v>11094</v>
      </c>
      <c r="G1442" s="5"/>
      <c r="H1442" s="5"/>
      <c r="I1442" s="5"/>
      <c r="J1442" s="5"/>
    </row>
    <row r="1443" spans="1:10" ht="13.5" customHeight="1" thickBot="1" x14ac:dyDescent="0.25">
      <c r="A1443" s="61" t="s">
        <v>18916</v>
      </c>
      <c r="B1443" s="61" t="s">
        <v>18917</v>
      </c>
      <c r="C1443" s="61" t="s">
        <v>17798</v>
      </c>
      <c r="D1443" s="61" t="s">
        <v>17483</v>
      </c>
      <c r="E1443" s="61" t="s">
        <v>8854</v>
      </c>
      <c r="F1443" s="61"/>
      <c r="G1443" s="5"/>
      <c r="H1443" s="5"/>
      <c r="I1443" s="5"/>
      <c r="J1443" s="5"/>
    </row>
    <row r="1444" spans="1:10" ht="14.1" customHeight="1" thickBot="1" x14ac:dyDescent="0.25">
      <c r="A1444" s="74" t="s">
        <v>14828</v>
      </c>
      <c r="B1444" s="62" t="s">
        <v>8528</v>
      </c>
      <c r="C1444" s="71">
        <v>45292</v>
      </c>
      <c r="D1444" s="74" t="s">
        <v>9385</v>
      </c>
      <c r="E1444" s="62" t="s">
        <v>13092</v>
      </c>
      <c r="F1444" s="61" t="s">
        <v>3080</v>
      </c>
      <c r="G1444" s="5"/>
      <c r="H1444" s="5"/>
      <c r="I1444" s="5"/>
      <c r="J1444" s="5"/>
    </row>
    <row r="1445" spans="1:10" ht="14.1" customHeight="1" thickBot="1" x14ac:dyDescent="0.25">
      <c r="A1445" s="75"/>
      <c r="B1445" s="62" t="s">
        <v>1786</v>
      </c>
      <c r="C1445" s="60">
        <f>IF(C1444="","",IF(AND(MONTH(C1444)&gt;=1,MONTH(C1444)&lt;=3),1,IF(AND(MONTH(C1444)&gt;=4,MONTH(C1444)&lt;=6),2,IF(AND(MONTH(C1444)&gt;=7,MONTH(C1444)&lt;=9),3,4))))</f>
        <v>1</v>
      </c>
      <c r="D1445" s="75"/>
      <c r="E1445" s="62" t="s">
        <v>2417</v>
      </c>
      <c r="F1445" s="61" t="s">
        <v>11111</v>
      </c>
      <c r="G1445" s="5"/>
      <c r="H1445" s="5"/>
      <c r="I1445" s="5"/>
      <c r="J1445" s="5"/>
    </row>
    <row r="1446" spans="1:10" ht="14.1" customHeight="1" thickBot="1" x14ac:dyDescent="0.25">
      <c r="A1446" s="75"/>
      <c r="B1446" s="62" t="s">
        <v>12941</v>
      </c>
      <c r="C1446" s="71">
        <v>45306</v>
      </c>
      <c r="D1446" s="75"/>
      <c r="E1446" s="62" t="s">
        <v>3073</v>
      </c>
      <c r="F1446" s="61" t="s">
        <v>11111</v>
      </c>
      <c r="G1446" s="5"/>
      <c r="H1446" s="5"/>
      <c r="I1446" s="5"/>
      <c r="J1446" s="5"/>
    </row>
    <row r="1447" spans="1:10" ht="14.1" customHeight="1" thickBot="1" x14ac:dyDescent="0.25">
      <c r="A1447" s="75"/>
      <c r="B1447" s="62" t="s">
        <v>1786</v>
      </c>
      <c r="C1447" s="60">
        <f>IF(C1446="","",IF(AND(MONTH(C1446)&gt;=1,MONTH(C1446)&lt;=3),1,IF(AND(MONTH(C1446)&gt;=4,MONTH(C1446)&lt;=6),2,IF(AND(MONTH(C1446)&gt;=7,MONTH(C1446)&lt;=9),3,4))))</f>
        <v>1</v>
      </c>
      <c r="D1447" s="75"/>
      <c r="E1447" s="62" t="s">
        <v>13191</v>
      </c>
      <c r="F1447" s="61" t="s">
        <v>11111</v>
      </c>
      <c r="G1447" s="5"/>
      <c r="H1447" s="5"/>
      <c r="I1447" s="5"/>
      <c r="J1447" s="5"/>
    </row>
    <row r="1448" spans="1:10" ht="14.1" customHeight="1" thickBot="1" x14ac:dyDescent="0.25">
      <c r="A1448" s="5"/>
      <c r="B1448" s="5"/>
      <c r="C1448" s="5"/>
      <c r="D1448" s="5"/>
      <c r="E1448" s="5"/>
      <c r="F1448" s="5"/>
      <c r="G1448" s="5"/>
      <c r="H1448" s="5"/>
      <c r="I1448" s="5"/>
      <c r="J1448" s="5"/>
    </row>
    <row r="1449" spans="1:10" ht="14.1" customHeight="1" thickBot="1" x14ac:dyDescent="0.25">
      <c r="A1449" s="67" t="s">
        <v>15735</v>
      </c>
      <c r="B1449" s="67" t="s">
        <v>16146</v>
      </c>
      <c r="C1449" s="67" t="s">
        <v>15641</v>
      </c>
      <c r="D1449" s="67" t="s">
        <v>15251</v>
      </c>
      <c r="E1449" s="67" t="s">
        <v>6932</v>
      </c>
      <c r="F1449" s="67" t="s">
        <v>15280</v>
      </c>
      <c r="G1449" s="5"/>
      <c r="H1449" s="5"/>
      <c r="I1449" s="5"/>
      <c r="J1449" s="5"/>
    </row>
    <row r="1450" spans="1:10" ht="13.5" customHeight="1" x14ac:dyDescent="0.2">
      <c r="A1450" s="63">
        <v>43211508</v>
      </c>
      <c r="B1450" s="64" t="str">
        <f ca="1">IFERROR(INDEX(UNSPSCDes,MATCH(INDIRECT(ADDRESS(ROW(),COLUMN()-1,4)),UNSPSCCode,0)),"")</f>
        <v>Computadores personales</v>
      </c>
      <c r="C1450" s="63" t="s">
        <v>1449</v>
      </c>
      <c r="D1450" s="63">
        <v>8</v>
      </c>
      <c r="E1450" s="66">
        <v>95000</v>
      </c>
      <c r="F1450" s="65">
        <f ca="1">INDIRECT(ADDRESS(ROW(),COLUMN()-2,4))*INDIRECT(ADDRESS(ROW(),COLUMN()-1,4))</f>
        <v>760000</v>
      </c>
      <c r="G1450" s="5"/>
      <c r="H1450" s="5"/>
      <c r="I1450" s="5"/>
      <c r="J1450" s="5"/>
    </row>
    <row r="1451" spans="1:10" ht="13.5" customHeight="1" x14ac:dyDescent="0.2">
      <c r="A1451" s="63">
        <v>43232701</v>
      </c>
      <c r="B1451" s="64" t="str">
        <f ca="1">IFERROR(INDEX(UNSPSCDes,MATCH(INDIRECT(ADDRESS(ROW(),COLUMN()-1,4)),UNSPSCCode,0)),"")</f>
        <v>Software de servidor de aplicaciones</v>
      </c>
      <c r="C1451" s="63" t="s">
        <v>1449</v>
      </c>
      <c r="D1451" s="63">
        <v>1</v>
      </c>
      <c r="E1451" s="66">
        <v>104500</v>
      </c>
      <c r="F1451" s="65">
        <f ca="1">INDIRECT(ADDRESS(ROW(),COLUMN()-2,4))*INDIRECT(ADDRESS(ROW(),COLUMN()-1,4))</f>
        <v>104500</v>
      </c>
      <c r="G1451" s="5"/>
      <c r="H1451" s="5"/>
      <c r="I1451" s="5"/>
      <c r="J1451" s="5"/>
    </row>
    <row r="1452" spans="1:10" ht="13.5" customHeight="1" x14ac:dyDescent="0.2">
      <c r="A1452" s="63">
        <v>81112006</v>
      </c>
      <c r="B1452" s="64" t="str">
        <f ca="1">IFERROR(INDEX(UNSPSCDes,MATCH(INDIRECT(ADDRESS(ROW(),COLUMN()-1,4)),UNSPSCCode,0)),"")</f>
        <v>servicios de almacenamiento de datos</v>
      </c>
      <c r="C1452" s="63" t="s">
        <v>1449</v>
      </c>
      <c r="D1452" s="63">
        <v>1</v>
      </c>
      <c r="E1452" s="66">
        <v>250000</v>
      </c>
      <c r="F1452" s="65">
        <f ca="1">INDIRECT(ADDRESS(ROW(),COLUMN()-2,4))*INDIRECT(ADDRESS(ROW(),COLUMN()-1,4))</f>
        <v>250000</v>
      </c>
      <c r="G1452" s="5"/>
      <c r="H1452" s="5"/>
      <c r="I1452" s="5"/>
      <c r="J1452" s="5"/>
    </row>
    <row r="1453" spans="1:10" ht="14.1" customHeight="1" x14ac:dyDescent="0.2">
      <c r="A1453" s="5"/>
      <c r="B1453" s="5"/>
      <c r="C1453" s="5"/>
      <c r="D1453" s="5"/>
      <c r="E1453" s="68" t="s">
        <v>12549</v>
      </c>
      <c r="F1453" s="69">
        <f ca="1">SUM(Table3116[MONTO TOTAL ESTIMADO])</f>
        <v>1114500</v>
      </c>
      <c r="G1453" s="5"/>
      <c r="H1453" s="5" t="str">
        <f>C1443</f>
        <v>Bienes</v>
      </c>
      <c r="I1453" s="5" t="str">
        <f>E1443</f>
        <v>Sí</v>
      </c>
      <c r="J1453" s="5" t="str">
        <f>D1443</f>
        <v>Compras Menores</v>
      </c>
    </row>
    <row r="1454" spans="1:10" ht="14.1" customHeight="1" thickBot="1" x14ac:dyDescent="0.3"/>
    <row r="1455" spans="1:10" ht="33.75" customHeight="1" thickBot="1" x14ac:dyDescent="0.25">
      <c r="A1455" s="59" t="s">
        <v>16382</v>
      </c>
      <c r="B1455" s="59" t="s">
        <v>161</v>
      </c>
      <c r="C1455" s="59" t="s">
        <v>11723</v>
      </c>
      <c r="D1455" s="59" t="s">
        <v>14377</v>
      </c>
      <c r="E1455" s="59" t="s">
        <v>10961</v>
      </c>
      <c r="F1455" s="59" t="s">
        <v>11094</v>
      </c>
      <c r="G1455" s="5"/>
      <c r="H1455" s="5"/>
      <c r="I1455" s="5"/>
      <c r="J1455" s="5"/>
    </row>
    <row r="1456" spans="1:10" ht="14.1" customHeight="1" thickBot="1" x14ac:dyDescent="0.25">
      <c r="A1456" s="61" t="s">
        <v>18918</v>
      </c>
      <c r="B1456" s="61" t="s">
        <v>18919</v>
      </c>
      <c r="C1456" s="61" t="s">
        <v>17798</v>
      </c>
      <c r="D1456" s="61" t="s">
        <v>17483</v>
      </c>
      <c r="E1456" s="61" t="s">
        <v>8854</v>
      </c>
      <c r="F1456" s="61"/>
      <c r="G1456" s="5"/>
      <c r="H1456" s="5"/>
      <c r="I1456" s="5"/>
      <c r="J1456" s="5"/>
    </row>
    <row r="1457" spans="1:10" ht="14.1" customHeight="1" thickBot="1" x14ac:dyDescent="0.25">
      <c r="A1457" s="74" t="s">
        <v>14828</v>
      </c>
      <c r="B1457" s="62" t="s">
        <v>8528</v>
      </c>
      <c r="C1457" s="71">
        <v>45383</v>
      </c>
      <c r="D1457" s="74" t="s">
        <v>9385</v>
      </c>
      <c r="E1457" s="62" t="s">
        <v>13092</v>
      </c>
      <c r="F1457" s="61" t="s">
        <v>3080</v>
      </c>
      <c r="G1457" s="5"/>
      <c r="H1457" s="5"/>
      <c r="I1457" s="5"/>
      <c r="J1457" s="5"/>
    </row>
    <row r="1458" spans="1:10" ht="14.1" customHeight="1" thickBot="1" x14ac:dyDescent="0.25">
      <c r="A1458" s="75"/>
      <c r="B1458" s="62" t="s">
        <v>1786</v>
      </c>
      <c r="C1458" s="60">
        <f>IF(C1457="","",IF(AND(MONTH(C1457)&gt;=1,MONTH(C1457)&lt;=3),1,IF(AND(MONTH(C1457)&gt;=4,MONTH(C1457)&lt;=6),2,IF(AND(MONTH(C1457)&gt;=7,MONTH(C1457)&lt;=9),3,4))))</f>
        <v>2</v>
      </c>
      <c r="D1458" s="75"/>
      <c r="E1458" s="62" t="s">
        <v>2417</v>
      </c>
      <c r="F1458" s="61" t="s">
        <v>11111</v>
      </c>
      <c r="G1458" s="5"/>
      <c r="H1458" s="5"/>
      <c r="I1458" s="5"/>
      <c r="J1458" s="5"/>
    </row>
    <row r="1459" spans="1:10" ht="14.1" customHeight="1" thickBot="1" x14ac:dyDescent="0.25">
      <c r="A1459" s="75"/>
      <c r="B1459" s="62" t="s">
        <v>12941</v>
      </c>
      <c r="C1459" s="71">
        <v>45384</v>
      </c>
      <c r="D1459" s="75"/>
      <c r="E1459" s="62" t="s">
        <v>3073</v>
      </c>
      <c r="F1459" s="61" t="s">
        <v>11111</v>
      </c>
      <c r="G1459" s="5"/>
      <c r="H1459" s="5"/>
      <c r="I1459" s="5"/>
      <c r="J1459" s="5"/>
    </row>
    <row r="1460" spans="1:10" ht="14.1" customHeight="1" thickBot="1" x14ac:dyDescent="0.25">
      <c r="A1460" s="75"/>
      <c r="B1460" s="62" t="s">
        <v>1786</v>
      </c>
      <c r="C1460" s="60">
        <f>IF(C1459="","",IF(AND(MONTH(C1459)&gt;=1,MONTH(C1459)&lt;=3),1,IF(AND(MONTH(C1459)&gt;=4,MONTH(C1459)&lt;=6),2,IF(AND(MONTH(C1459)&gt;=7,MONTH(C1459)&lt;=9),3,4))))</f>
        <v>2</v>
      </c>
      <c r="D1460" s="75"/>
      <c r="E1460" s="62" t="s">
        <v>13191</v>
      </c>
      <c r="F1460" s="61" t="s">
        <v>11111</v>
      </c>
      <c r="G1460" s="5"/>
      <c r="H1460" s="5"/>
      <c r="I1460" s="5"/>
      <c r="J1460" s="5"/>
    </row>
    <row r="1461" spans="1:10" ht="14.1" customHeight="1" thickBot="1" x14ac:dyDescent="0.25">
      <c r="A1461" s="5"/>
      <c r="B1461" s="5"/>
      <c r="C1461" s="5"/>
      <c r="D1461" s="5"/>
      <c r="E1461" s="5"/>
      <c r="F1461" s="5"/>
      <c r="G1461" s="5"/>
      <c r="H1461" s="5"/>
      <c r="I1461" s="5"/>
      <c r="J1461" s="5"/>
    </row>
    <row r="1462" spans="1:10" ht="14.1" customHeight="1" thickBot="1" x14ac:dyDescent="0.25">
      <c r="A1462" s="67" t="s">
        <v>15735</v>
      </c>
      <c r="B1462" s="67" t="s">
        <v>16146</v>
      </c>
      <c r="C1462" s="67" t="s">
        <v>15641</v>
      </c>
      <c r="D1462" s="67" t="s">
        <v>15251</v>
      </c>
      <c r="E1462" s="67" t="s">
        <v>6932</v>
      </c>
      <c r="F1462" s="67" t="s">
        <v>15280</v>
      </c>
      <c r="G1462" s="5"/>
      <c r="H1462" s="5"/>
      <c r="I1462" s="5"/>
      <c r="J1462" s="5"/>
    </row>
    <row r="1463" spans="1:10" ht="13.5" customHeight="1" x14ac:dyDescent="0.2">
      <c r="A1463" s="63">
        <v>52141502</v>
      </c>
      <c r="B1463" s="64" t="str">
        <f ca="1">IFERROR(INDEX(UNSPSCDes,MATCH(INDIRECT(ADDRESS(ROW(),COLUMN()-1,4)),UNSPSCCode,0)),"")</f>
        <v>Hornos microondas para uso doméstico</v>
      </c>
      <c r="C1463" s="63" t="s">
        <v>18143</v>
      </c>
      <c r="D1463" s="63">
        <v>1</v>
      </c>
      <c r="E1463" s="66">
        <v>300000</v>
      </c>
      <c r="F1463" s="65">
        <f ca="1">INDIRECT(ADDRESS(ROW(),COLUMN()-2,4))*INDIRECT(ADDRESS(ROW(),COLUMN()-1,4))</f>
        <v>300000</v>
      </c>
      <c r="G1463" s="5"/>
      <c r="H1463" s="5"/>
      <c r="I1463" s="5"/>
      <c r="J1463" s="5"/>
    </row>
    <row r="1464" spans="1:10" ht="13.5" customHeight="1" x14ac:dyDescent="0.2">
      <c r="A1464" s="63">
        <v>52141526</v>
      </c>
      <c r="B1464" s="64" t="str">
        <f ca="1">IFERROR(INDEX(UNSPSCDes,MATCH(INDIRECT(ADDRESS(ROW(),COLUMN()-1,4)),UNSPSCCode,0)),"")</f>
        <v>Cafeteras para uso doméstico</v>
      </c>
      <c r="C1464" s="63" t="s">
        <v>1449</v>
      </c>
      <c r="D1464" s="63">
        <v>1</v>
      </c>
      <c r="E1464" s="66">
        <v>50000</v>
      </c>
      <c r="F1464" s="65">
        <f ca="1">INDIRECT(ADDRESS(ROW(),COLUMN()-2,4))*INDIRECT(ADDRESS(ROW(),COLUMN()-1,4))</f>
        <v>50000</v>
      </c>
      <c r="G1464" s="5"/>
      <c r="H1464" s="5"/>
      <c r="I1464" s="5"/>
      <c r="J1464" s="5"/>
    </row>
    <row r="1465" spans="1:10" ht="14.1" customHeight="1" x14ac:dyDescent="0.2">
      <c r="A1465" s="5"/>
      <c r="B1465" s="5"/>
      <c r="C1465" s="5"/>
      <c r="D1465" s="5"/>
      <c r="E1465" s="68" t="s">
        <v>12549</v>
      </c>
      <c r="F1465" s="69">
        <f ca="1">SUM(Table3117[MONTO TOTAL ESTIMADO])</f>
        <v>350000</v>
      </c>
      <c r="G1465" s="5"/>
      <c r="H1465" s="5" t="str">
        <f>C1456</f>
        <v>Bienes</v>
      </c>
      <c r="I1465" s="5" t="str">
        <f>E1456</f>
        <v>Sí</v>
      </c>
      <c r="J1465" s="5" t="str">
        <f>D1456</f>
        <v>Compras Menores</v>
      </c>
    </row>
    <row r="1466" spans="1:10" ht="14.1" customHeight="1" thickBot="1" x14ac:dyDescent="0.3"/>
    <row r="1467" spans="1:10" ht="33.75" customHeight="1" thickBot="1" x14ac:dyDescent="0.25">
      <c r="A1467" s="59" t="s">
        <v>16382</v>
      </c>
      <c r="B1467" s="59" t="s">
        <v>161</v>
      </c>
      <c r="C1467" s="59" t="s">
        <v>11723</v>
      </c>
      <c r="D1467" s="59" t="s">
        <v>14377</v>
      </c>
      <c r="E1467" s="59" t="s">
        <v>10961</v>
      </c>
      <c r="F1467" s="59" t="s">
        <v>11094</v>
      </c>
      <c r="G1467" s="5"/>
      <c r="H1467" s="5"/>
      <c r="I1467" s="5"/>
      <c r="J1467" s="5"/>
    </row>
    <row r="1468" spans="1:10" ht="13.5" customHeight="1" thickBot="1" x14ac:dyDescent="0.25">
      <c r="A1468" s="61" t="s">
        <v>18920</v>
      </c>
      <c r="B1468" s="61" t="s">
        <v>18920</v>
      </c>
      <c r="C1468" s="61" t="s">
        <v>17798</v>
      </c>
      <c r="D1468" s="61" t="s">
        <v>17483</v>
      </c>
      <c r="E1468" s="61" t="s">
        <v>8854</v>
      </c>
      <c r="F1468" s="61"/>
      <c r="G1468" s="5"/>
      <c r="H1468" s="5"/>
      <c r="I1468" s="5"/>
      <c r="J1468" s="5"/>
    </row>
    <row r="1469" spans="1:10" ht="14.1" customHeight="1" thickBot="1" x14ac:dyDescent="0.25">
      <c r="A1469" s="74" t="s">
        <v>14828</v>
      </c>
      <c r="B1469" s="62" t="s">
        <v>8528</v>
      </c>
      <c r="C1469" s="71">
        <v>45292</v>
      </c>
      <c r="D1469" s="74" t="s">
        <v>9385</v>
      </c>
      <c r="E1469" s="62" t="s">
        <v>13092</v>
      </c>
      <c r="F1469" s="61" t="s">
        <v>3080</v>
      </c>
      <c r="G1469" s="5"/>
      <c r="H1469" s="5"/>
      <c r="I1469" s="5"/>
      <c r="J1469" s="5"/>
    </row>
    <row r="1470" spans="1:10" ht="14.1" customHeight="1" thickBot="1" x14ac:dyDescent="0.25">
      <c r="A1470" s="75"/>
      <c r="B1470" s="62" t="s">
        <v>1786</v>
      </c>
      <c r="C1470" s="60">
        <f>IF(C1469="","",IF(AND(MONTH(C1469)&gt;=1,MONTH(C1469)&lt;=3),1,IF(AND(MONTH(C1469)&gt;=4,MONTH(C1469)&lt;=6),2,IF(AND(MONTH(C1469)&gt;=7,MONTH(C1469)&lt;=9),3,4))))</f>
        <v>1</v>
      </c>
      <c r="D1470" s="75"/>
      <c r="E1470" s="62" t="s">
        <v>2417</v>
      </c>
      <c r="F1470" s="61" t="s">
        <v>11111</v>
      </c>
      <c r="G1470" s="5"/>
      <c r="H1470" s="5"/>
      <c r="I1470" s="5"/>
      <c r="J1470" s="5"/>
    </row>
    <row r="1471" spans="1:10" ht="14.1" customHeight="1" thickBot="1" x14ac:dyDescent="0.25">
      <c r="A1471" s="75"/>
      <c r="B1471" s="62" t="s">
        <v>12941</v>
      </c>
      <c r="C1471" s="71">
        <v>45306</v>
      </c>
      <c r="D1471" s="75"/>
      <c r="E1471" s="62" t="s">
        <v>3073</v>
      </c>
      <c r="F1471" s="61" t="s">
        <v>11111</v>
      </c>
      <c r="G1471" s="5"/>
      <c r="H1471" s="5"/>
      <c r="I1471" s="5"/>
      <c r="J1471" s="5"/>
    </row>
    <row r="1472" spans="1:10" ht="14.1" customHeight="1" thickBot="1" x14ac:dyDescent="0.25">
      <c r="A1472" s="75"/>
      <c r="B1472" s="62" t="s">
        <v>1786</v>
      </c>
      <c r="C1472" s="60">
        <f>IF(C1471="","",IF(AND(MONTH(C1471)&gt;=1,MONTH(C1471)&lt;=3),1,IF(AND(MONTH(C1471)&gt;=4,MONTH(C1471)&lt;=6),2,IF(AND(MONTH(C1471)&gt;=7,MONTH(C1471)&lt;=9),3,4))))</f>
        <v>1</v>
      </c>
      <c r="D1472" s="75"/>
      <c r="E1472" s="62" t="s">
        <v>13191</v>
      </c>
      <c r="F1472" s="61" t="s">
        <v>11111</v>
      </c>
      <c r="G1472" s="5"/>
      <c r="H1472" s="5"/>
      <c r="I1472" s="5"/>
      <c r="J1472" s="5"/>
    </row>
    <row r="1473" spans="1:10" ht="14.1" customHeight="1" thickBot="1" x14ac:dyDescent="0.25">
      <c r="A1473" s="5"/>
      <c r="B1473" s="5"/>
      <c r="C1473" s="5"/>
      <c r="D1473" s="5"/>
      <c r="E1473" s="5"/>
      <c r="F1473" s="5"/>
      <c r="G1473" s="5"/>
      <c r="H1473" s="5"/>
      <c r="I1473" s="5"/>
      <c r="J1473" s="5"/>
    </row>
    <row r="1474" spans="1:10" ht="14.1" customHeight="1" thickBot="1" x14ac:dyDescent="0.25">
      <c r="A1474" s="67" t="s">
        <v>15735</v>
      </c>
      <c r="B1474" s="67" t="s">
        <v>16146</v>
      </c>
      <c r="C1474" s="67" t="s">
        <v>15641</v>
      </c>
      <c r="D1474" s="67" t="s">
        <v>15251</v>
      </c>
      <c r="E1474" s="67" t="s">
        <v>6932</v>
      </c>
      <c r="F1474" s="67" t="s">
        <v>15280</v>
      </c>
      <c r="G1474" s="5"/>
      <c r="H1474" s="5"/>
      <c r="I1474" s="5"/>
      <c r="J1474" s="5"/>
    </row>
    <row r="1475" spans="1:10" ht="13.5" customHeight="1" x14ac:dyDescent="0.2">
      <c r="A1475" s="63">
        <v>39121409</v>
      </c>
      <c r="B1475" s="64" t="str">
        <f t="shared" ref="B1475:B1493" ca="1" si="18">IFERROR(INDEX(UNSPSCDes,MATCH(INDIRECT(ADDRESS(ROW(),COLUMN()-1,4)),UNSPSCCode,0)),"")</f>
        <v>Conectores de cables eléctricos</v>
      </c>
      <c r="C1475" s="63" t="s">
        <v>1449</v>
      </c>
      <c r="D1475" s="63">
        <v>50</v>
      </c>
      <c r="E1475" s="66">
        <v>30</v>
      </c>
      <c r="F1475" s="65">
        <f t="shared" ref="F1475:F1493" ca="1" si="19">INDIRECT(ADDRESS(ROW(),COLUMN()-2,4))*INDIRECT(ADDRESS(ROW(),COLUMN()-1,4))</f>
        <v>1500</v>
      </c>
      <c r="G1475" s="5"/>
      <c r="H1475" s="5"/>
      <c r="I1475" s="5"/>
      <c r="J1475" s="5"/>
    </row>
    <row r="1476" spans="1:10" ht="13.5" customHeight="1" x14ac:dyDescent="0.2">
      <c r="A1476" s="63">
        <v>52161514</v>
      </c>
      <c r="B1476" s="64" t="str">
        <f t="shared" ca="1" si="18"/>
        <v>Audífonos</v>
      </c>
      <c r="C1476" s="63" t="s">
        <v>1449</v>
      </c>
      <c r="D1476" s="63">
        <v>120</v>
      </c>
      <c r="E1476" s="66">
        <v>800</v>
      </c>
      <c r="F1476" s="65">
        <f t="shared" ca="1" si="19"/>
        <v>96000</v>
      </c>
      <c r="G1476" s="5"/>
      <c r="H1476" s="5"/>
      <c r="I1476" s="5"/>
      <c r="J1476" s="5"/>
    </row>
    <row r="1477" spans="1:10" ht="13.5" customHeight="1" x14ac:dyDescent="0.2">
      <c r="A1477" s="63">
        <v>43212001</v>
      </c>
      <c r="B1477" s="64" t="str">
        <f t="shared" ca="1" si="18"/>
        <v>Protectores de brillo para pantallas de computador</v>
      </c>
      <c r="C1477" s="63" t="s">
        <v>1449</v>
      </c>
      <c r="D1477" s="63">
        <v>1</v>
      </c>
      <c r="E1477" s="66">
        <v>1000</v>
      </c>
      <c r="F1477" s="65">
        <f t="shared" ca="1" si="19"/>
        <v>1000</v>
      </c>
      <c r="G1477" s="5"/>
      <c r="H1477" s="5"/>
      <c r="I1477" s="5"/>
      <c r="J1477" s="5"/>
    </row>
    <row r="1478" spans="1:10" ht="13.5" customHeight="1" x14ac:dyDescent="0.2">
      <c r="A1478" s="63">
        <v>32101622</v>
      </c>
      <c r="B1478" s="64" t="str">
        <f t="shared" ca="1" si="18"/>
        <v>Memoria flash</v>
      </c>
      <c r="C1478" s="63" t="s">
        <v>1449</v>
      </c>
      <c r="D1478" s="63">
        <v>8</v>
      </c>
      <c r="E1478" s="66">
        <v>2500</v>
      </c>
      <c r="F1478" s="65">
        <f t="shared" ca="1" si="19"/>
        <v>20000</v>
      </c>
      <c r="G1478" s="5"/>
      <c r="H1478" s="5"/>
      <c r="I1478" s="5"/>
      <c r="J1478" s="5"/>
    </row>
    <row r="1479" spans="1:10" ht="13.5" customHeight="1" x14ac:dyDescent="0.2">
      <c r="A1479" s="63">
        <v>60101101</v>
      </c>
      <c r="B1479" s="64" t="str">
        <f t="shared" ca="1" si="18"/>
        <v>Lectores electrónicos de tarjetas</v>
      </c>
      <c r="C1479" s="63" t="s">
        <v>1449</v>
      </c>
      <c r="D1479" s="63">
        <v>3</v>
      </c>
      <c r="E1479" s="66">
        <v>2500</v>
      </c>
      <c r="F1479" s="65">
        <f t="shared" ca="1" si="19"/>
        <v>7500</v>
      </c>
      <c r="G1479" s="5"/>
      <c r="H1479" s="5"/>
      <c r="I1479" s="5"/>
      <c r="J1479" s="5"/>
    </row>
    <row r="1480" spans="1:10" ht="13.5" customHeight="1" x14ac:dyDescent="0.2">
      <c r="A1480" s="63">
        <v>43211706</v>
      </c>
      <c r="B1480" s="64" t="str">
        <f t="shared" ca="1" si="18"/>
        <v>Teclados</v>
      </c>
      <c r="C1480" s="63" t="s">
        <v>1449</v>
      </c>
      <c r="D1480" s="63">
        <v>1</v>
      </c>
      <c r="E1480" s="66">
        <v>3500</v>
      </c>
      <c r="F1480" s="65">
        <f t="shared" ca="1" si="19"/>
        <v>3500</v>
      </c>
      <c r="G1480" s="5"/>
      <c r="H1480" s="5"/>
      <c r="I1480" s="5"/>
      <c r="J1480" s="5"/>
    </row>
    <row r="1481" spans="1:10" ht="13.5" customHeight="1" x14ac:dyDescent="0.2">
      <c r="A1481" s="63">
        <v>43211707</v>
      </c>
      <c r="B1481" s="64" t="str">
        <f t="shared" ca="1" si="18"/>
        <v>Lápiz (stylus) para computador de luz</v>
      </c>
      <c r="C1481" s="63" t="s">
        <v>1449</v>
      </c>
      <c r="D1481" s="63">
        <v>1</v>
      </c>
      <c r="E1481" s="66">
        <v>3500</v>
      </c>
      <c r="F1481" s="65">
        <f t="shared" ca="1" si="19"/>
        <v>3500</v>
      </c>
      <c r="G1481" s="5"/>
      <c r="H1481" s="5"/>
      <c r="I1481" s="5"/>
      <c r="J1481" s="5"/>
    </row>
    <row r="1482" spans="1:10" ht="13.5" customHeight="1" x14ac:dyDescent="0.2">
      <c r="A1482" s="63">
        <v>45121520</v>
      </c>
      <c r="B1482" s="64" t="str">
        <f t="shared" ca="1" si="18"/>
        <v>Cámaras de web</v>
      </c>
      <c r="C1482" s="63" t="s">
        <v>1449</v>
      </c>
      <c r="D1482" s="63">
        <v>120</v>
      </c>
      <c r="E1482" s="66">
        <v>4000</v>
      </c>
      <c r="F1482" s="65">
        <f t="shared" ca="1" si="19"/>
        <v>480000</v>
      </c>
      <c r="G1482" s="5"/>
      <c r="H1482" s="5"/>
      <c r="I1482" s="5"/>
      <c r="J1482" s="5"/>
    </row>
    <row r="1483" spans="1:10" ht="13.5" customHeight="1" x14ac:dyDescent="0.2">
      <c r="A1483" s="63">
        <v>52161520</v>
      </c>
      <c r="B1483" s="64" t="str">
        <f t="shared" ca="1" si="18"/>
        <v>Micrófonos</v>
      </c>
      <c r="C1483" s="63" t="s">
        <v>1449</v>
      </c>
      <c r="D1483" s="63">
        <v>1</v>
      </c>
      <c r="E1483" s="66">
        <v>4491.1400000000003</v>
      </c>
      <c r="F1483" s="65">
        <f t="shared" ca="1" si="19"/>
        <v>4491.1400000000003</v>
      </c>
      <c r="G1483" s="5"/>
      <c r="H1483" s="5"/>
      <c r="I1483" s="5"/>
      <c r="J1483" s="5"/>
    </row>
    <row r="1484" spans="1:10" ht="13.5" customHeight="1" x14ac:dyDescent="0.2">
      <c r="A1484" s="63">
        <v>26111701</v>
      </c>
      <c r="B1484" s="64" t="str">
        <f t="shared" ca="1" si="18"/>
        <v>Baterías recargables</v>
      </c>
      <c r="C1484" s="63" t="s">
        <v>1449</v>
      </c>
      <c r="D1484" s="63">
        <v>3</v>
      </c>
      <c r="E1484" s="66">
        <v>5000</v>
      </c>
      <c r="F1484" s="65">
        <f t="shared" ca="1" si="19"/>
        <v>15000</v>
      </c>
      <c r="G1484" s="5"/>
      <c r="H1484" s="5"/>
      <c r="I1484" s="5"/>
      <c r="J1484" s="5"/>
    </row>
    <row r="1485" spans="1:10" ht="13.5" customHeight="1" x14ac:dyDescent="0.2">
      <c r="A1485" s="63">
        <v>46171610</v>
      </c>
      <c r="B1485" s="64" t="str">
        <f t="shared" ca="1" si="18"/>
        <v>Cámaras de seguridad</v>
      </c>
      <c r="C1485" s="63" t="s">
        <v>1449</v>
      </c>
      <c r="D1485" s="63">
        <v>5</v>
      </c>
      <c r="E1485" s="66">
        <v>6800</v>
      </c>
      <c r="F1485" s="65">
        <f t="shared" ca="1" si="19"/>
        <v>34000</v>
      </c>
      <c r="G1485" s="5"/>
      <c r="H1485" s="5"/>
      <c r="I1485" s="5"/>
      <c r="J1485" s="5"/>
    </row>
    <row r="1486" spans="1:10" ht="13.5" customHeight="1" x14ac:dyDescent="0.2">
      <c r="A1486" s="63">
        <v>43201803</v>
      </c>
      <c r="B1486" s="64" t="str">
        <f t="shared" ca="1" si="18"/>
        <v>Unidades de disco duro</v>
      </c>
      <c r="C1486" s="63" t="s">
        <v>1449</v>
      </c>
      <c r="D1486" s="63">
        <v>2</v>
      </c>
      <c r="E1486" s="66">
        <v>9900</v>
      </c>
      <c r="F1486" s="65">
        <f t="shared" ca="1" si="19"/>
        <v>19800</v>
      </c>
      <c r="G1486" s="5"/>
      <c r="H1486" s="5"/>
      <c r="I1486" s="5"/>
      <c r="J1486" s="5"/>
    </row>
    <row r="1487" spans="1:10" ht="13.5" customHeight="1" x14ac:dyDescent="0.2">
      <c r="A1487" s="63">
        <v>46171619</v>
      </c>
      <c r="B1487" s="64" t="str">
        <f t="shared" ca="1" si="18"/>
        <v>Sistemas de seguridad o de control de acceso</v>
      </c>
      <c r="C1487" s="63" t="s">
        <v>1449</v>
      </c>
      <c r="D1487" s="63">
        <v>2</v>
      </c>
      <c r="E1487" s="66">
        <v>10000</v>
      </c>
      <c r="F1487" s="65">
        <f t="shared" ca="1" si="19"/>
        <v>20000</v>
      </c>
      <c r="G1487" s="5"/>
      <c r="H1487" s="5"/>
      <c r="I1487" s="5"/>
      <c r="J1487" s="5"/>
    </row>
    <row r="1488" spans="1:10" ht="13.5" customHeight="1" x14ac:dyDescent="0.2">
      <c r="A1488" s="63">
        <v>43211903</v>
      </c>
      <c r="B1488" s="64" t="str">
        <f t="shared" ca="1" si="18"/>
        <v>Monitores de pantalla táctil (touch)</v>
      </c>
      <c r="C1488" s="63" t="s">
        <v>1449</v>
      </c>
      <c r="D1488" s="63">
        <v>4</v>
      </c>
      <c r="E1488" s="66">
        <v>11000</v>
      </c>
      <c r="F1488" s="65">
        <f t="shared" ca="1" si="19"/>
        <v>44000</v>
      </c>
      <c r="G1488" s="5"/>
      <c r="H1488" s="5"/>
      <c r="I1488" s="5"/>
      <c r="J1488" s="5"/>
    </row>
    <row r="1489" spans="1:10" ht="13.5" customHeight="1" x14ac:dyDescent="0.2">
      <c r="A1489" s="63">
        <v>45121602</v>
      </c>
      <c r="B1489" s="64" t="str">
        <f t="shared" ca="1" si="18"/>
        <v>Trípodes para cámaras</v>
      </c>
      <c r="C1489" s="63" t="s">
        <v>1449</v>
      </c>
      <c r="D1489" s="63">
        <v>1</v>
      </c>
      <c r="E1489" s="66">
        <v>11560</v>
      </c>
      <c r="F1489" s="65">
        <f t="shared" ca="1" si="19"/>
        <v>11560</v>
      </c>
      <c r="G1489" s="5"/>
      <c r="H1489" s="5"/>
      <c r="I1489" s="5"/>
      <c r="J1489" s="5"/>
    </row>
    <row r="1490" spans="1:10" ht="27" customHeight="1" x14ac:dyDescent="0.2">
      <c r="A1490" s="63">
        <v>43211718</v>
      </c>
      <c r="B1490" s="64" t="str">
        <f t="shared" ca="1" si="18"/>
        <v>Sistemas de visión basados en cámaras para recolección automática de información</v>
      </c>
      <c r="C1490" s="63" t="s">
        <v>1449</v>
      </c>
      <c r="D1490" s="63">
        <v>1</v>
      </c>
      <c r="E1490" s="66">
        <v>15000</v>
      </c>
      <c r="F1490" s="65">
        <f t="shared" ca="1" si="19"/>
        <v>15000</v>
      </c>
      <c r="G1490" s="5"/>
      <c r="H1490" s="5"/>
      <c r="I1490" s="5"/>
      <c r="J1490" s="5"/>
    </row>
    <row r="1491" spans="1:10" ht="13.5" customHeight="1" x14ac:dyDescent="0.2">
      <c r="A1491" s="63">
        <v>43211712</v>
      </c>
      <c r="B1491" s="64" t="str">
        <f t="shared" ca="1" si="18"/>
        <v>Tabletas de gráficos</v>
      </c>
      <c r="C1491" s="63" t="s">
        <v>1449</v>
      </c>
      <c r="D1491" s="63">
        <v>1</v>
      </c>
      <c r="E1491" s="66">
        <v>50000</v>
      </c>
      <c r="F1491" s="65">
        <f t="shared" ca="1" si="19"/>
        <v>50000</v>
      </c>
      <c r="G1491" s="5"/>
      <c r="H1491" s="5"/>
      <c r="I1491" s="5"/>
      <c r="J1491" s="5"/>
    </row>
    <row r="1492" spans="1:10" ht="13.5" customHeight="1" x14ac:dyDescent="0.2">
      <c r="A1492" s="63">
        <v>45121506</v>
      </c>
      <c r="B1492" s="64" t="str">
        <f t="shared" ca="1" si="18"/>
        <v>Cámaras de video conferencia</v>
      </c>
      <c r="C1492" s="63" t="s">
        <v>1449</v>
      </c>
      <c r="D1492" s="63">
        <v>1</v>
      </c>
      <c r="E1492" s="66">
        <v>120000</v>
      </c>
      <c r="F1492" s="65">
        <f t="shared" ca="1" si="19"/>
        <v>120000</v>
      </c>
      <c r="G1492" s="5"/>
      <c r="H1492" s="5"/>
      <c r="I1492" s="5"/>
      <c r="J1492" s="5"/>
    </row>
    <row r="1493" spans="1:10" ht="13.5" customHeight="1" x14ac:dyDescent="0.2">
      <c r="A1493" s="63">
        <v>45111902</v>
      </c>
      <c r="B1493" s="64" t="str">
        <f t="shared" ca="1" si="18"/>
        <v>Sistemas de video conferencias</v>
      </c>
      <c r="C1493" s="63" t="s">
        <v>1449</v>
      </c>
      <c r="D1493" s="63">
        <v>2</v>
      </c>
      <c r="E1493" s="66">
        <v>130000</v>
      </c>
      <c r="F1493" s="65">
        <f t="shared" ca="1" si="19"/>
        <v>260000</v>
      </c>
      <c r="G1493" s="5"/>
      <c r="H1493" s="5"/>
      <c r="I1493" s="5"/>
      <c r="J1493" s="5"/>
    </row>
    <row r="1494" spans="1:10" ht="14.1" customHeight="1" x14ac:dyDescent="0.2">
      <c r="A1494" s="5"/>
      <c r="B1494" s="5"/>
      <c r="C1494" s="5"/>
      <c r="D1494" s="5"/>
      <c r="E1494" s="68" t="s">
        <v>12549</v>
      </c>
      <c r="F1494" s="69">
        <f ca="1">SUM(Table3118[MONTO TOTAL ESTIMADO])</f>
        <v>1206851.1400000001</v>
      </c>
      <c r="G1494" s="5"/>
      <c r="H1494" s="5" t="str">
        <f>C1468</f>
        <v>Bienes</v>
      </c>
      <c r="I1494" s="5" t="str">
        <f>E1468</f>
        <v>Sí</v>
      </c>
      <c r="J1494" s="5" t="str">
        <f>D1468</f>
        <v>Compras Menores</v>
      </c>
    </row>
    <row r="1495" spans="1:10" ht="14.1" customHeight="1" thickBot="1" x14ac:dyDescent="0.3"/>
    <row r="1496" spans="1:10" ht="33.75" customHeight="1" thickBot="1" x14ac:dyDescent="0.25">
      <c r="A1496" s="59" t="s">
        <v>16382</v>
      </c>
      <c r="B1496" s="59" t="s">
        <v>161</v>
      </c>
      <c r="C1496" s="59" t="s">
        <v>11723</v>
      </c>
      <c r="D1496" s="59" t="s">
        <v>14377</v>
      </c>
      <c r="E1496" s="59" t="s">
        <v>10961</v>
      </c>
      <c r="F1496" s="59" t="s">
        <v>11094</v>
      </c>
      <c r="G1496" s="5"/>
      <c r="H1496" s="5"/>
      <c r="I1496" s="5"/>
      <c r="J1496" s="5"/>
    </row>
    <row r="1497" spans="1:10" ht="14.1" customHeight="1" thickBot="1" x14ac:dyDescent="0.25">
      <c r="A1497" s="61" t="s">
        <v>18920</v>
      </c>
      <c r="B1497" s="61" t="s">
        <v>18920</v>
      </c>
      <c r="C1497" s="61" t="s">
        <v>17798</v>
      </c>
      <c r="D1497" s="61" t="s">
        <v>17483</v>
      </c>
      <c r="E1497" s="61" t="s">
        <v>8854</v>
      </c>
      <c r="F1497" s="61"/>
      <c r="G1497" s="5"/>
      <c r="H1497" s="5"/>
      <c r="I1497" s="5"/>
      <c r="J1497" s="5"/>
    </row>
    <row r="1498" spans="1:10" ht="14.1" customHeight="1" thickBot="1" x14ac:dyDescent="0.25">
      <c r="A1498" s="74" t="s">
        <v>14828</v>
      </c>
      <c r="B1498" s="62" t="s">
        <v>8528</v>
      </c>
      <c r="C1498" s="71">
        <v>45383</v>
      </c>
      <c r="D1498" s="74" t="s">
        <v>9385</v>
      </c>
      <c r="E1498" s="62" t="s">
        <v>13092</v>
      </c>
      <c r="F1498" s="61" t="s">
        <v>3080</v>
      </c>
      <c r="G1498" s="5"/>
      <c r="H1498" s="5"/>
      <c r="I1498" s="5"/>
      <c r="J1498" s="5"/>
    </row>
    <row r="1499" spans="1:10" ht="14.1" customHeight="1" thickBot="1" x14ac:dyDescent="0.25">
      <c r="A1499" s="75"/>
      <c r="B1499" s="62" t="s">
        <v>1786</v>
      </c>
      <c r="C1499" s="60">
        <f>IF(C1498="","",IF(AND(MONTH(C1498)&gt;=1,MONTH(C1498)&lt;=3),1,IF(AND(MONTH(C1498)&gt;=4,MONTH(C1498)&lt;=6),2,IF(AND(MONTH(C1498)&gt;=7,MONTH(C1498)&lt;=9),3,4))))</f>
        <v>2</v>
      </c>
      <c r="D1499" s="75"/>
      <c r="E1499" s="62" t="s">
        <v>2417</v>
      </c>
      <c r="F1499" s="61" t="s">
        <v>11111</v>
      </c>
      <c r="G1499" s="5"/>
      <c r="H1499" s="5"/>
      <c r="I1499" s="5"/>
      <c r="J1499" s="5"/>
    </row>
    <row r="1500" spans="1:10" ht="14.1" customHeight="1" thickBot="1" x14ac:dyDescent="0.25">
      <c r="A1500" s="75"/>
      <c r="B1500" s="62" t="s">
        <v>12941</v>
      </c>
      <c r="C1500" s="71">
        <v>45397</v>
      </c>
      <c r="D1500" s="75"/>
      <c r="E1500" s="62" t="s">
        <v>3073</v>
      </c>
      <c r="F1500" s="61" t="s">
        <v>11111</v>
      </c>
      <c r="G1500" s="5"/>
      <c r="H1500" s="5"/>
      <c r="I1500" s="5"/>
      <c r="J1500" s="5"/>
    </row>
    <row r="1501" spans="1:10" ht="14.1" customHeight="1" thickBot="1" x14ac:dyDescent="0.25">
      <c r="A1501" s="75"/>
      <c r="B1501" s="62" t="s">
        <v>1786</v>
      </c>
      <c r="C1501" s="60">
        <f>IF(C1500="","",IF(AND(MONTH(C1500)&gt;=1,MONTH(C1500)&lt;=3),1,IF(AND(MONTH(C1500)&gt;=4,MONTH(C1500)&lt;=6),2,IF(AND(MONTH(C1500)&gt;=7,MONTH(C1500)&lt;=9),3,4))))</f>
        <v>2</v>
      </c>
      <c r="D1501" s="75"/>
      <c r="E1501" s="62" t="s">
        <v>13191</v>
      </c>
      <c r="F1501" s="61" t="s">
        <v>11111</v>
      </c>
      <c r="G1501" s="5"/>
      <c r="H1501" s="5"/>
      <c r="I1501" s="5"/>
      <c r="J1501" s="5"/>
    </row>
    <row r="1502" spans="1:10" ht="14.1" customHeight="1" thickBot="1" x14ac:dyDescent="0.25">
      <c r="A1502" s="5"/>
      <c r="B1502" s="5"/>
      <c r="C1502" s="5"/>
      <c r="D1502" s="5"/>
      <c r="E1502" s="5"/>
      <c r="F1502" s="5"/>
      <c r="G1502" s="5"/>
      <c r="H1502" s="5"/>
      <c r="I1502" s="5"/>
      <c r="J1502" s="5"/>
    </row>
    <row r="1503" spans="1:10" ht="14.1" customHeight="1" thickBot="1" x14ac:dyDescent="0.25">
      <c r="A1503" s="67" t="s">
        <v>15735</v>
      </c>
      <c r="B1503" s="67" t="s">
        <v>16146</v>
      </c>
      <c r="C1503" s="67" t="s">
        <v>15641</v>
      </c>
      <c r="D1503" s="67" t="s">
        <v>15251</v>
      </c>
      <c r="E1503" s="67" t="s">
        <v>6932</v>
      </c>
      <c r="F1503" s="67" t="s">
        <v>15280</v>
      </c>
      <c r="G1503" s="5"/>
      <c r="H1503" s="5"/>
      <c r="I1503" s="5"/>
      <c r="J1503" s="5"/>
    </row>
    <row r="1504" spans="1:10" ht="13.5" customHeight="1" x14ac:dyDescent="0.2">
      <c r="A1504" s="63">
        <v>39111518</v>
      </c>
      <c r="B1504" s="64" t="str">
        <f t="shared" ref="B1504:B1510" ca="1" si="20">IFERROR(INDEX(UNSPSCDes,MATCH(INDIRECT(ADDRESS(ROW(),COLUMN()-1,4)),UNSPSCCode,0)),"")</f>
        <v>Luz de mano o de extensión</v>
      </c>
      <c r="C1504" s="63" t="s">
        <v>1449</v>
      </c>
      <c r="D1504" s="63">
        <v>3</v>
      </c>
      <c r="E1504" s="66">
        <v>1200</v>
      </c>
      <c r="F1504" s="65">
        <f t="shared" ref="F1504:F1510" ca="1" si="21">INDIRECT(ADDRESS(ROW(),COLUMN()-2,4))*INDIRECT(ADDRESS(ROW(),COLUMN()-1,4))</f>
        <v>3600</v>
      </c>
      <c r="G1504" s="5"/>
      <c r="H1504" s="5"/>
      <c r="I1504" s="5"/>
      <c r="J1504" s="5"/>
    </row>
    <row r="1505" spans="1:10" ht="13.5" customHeight="1" x14ac:dyDescent="0.2">
      <c r="A1505" s="63">
        <v>56101536</v>
      </c>
      <c r="B1505" s="64" t="str">
        <f t="shared" ca="1" si="20"/>
        <v>Trípodes para instrumentos</v>
      </c>
      <c r="C1505" s="63" t="s">
        <v>1449</v>
      </c>
      <c r="D1505" s="63">
        <v>4</v>
      </c>
      <c r="E1505" s="66">
        <v>1500</v>
      </c>
      <c r="F1505" s="65">
        <f t="shared" ca="1" si="21"/>
        <v>6000</v>
      </c>
      <c r="G1505" s="5"/>
      <c r="H1505" s="5"/>
      <c r="I1505" s="5"/>
      <c r="J1505" s="5"/>
    </row>
    <row r="1506" spans="1:10" ht="13.5" customHeight="1" x14ac:dyDescent="0.2">
      <c r="A1506" s="63">
        <v>52161520</v>
      </c>
      <c r="B1506" s="64" t="str">
        <f t="shared" ca="1" si="20"/>
        <v>Micrófonos</v>
      </c>
      <c r="C1506" s="63" t="s">
        <v>1449</v>
      </c>
      <c r="D1506" s="63">
        <v>2</v>
      </c>
      <c r="E1506" s="66">
        <v>2000</v>
      </c>
      <c r="F1506" s="65">
        <f t="shared" ca="1" si="21"/>
        <v>4000</v>
      </c>
      <c r="G1506" s="5"/>
      <c r="H1506" s="5"/>
      <c r="I1506" s="5"/>
      <c r="J1506" s="5"/>
    </row>
    <row r="1507" spans="1:10" ht="13.5" customHeight="1" x14ac:dyDescent="0.2">
      <c r="A1507" s="63">
        <v>39111518</v>
      </c>
      <c r="B1507" s="64" t="str">
        <f t="shared" ca="1" si="20"/>
        <v>Luz de mano o de extensión</v>
      </c>
      <c r="C1507" s="63" t="s">
        <v>1449</v>
      </c>
      <c r="D1507" s="63">
        <v>3</v>
      </c>
      <c r="E1507" s="66">
        <v>2500</v>
      </c>
      <c r="F1507" s="65">
        <f t="shared" ca="1" si="21"/>
        <v>7500</v>
      </c>
      <c r="G1507" s="5"/>
      <c r="H1507" s="5"/>
      <c r="I1507" s="5"/>
      <c r="J1507" s="5"/>
    </row>
    <row r="1508" spans="1:10" ht="13.5" customHeight="1" x14ac:dyDescent="0.2">
      <c r="A1508" s="63">
        <v>52161520</v>
      </c>
      <c r="B1508" s="64" t="str">
        <f t="shared" ca="1" si="20"/>
        <v>Micrófonos</v>
      </c>
      <c r="C1508" s="63" t="s">
        <v>1449</v>
      </c>
      <c r="D1508" s="63">
        <v>2</v>
      </c>
      <c r="E1508" s="66">
        <v>4491.1400000000003</v>
      </c>
      <c r="F1508" s="65">
        <f t="shared" ca="1" si="21"/>
        <v>8982.2800000000007</v>
      </c>
      <c r="G1508" s="5"/>
      <c r="H1508" s="5"/>
      <c r="I1508" s="5"/>
      <c r="J1508" s="5"/>
    </row>
    <row r="1509" spans="1:10" ht="13.5" customHeight="1" x14ac:dyDescent="0.2">
      <c r="A1509" s="63">
        <v>43191501</v>
      </c>
      <c r="B1509" s="64" t="str">
        <f t="shared" ca="1" si="20"/>
        <v>Teléfonos móviles</v>
      </c>
      <c r="C1509" s="63" t="s">
        <v>1449</v>
      </c>
      <c r="D1509" s="63">
        <v>3</v>
      </c>
      <c r="E1509" s="66">
        <v>80000</v>
      </c>
      <c r="F1509" s="65">
        <f t="shared" ca="1" si="21"/>
        <v>240000</v>
      </c>
      <c r="G1509" s="5"/>
      <c r="H1509" s="5"/>
      <c r="I1509" s="5"/>
      <c r="J1509" s="5"/>
    </row>
    <row r="1510" spans="1:10" ht="13.5" customHeight="1" x14ac:dyDescent="0.2">
      <c r="A1510" s="63">
        <v>52161542</v>
      </c>
      <c r="B1510" s="64" t="str">
        <f t="shared" ca="1" si="20"/>
        <v>Pantallas de plasma</v>
      </c>
      <c r="C1510" s="63" t="s">
        <v>1449</v>
      </c>
      <c r="D1510" s="63">
        <v>1</v>
      </c>
      <c r="E1510" s="66">
        <v>100000</v>
      </c>
      <c r="F1510" s="65">
        <f t="shared" ca="1" si="21"/>
        <v>100000</v>
      </c>
      <c r="G1510" s="5"/>
      <c r="H1510" s="5"/>
      <c r="I1510" s="5"/>
      <c r="J1510" s="5"/>
    </row>
    <row r="1511" spans="1:10" ht="14.1" customHeight="1" x14ac:dyDescent="0.2">
      <c r="A1511" s="5"/>
      <c r="B1511" s="5"/>
      <c r="C1511" s="5"/>
      <c r="D1511" s="5"/>
      <c r="E1511" s="68" t="s">
        <v>12549</v>
      </c>
      <c r="F1511" s="69">
        <f ca="1">SUM(Table3119[MONTO TOTAL ESTIMADO])</f>
        <v>370082.28</v>
      </c>
      <c r="G1511" s="5"/>
      <c r="H1511" s="5" t="str">
        <f>C1497</f>
        <v>Bienes</v>
      </c>
      <c r="I1511" s="5" t="str">
        <f>E1497</f>
        <v>Sí</v>
      </c>
      <c r="J1511" s="5" t="str">
        <f>D1497</f>
        <v>Compras Menores</v>
      </c>
    </row>
    <row r="1512" spans="1:10" ht="14.1" customHeight="1" thickBot="1" x14ac:dyDescent="0.3"/>
    <row r="1513" spans="1:10" ht="33.75" customHeight="1" thickBot="1" x14ac:dyDescent="0.25">
      <c r="A1513" s="59" t="s">
        <v>16382</v>
      </c>
      <c r="B1513" s="59" t="s">
        <v>161</v>
      </c>
      <c r="C1513" s="59" t="s">
        <v>11723</v>
      </c>
      <c r="D1513" s="59" t="s">
        <v>14377</v>
      </c>
      <c r="E1513" s="59" t="s">
        <v>10961</v>
      </c>
      <c r="F1513" s="59" t="s">
        <v>11094</v>
      </c>
      <c r="G1513" s="5"/>
      <c r="H1513" s="5"/>
      <c r="I1513" s="5"/>
      <c r="J1513" s="5"/>
    </row>
    <row r="1514" spans="1:10" ht="14.1" customHeight="1" thickBot="1" x14ac:dyDescent="0.25">
      <c r="A1514" s="61" t="s">
        <v>18921</v>
      </c>
      <c r="B1514" s="61" t="s">
        <v>18922</v>
      </c>
      <c r="C1514" s="61" t="s">
        <v>17798</v>
      </c>
      <c r="D1514" s="61" t="s">
        <v>2518</v>
      </c>
      <c r="E1514" s="61" t="s">
        <v>17854</v>
      </c>
      <c r="F1514" s="61"/>
      <c r="G1514" s="5"/>
      <c r="H1514" s="5"/>
      <c r="I1514" s="5"/>
      <c r="J1514" s="5"/>
    </row>
    <row r="1515" spans="1:10" ht="14.1" customHeight="1" thickBot="1" x14ac:dyDescent="0.25">
      <c r="A1515" s="74" t="s">
        <v>14828</v>
      </c>
      <c r="B1515" s="62" t="s">
        <v>8528</v>
      </c>
      <c r="C1515" s="71">
        <v>45292</v>
      </c>
      <c r="D1515" s="74" t="s">
        <v>9385</v>
      </c>
      <c r="E1515" s="62" t="s">
        <v>13092</v>
      </c>
      <c r="F1515" s="61" t="s">
        <v>3080</v>
      </c>
      <c r="G1515" s="5"/>
      <c r="H1515" s="5"/>
      <c r="I1515" s="5"/>
      <c r="J1515" s="5"/>
    </row>
    <row r="1516" spans="1:10" ht="14.1" customHeight="1" thickBot="1" x14ac:dyDescent="0.25">
      <c r="A1516" s="75"/>
      <c r="B1516" s="62" t="s">
        <v>1786</v>
      </c>
      <c r="C1516" s="60">
        <f>IF(C1515="","",IF(AND(MONTH(C1515)&gt;=1,MONTH(C1515)&lt;=3),1,IF(AND(MONTH(C1515)&gt;=4,MONTH(C1515)&lt;=6),2,IF(AND(MONTH(C1515)&gt;=7,MONTH(C1515)&lt;=9),3,4))))</f>
        <v>1</v>
      </c>
      <c r="D1516" s="75"/>
      <c r="E1516" s="62" t="s">
        <v>2417</v>
      </c>
      <c r="F1516" s="61" t="s">
        <v>11111</v>
      </c>
      <c r="G1516" s="5"/>
      <c r="H1516" s="5"/>
      <c r="I1516" s="5"/>
      <c r="J1516" s="5"/>
    </row>
    <row r="1517" spans="1:10" ht="14.1" customHeight="1" thickBot="1" x14ac:dyDescent="0.25">
      <c r="A1517" s="75"/>
      <c r="B1517" s="62" t="s">
        <v>12941</v>
      </c>
      <c r="C1517" s="71">
        <v>45306</v>
      </c>
      <c r="D1517" s="75"/>
      <c r="E1517" s="62" t="s">
        <v>3073</v>
      </c>
      <c r="F1517" s="61" t="s">
        <v>11111</v>
      </c>
      <c r="G1517" s="5"/>
      <c r="H1517" s="5"/>
      <c r="I1517" s="5"/>
      <c r="J1517" s="5"/>
    </row>
    <row r="1518" spans="1:10" ht="14.1" customHeight="1" thickBot="1" x14ac:dyDescent="0.25">
      <c r="A1518" s="75"/>
      <c r="B1518" s="62" t="s">
        <v>1786</v>
      </c>
      <c r="C1518" s="60">
        <f>IF(C1517="","",IF(AND(MONTH(C1517)&gt;=1,MONTH(C1517)&lt;=3),1,IF(AND(MONTH(C1517)&gt;=4,MONTH(C1517)&lt;=6),2,IF(AND(MONTH(C1517)&gt;=7,MONTH(C1517)&lt;=9),3,4))))</f>
        <v>1</v>
      </c>
      <c r="D1518" s="75"/>
      <c r="E1518" s="62" t="s">
        <v>13191</v>
      </c>
      <c r="F1518" s="61" t="s">
        <v>11111</v>
      </c>
      <c r="G1518" s="5"/>
      <c r="H1518" s="5"/>
      <c r="I1518" s="5"/>
      <c r="J1518" s="5"/>
    </row>
    <row r="1519" spans="1:10" ht="14.1" customHeight="1" thickBot="1" x14ac:dyDescent="0.25">
      <c r="A1519" s="5"/>
      <c r="B1519" s="5"/>
      <c r="C1519" s="5"/>
      <c r="D1519" s="5"/>
      <c r="E1519" s="5"/>
      <c r="F1519" s="5"/>
      <c r="G1519" s="5"/>
      <c r="H1519" s="5"/>
      <c r="I1519" s="5"/>
      <c r="J1519" s="5"/>
    </row>
    <row r="1520" spans="1:10" ht="14.1" customHeight="1" thickBot="1" x14ac:dyDescent="0.25">
      <c r="A1520" s="67" t="s">
        <v>15735</v>
      </c>
      <c r="B1520" s="67" t="s">
        <v>16146</v>
      </c>
      <c r="C1520" s="67" t="s">
        <v>15641</v>
      </c>
      <c r="D1520" s="67" t="s">
        <v>15251</v>
      </c>
      <c r="E1520" s="67" t="s">
        <v>6932</v>
      </c>
      <c r="F1520" s="67" t="s">
        <v>15280</v>
      </c>
      <c r="G1520" s="5"/>
      <c r="H1520" s="5"/>
      <c r="I1520" s="5"/>
      <c r="J1520" s="5"/>
    </row>
    <row r="1521" spans="1:10" ht="13.5" customHeight="1" x14ac:dyDescent="0.2">
      <c r="A1521" s="63">
        <v>78101604</v>
      </c>
      <c r="B1521" s="64" t="str">
        <f ca="1">IFERROR(INDEX(UNSPSCDes,MATCH(INDIRECT(ADDRESS(ROW(),COLUMN()-1,4)),UNSPSCCode,0)),"")</f>
        <v>Vehículos de servicios de transporte</v>
      </c>
      <c r="C1521" s="63" t="s">
        <v>1449</v>
      </c>
      <c r="D1521" s="63">
        <v>5</v>
      </c>
      <c r="E1521" s="66">
        <v>3250000</v>
      </c>
      <c r="F1521" s="65">
        <f ca="1">INDIRECT(ADDRESS(ROW(),COLUMN()-2,4))*INDIRECT(ADDRESS(ROW(),COLUMN()-1,4))</f>
        <v>16250000</v>
      </c>
      <c r="G1521" s="5"/>
      <c r="H1521" s="5"/>
      <c r="I1521" s="5"/>
      <c r="J1521" s="5"/>
    </row>
    <row r="1522" spans="1:10" ht="14.1" customHeight="1" x14ac:dyDescent="0.2">
      <c r="A1522" s="5"/>
      <c r="B1522" s="5"/>
      <c r="C1522" s="5"/>
      <c r="D1522" s="5"/>
      <c r="E1522" s="68" t="s">
        <v>12549</v>
      </c>
      <c r="F1522" s="69">
        <f ca="1">SUM(Table3120[MONTO TOTAL ESTIMADO])</f>
        <v>16250000</v>
      </c>
      <c r="G1522" s="5"/>
      <c r="H1522" s="5" t="str">
        <f>C1514</f>
        <v>Bienes</v>
      </c>
      <c r="I1522" s="5" t="str">
        <f>E1514</f>
        <v>No</v>
      </c>
      <c r="J1522" s="5" t="str">
        <f>D1514</f>
        <v>Licitacion Publica</v>
      </c>
    </row>
  </sheetData>
  <sheetProtection algorithmName="SHA-512" hashValue="YjOpuLr6gRqd1vrew3BdquiMMAsOHxWcU9BEZLZEEKJ54CzMAxBeQ2sNKc+B50E+8QfzzmexvU0yucIUqI8eIA==" saltValue="yibS7YrUeelktAgeMjuiHg==" spinCount="100000" sheet="1" objects="1" scenarios="1"/>
  <protectedRanges>
    <protectedRange sqref="F5:G5" name="Rango3"/>
    <protectedRange sqref="E11:E12" name="Rango2"/>
  </protectedRanges>
  <mergeCells count="246">
    <mergeCell ref="A1457:A1460"/>
    <mergeCell ref="D1457:D1460"/>
    <mergeCell ref="A1469:A1472"/>
    <mergeCell ref="D1469:D1472"/>
    <mergeCell ref="A1498:A1501"/>
    <mergeCell ref="D1498:D1501"/>
    <mergeCell ref="A1515:A1518"/>
    <mergeCell ref="D1515:D1518"/>
    <mergeCell ref="A1211:A1214"/>
    <mergeCell ref="D1211:D1214"/>
    <mergeCell ref="A1222:A1225"/>
    <mergeCell ref="D1222:D1225"/>
    <mergeCell ref="A1233:A1236"/>
    <mergeCell ref="D1233:D1236"/>
    <mergeCell ref="A1244:A1247"/>
    <mergeCell ref="D1244:D1247"/>
    <mergeCell ref="A1255:A1258"/>
    <mergeCell ref="D1255:D1258"/>
    <mergeCell ref="A1266:A1269"/>
    <mergeCell ref="D1266:D1269"/>
    <mergeCell ref="A1277:A1280"/>
    <mergeCell ref="D1277:D1280"/>
    <mergeCell ref="A1288:A1291"/>
    <mergeCell ref="D1288:D1291"/>
    <mergeCell ref="A1144:A1147"/>
    <mergeCell ref="D1144:D1147"/>
    <mergeCell ref="A1158:A1161"/>
    <mergeCell ref="D1158:D1161"/>
    <mergeCell ref="A1172:A1175"/>
    <mergeCell ref="D1172:D1175"/>
    <mergeCell ref="A1186:A1189"/>
    <mergeCell ref="D1186:D1189"/>
    <mergeCell ref="A1200:A1203"/>
    <mergeCell ref="D1200:D1203"/>
    <mergeCell ref="A1083:A1086"/>
    <mergeCell ref="D1083:D1086"/>
    <mergeCell ref="A1096:A1099"/>
    <mergeCell ref="D1096:D1099"/>
    <mergeCell ref="A1108:A1111"/>
    <mergeCell ref="D1108:D1111"/>
    <mergeCell ref="A1120:A1123"/>
    <mergeCell ref="D1120:D1123"/>
    <mergeCell ref="A1132:A1135"/>
    <mergeCell ref="D1132:D1135"/>
    <mergeCell ref="A820:A823"/>
    <mergeCell ref="D820:D823"/>
    <mergeCell ref="A774:A777"/>
    <mergeCell ref="D774:D777"/>
    <mergeCell ref="A787:A790"/>
    <mergeCell ref="D787:D790"/>
    <mergeCell ref="A803:A806"/>
    <mergeCell ref="D803:D806"/>
    <mergeCell ref="A741:A744"/>
    <mergeCell ref="D741:D744"/>
    <mergeCell ref="A752:A755"/>
    <mergeCell ref="D752:D755"/>
    <mergeCell ref="A763:A766"/>
    <mergeCell ref="D763:D766"/>
    <mergeCell ref="A707:A710"/>
    <mergeCell ref="D707:D710"/>
    <mergeCell ref="A719:A722"/>
    <mergeCell ref="D719:D722"/>
    <mergeCell ref="A730:A733"/>
    <mergeCell ref="D730:D733"/>
    <mergeCell ref="A670:A673"/>
    <mergeCell ref="D670:D673"/>
    <mergeCell ref="A682:A685"/>
    <mergeCell ref="D682:D685"/>
    <mergeCell ref="A695:A698"/>
    <mergeCell ref="D695:D698"/>
    <mergeCell ref="A637:A640"/>
    <mergeCell ref="D637:D640"/>
    <mergeCell ref="A648:A651"/>
    <mergeCell ref="D648:D651"/>
    <mergeCell ref="A659:A662"/>
    <mergeCell ref="D659:D662"/>
    <mergeCell ref="A602:A605"/>
    <mergeCell ref="D602:D605"/>
    <mergeCell ref="A614:A617"/>
    <mergeCell ref="D614:D617"/>
    <mergeCell ref="A626:A629"/>
    <mergeCell ref="D626:D629"/>
    <mergeCell ref="A567:A570"/>
    <mergeCell ref="D567:D570"/>
    <mergeCell ref="A578:A581"/>
    <mergeCell ref="D578:D581"/>
    <mergeCell ref="A590:A593"/>
    <mergeCell ref="D590:D593"/>
    <mergeCell ref="A497:A500"/>
    <mergeCell ref="D497:D500"/>
    <mergeCell ref="A536:A539"/>
    <mergeCell ref="D536:D539"/>
    <mergeCell ref="A555:A558"/>
    <mergeCell ref="D555:D558"/>
    <mergeCell ref="A263:A266"/>
    <mergeCell ref="D263:D266"/>
    <mergeCell ref="A274:A277"/>
    <mergeCell ref="D274:D277"/>
    <mergeCell ref="A229:A232"/>
    <mergeCell ref="D229:D232"/>
    <mergeCell ref="A241:A244"/>
    <mergeCell ref="D241:D244"/>
    <mergeCell ref="A252:A255"/>
    <mergeCell ref="D252:D255"/>
    <mergeCell ref="A17:A20"/>
    <mergeCell ref="D17:D20"/>
    <mergeCell ref="E6:F6"/>
    <mergeCell ref="E7:F7"/>
    <mergeCell ref="B2:E2"/>
    <mergeCell ref="B3:E3"/>
    <mergeCell ref="E9:F9"/>
    <mergeCell ref="E8:F8"/>
    <mergeCell ref="E10:F10"/>
    <mergeCell ref="E11:F11"/>
    <mergeCell ref="E12:F12"/>
    <mergeCell ref="A1:A4"/>
    <mergeCell ref="A28:A31"/>
    <mergeCell ref="D28:D31"/>
    <mergeCell ref="A39:A42"/>
    <mergeCell ref="D39:D42"/>
    <mergeCell ref="A50:A53"/>
    <mergeCell ref="D50:D53"/>
    <mergeCell ref="A61:A64"/>
    <mergeCell ref="D61:D64"/>
    <mergeCell ref="A72:A75"/>
    <mergeCell ref="D72:D75"/>
    <mergeCell ref="A88:A91"/>
    <mergeCell ref="D88:D91"/>
    <mergeCell ref="A102:A105"/>
    <mergeCell ref="D102:D105"/>
    <mergeCell ref="A117:A120"/>
    <mergeCell ref="D117:D120"/>
    <mergeCell ref="A131:A134"/>
    <mergeCell ref="D131:D134"/>
    <mergeCell ref="A143:A146"/>
    <mergeCell ref="D143:D146"/>
    <mergeCell ref="A156:A159"/>
    <mergeCell ref="D156:D159"/>
    <mergeCell ref="A170:A173"/>
    <mergeCell ref="D170:D173"/>
    <mergeCell ref="A183:A186"/>
    <mergeCell ref="D183:D186"/>
    <mergeCell ref="A194:A197"/>
    <mergeCell ref="D194:D197"/>
    <mergeCell ref="A205:A208"/>
    <mergeCell ref="D205:D208"/>
    <mergeCell ref="A285:A288"/>
    <mergeCell ref="D285:D288"/>
    <mergeCell ref="A303:A306"/>
    <mergeCell ref="D303:D306"/>
    <mergeCell ref="A317:A320"/>
    <mergeCell ref="D317:D320"/>
    <mergeCell ref="A330:A333"/>
    <mergeCell ref="D330:D333"/>
    <mergeCell ref="A345:A348"/>
    <mergeCell ref="D345:D348"/>
    <mergeCell ref="A359:A362"/>
    <mergeCell ref="D359:D362"/>
    <mergeCell ref="A373:A376"/>
    <mergeCell ref="D373:D376"/>
    <mergeCell ref="A387:A390"/>
    <mergeCell ref="D387:D390"/>
    <mergeCell ref="A401:A404"/>
    <mergeCell ref="D401:D404"/>
    <mergeCell ref="A412:A415"/>
    <mergeCell ref="D412:D415"/>
    <mergeCell ref="A423:A426"/>
    <mergeCell ref="D423:D426"/>
    <mergeCell ref="A434:A437"/>
    <mergeCell ref="D434:D437"/>
    <mergeCell ref="A484:A487"/>
    <mergeCell ref="D484:D487"/>
    <mergeCell ref="A445:A448"/>
    <mergeCell ref="D445:D448"/>
    <mergeCell ref="A458:A461"/>
    <mergeCell ref="D458:D461"/>
    <mergeCell ref="A471:A474"/>
    <mergeCell ref="D471:D474"/>
    <mergeCell ref="A837:A840"/>
    <mergeCell ref="D837:D840"/>
    <mergeCell ref="A849:A852"/>
    <mergeCell ref="D849:D852"/>
    <mergeCell ref="A861:A864"/>
    <mergeCell ref="D861:D864"/>
    <mergeCell ref="A873:A876"/>
    <mergeCell ref="D873:D876"/>
    <mergeCell ref="A885:A888"/>
    <mergeCell ref="D885:D888"/>
    <mergeCell ref="A896:A899"/>
    <mergeCell ref="D896:D899"/>
    <mergeCell ref="A907:A910"/>
    <mergeCell ref="D907:D910"/>
    <mergeCell ref="A918:A921"/>
    <mergeCell ref="D918:D921"/>
    <mergeCell ref="A929:A932"/>
    <mergeCell ref="D929:D932"/>
    <mergeCell ref="A940:A943"/>
    <mergeCell ref="D940:D943"/>
    <mergeCell ref="A951:A954"/>
    <mergeCell ref="D951:D954"/>
    <mergeCell ref="A963:A966"/>
    <mergeCell ref="D963:D966"/>
    <mergeCell ref="A974:A977"/>
    <mergeCell ref="D974:D977"/>
    <mergeCell ref="A986:A989"/>
    <mergeCell ref="D986:D989"/>
    <mergeCell ref="A998:A1001"/>
    <mergeCell ref="D998:D1001"/>
    <mergeCell ref="A1070:A1073"/>
    <mergeCell ref="D1070:D1073"/>
    <mergeCell ref="A1010:A1013"/>
    <mergeCell ref="D1010:D1013"/>
    <mergeCell ref="A1022:A1025"/>
    <mergeCell ref="D1022:D1025"/>
    <mergeCell ref="A1033:A1036"/>
    <mergeCell ref="D1033:D1036"/>
    <mergeCell ref="A1044:A1047"/>
    <mergeCell ref="D1044:D1047"/>
    <mergeCell ref="A1057:A1060"/>
    <mergeCell ref="D1057:D1060"/>
    <mergeCell ref="A1299:A1302"/>
    <mergeCell ref="D1299:D1302"/>
    <mergeCell ref="A1319:A1322"/>
    <mergeCell ref="D1319:D1322"/>
    <mergeCell ref="A1332:A1335"/>
    <mergeCell ref="D1332:D1335"/>
    <mergeCell ref="A1344:A1347"/>
    <mergeCell ref="D1344:D1347"/>
    <mergeCell ref="A1356:A1359"/>
    <mergeCell ref="D1356:D1359"/>
    <mergeCell ref="A1422:A1425"/>
    <mergeCell ref="D1422:D1425"/>
    <mergeCell ref="A1433:A1436"/>
    <mergeCell ref="D1433:D1436"/>
    <mergeCell ref="A1444:A1447"/>
    <mergeCell ref="D1444:D1447"/>
    <mergeCell ref="A1367:A1370"/>
    <mergeCell ref="D1367:D1370"/>
    <mergeCell ref="A1378:A1381"/>
    <mergeCell ref="D1378:D1381"/>
    <mergeCell ref="A1389:A1392"/>
    <mergeCell ref="D1389:D1392"/>
    <mergeCell ref="A1400:A1403"/>
    <mergeCell ref="D1400:D1403"/>
    <mergeCell ref="A1411:A1414"/>
    <mergeCell ref="D1411:D141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ecimal" operator="greaterThan" allowBlank="1" showInputMessage="1" showErrorMessage="1" sqref="D23:E23 D34:E34 D45:E45 D56:E56 D67:E67 D78:E83 D94:E97 D108:E112 D123:E126 D162:E165 D137:E138 D149:E151 D176:E178 D189:E189 D200:E200 D211:E224 D235:E236 D247:E247 D258:E258 D269:E269 D280:E280 D323:E325 D291:E298 D309:E312 D336:E340 D351:E354 D365:E368 D379:E382 D393:E396 D407:E407 D418:E418 D429:E429 D440:E440 D477:E479 D451:E453 D464:E466 D490:E492 D573:E573 D503:E531 D542:E550 D561:E562 D608:E609 D584:E585 D596:E597 D620:E621 D632:E632 D643:E643 D654:E654 D665:E665 D676:E677 D701:E702 D826:E832 D688:E690 D725:E725 D736:E736 D747:E747 D758:E758 D769:E769 D809:E815 D780:E782 D793:E798 D713:E714 D867:E868 D843:E844 D855:E856 D879:E880 D891:E891 D902:E902 D913:E913 D924:E924 D935:E935 D946:E946 D969:E969 D957:E958 D1004:E1005 D980:E981 D992:E993 D1016:E1017 D1028:E1028 D1039:E1039 D1063:E1065 D1050:E1052 D1076:E1078 D1089:E1091 D1126:E1127 D1102:E1103 D1114:E1115 D1138:E1139 D1150:E1153 D1164:E1167 D1178:E1181 D1192:E1195 D1206:E1206 D1217:E1217 D1228:E1228 D1239:E1239 D1250:E1250 D1261:E1261 D1272:E1272 D1283:E1283 D1294:E1294 D1338:E1339 D1305:E1314 D1325:E1327 D1350:E1351 D1362:E1362 D1373:E1373 D1384:E1384 D1395:E1395 D1406:E1406 D1417:E1417 D1428:E1428 D1439:E1439 D1450:E1452 D1463:E1464 D1475:E1493 D1504:E1510 D1521:E1521" xr:uid="{40E67376-9D06-44E0-9673-F0231A21AFA0}">
      <formula1>0</formula1>
    </dataValidation>
    <dataValidation type="list" allowBlank="1" showInputMessage="1" showErrorMessage="1" sqref="C23 C34 C45 C56 C67 C78:C83 C94:C97 C108:C112 C123:C126 C162:C165 C137:C138 C149:C151 C176:C178 C189 C200 C211:C224 C235:C236 C247 C258 C269 C280 C323:C325 C291:C298 C309:C312 C336:C340 C351:C354 C365:C368 C379:C382 C393:C396 C407 C418 C429 C440 C477:C479 C451:C453 C464:C466 C490:C492 C573 C503:C531 C542:C550 C561:C562 C608:C609 C584:C585 C596:C597 C620:C621 C632 C643 C654 C665 C676:C677 C701:C702 C826:C832 C688:C690 C725 C736 C747 C758 C769 C809:C815 C780:C782 C793:C798 C713:C714 C867:C868 C843:C844 C855:C856 C879:C880 C891 C902 C913 C924 C935 C946 C969 C957:C958 C1004:C1005 C980:C981 C992:C993 C1016:C1017 C1028 C1039 C1063:C1065 C1050:C1052 C1076:C1078 C1089:C1091 C1126:C1127 C1102:C1103 C1114:C1115 C1138:C1139 C1150:C1153 C1164:C1167 C1178:C1181 C1192:C1195 C1206 C1217 C1228 C1239 C1250 C1261 C1272 C1283 C1294 C1338:C1339 C1305:C1314 C1325:C1327 C1350:C1351 C1362 C1373 C1384 C1395 C1406 C1417 C1428 C1439 C1450:C1452 C1463:C1464 C1475:C1493 C1504:C1510 C1521" xr:uid="{96C5E050-B979-4E11-88E1-31394B3A1EC0}">
      <formula1>UnidadesList</formula1>
    </dataValidation>
    <dataValidation type="whole" operator="greaterThan" allowBlank="1" showInputMessage="1" showErrorMessage="1" sqref="A23 A34 A45 A56 A67 A78:A83 A94:A97 A108:A112 A123:A126 A162:A165 A137:A138 A149:A151 A176:A178 A189 A200 A211:A224 A235:A236 A247 A258 A269 A280 A323:A325 A291:A298 A309:A312 A336:A340 A351:A354 A365:A368 A379:A382 A393:A396 A407 A418 A429 A440 A477:A479 A451:A453 A464:A466 A490:A492 A573 A503:A531 A542:A550 A561:A562 A608:A609 A584:A585 A596:A597 A620:A621 A632 A643 A654 A665 A676:A677 A701:A702 A826:A832 A688:A690 A725 A736 A747 A758 A769 A809:A815 A780:A782 A793:A798 A713:A714 A867:A868 A843:A844 A855:A856 A879:A880 A891 A902 A913 A924 A935 A946 A969 A957:A958 A1004:A1005 A980:A981 A992:A993 A1016:A1017 A1028 A1039 A1063:A1065 A1050:A1052 A1076:A1078 A1089:A1091 A1126:A1127 A1102:A1103 A1114:A1115 A1138:A1139 A1150:A1153 A1164:A1167 A1178:A1181 A1192:A1195 A1206 A1217 A1228 A1239 A1250 A1261 A1272 A1283 A1294 A1338:A1339 A1305:A1314 A1325:A1327 A1350:A1351 A1362 A1373 A1384 A1395 A1406 A1417 A1428 A1439 A1450:A1452 A1463:A1464 A1475:A1493 A1504:A1510 A1521" xr:uid="{40A77DDF-F984-450C-8349-6ADB963C603D}">
      <formula1>0</formula1>
    </dataValidation>
    <dataValidation type="list" allowBlank="1" showInputMessage="1" showErrorMessage="1" sqref="F20 F31 F42 F53 F64 F75 F91 F105 F120 F134 F146 F159 F173 F186 F197 F208 F232 F244 F255 F266 F277 F288 F306 F320 F333 F348 F362 F376 F390 F404 F415 F426 F437 F448 F461 F474 F487 F500 F539 F558 F570 F581 F593 F605 F617 F629 F640 F651 F662 F673 F685 F698 F710 F722 F733 F744 F755 F766 F777 F790 F806 F823 F840 F852 F864 F876 F888 F899 F910 F921 F932 F943 F954 F966 F977 F989 F1001 F1013 F1025 F1036 F1047 F1060 F1073 F1086 F1099 F1111 F1123 F1135 F1147 F1161 F1175 F1189 F1203 F1214 F1225 F1236 F1247 F1258 F1269 F1280 F1291 F1302 F1322 F1335 F1347 F1359 F1370 F1381 F1392 F1403 F1414 F1425 F1436 F1447 F1460 F1472 F1501 F1518" xr:uid="{CB16B119-EA3C-4F89-BF3C-EA5CCEBAB7E7}">
      <formula1>OFFSET(MunicipioStart,MATCH(INDIRECT(ADDRESS(ROW()-1,COLUMN(),4)),MunicipioColumn,0)-1,1,COUNTIF(MunicipioColumn,INDIRECT(ADDRESS(ROW()-1,COLUMN(),4))),1)</formula1>
    </dataValidation>
    <dataValidation type="list" allowBlank="1" showInputMessage="1" showErrorMessage="1" sqref="F19 F30 F41 F52 F63 F74 F90 F104 F119 F133 F145 F158 F172 F185 F196 F207 F231 F243 F254 F265 F276 F287 F305 F319 F332 F347 F361 F375 F389 F403 F414 F425 F436 F447 F460 F473 F486 F499 F538 F557 F569 F580 F592 F604 F616 F628 F639 F650 F661 F672 F684 F697 F709 F721 F732 F743 F754 F765 F776 F789 F805 F822 F839 F851 F863 F875 F887 F898 F909 F920 F931 F942 F953 F965 F976 F988 F1000 F1012 F1024 F1035 F1046 F1059 F1072 F1085 F1098 F1110 F1122 F1134 F1146 F1160 F1174 F1188 F1202 F1213 F1224 F1235 F1246 F1257 F1268 F1279 F1290 F1301 F1321 F1334 F1346 F1358 F1369 F1380 F1391 F1402 F1413 F1424 F1435 F1446 F1459 F1471 F1500 F1517" xr:uid="{7A700405-5D66-4A3E-9888-92882DE6806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29 F40 F51 F62 F73 F89 F103 F118 F132 F144 F157 F171 F184 F195 F206 F230 F242 F253 F264 F275 F286 F304 F318 F331 F346 F360 F374 F388 F402 F413 F424 F435 F446 F459 F472 F485 F498 F537 F556 F568 F579 F591 F603 F615 F627 F638 F649 F660 F671 F683 F696 F708 F720 F731 F742 F753 F764 F775 F788 F804 F821 F838 F850 F862 F874 F886 F897 F908 F919 F930 F941 F952 F964 F975 F987 F999 F1011 F1023 F1034 F1045 F1058 F1071 F1084 F1097 F1109 F1121 F1133 F1145 F1159 F1173 F1187 F1201 F1212 F1223 F1234 F1245 F1256 F1267 F1278 F1289 F1300 F1320 F1333 F1345 F1357 F1368 F1379 F1390 F1401 F1412 F1423 F1434 F1445 F1458 F1470 F1499 F1516" xr:uid="{3F7957F1-E6FB-4FD5-A319-6137905356CC}">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28 F39 F50 F61 F72 F88 F102 F117 F131 F143 F156 F170 F183 F194 F205 F229 F241 F252 F263 F274 F285 F303 F317 F330 F345 F359 F373 F387 F401 F412 F423 F434 F445 F458 F471 F484 F497 F536 F555 F567 F578 F590 F602 F614 F626 F637 F648 F659 F670 F682 F695 F707 F719 F730 F741 F752 F763 F774 F787 F803 F820 F837 F849 F861 F873 F885 F896 F907 F918 F929 F940 F951 F963 F974 F986 F998 F1010 F1022 F1033 F1044 F1057 F1070 F1083 F1096 F1108 F1120 F1132 F1144 F1158 F1172 F1186 F1200 F1211 F1222 F1233 F1244 F1255 F1266 F1277 F1288 F1299 F1319 F1332 F1344 F1356 F1367 F1378 F1389 F1400 F1411 F1422 F1433 F1444 F1457 F1469 F1498 F1515" xr:uid="{800F6639-F2FE-4A9A-B630-E21C31929EF5}">
      <formula1>IF(INDIRECT(ADDRESS(ROW()+1,COLUMN(),4))="",RegionList,INDEX(RegionColumn,MATCH(INDIRECT(ADDRESS(ROW()+1,COLUMN(),4)),ProvinciaList,0)))</formula1>
    </dataValidation>
    <dataValidation type="date" operator="greaterThanOrEqual" allowBlank="1" showInputMessage="1" showErrorMessage="1" sqref="C19 C30 C41 C52 C63 C74 C90 C104 C119 C133 C145 C158 C172 C185 C196 C207 C231 C243 C254 C265 C276 C287 C305 C319 C332 C347 C361 C375 C389 C403 C414 C425 C436 C447 C460 C473 C486 C499 C538 C557 C569 C580 C592 C604 C616 C628 C639 C650 C661 C672 C684 C697 C709 C721 C732 C743 C754 C765 C776 C789 C805 C822 C839 C851 C863 C875 C887 C898 C909 C920 C931 C942 C953 C965 C976 C988 C1000 C1012 C1024 C1035 C1046 C1059 C1072 C1085 C1098 C1110 C1122 C1134 C1146 C1160 C1174 C1188 C1202 C1213 C1224 C1235 C1246 C1257 C1268 C1279 C1290 C1301 C1321 C1334 C1346 C1358 C1369 C1380 C1391 C1402 C1413 C1424 C1435 C1446 C1459 C1471 C1500 C1517" xr:uid="{EE9FED5A-9B8D-4F2A-8A26-3A94F560066E}">
      <formula1>C17</formula1>
    </dataValidation>
    <dataValidation type="date" operator="lessThanOrEqual" allowBlank="1" showInputMessage="1" showErrorMessage="1" sqref="C17 C28 C39 C50 C61 C72 C88 C102 C117 C131 C143 C156 C170 C183 C194 C205 C229 C241 C252 C263 C274 C285 C303 C317 C330 C345 C359 C373 C387 C401 C412 C423 C434 C445 C458 C471 C484 C497 C536 C555 C567 C578 C590 C602 C614 C626 C637 C648 C659 C670 C682 C695 C707 C719 C730 C741 C752 C763 C774 C787 C803 C820 C837 C849 C861 C873 C885 C896 C907 C918 C929 C940 C951 C963 C974 C986 C998 C1010 C1022 C1033 C1044 C1057 C1070 C1083 C1096 C1108 C1120 C1132 C1144 C1158 C1172 C1186 C1200 C1211 C1222 C1233 C1244 C1255 C1266 C1277 C1288 C1299 C1319 C1332 C1344 C1356 C1367 C1378 C1389 C1400 C1411 C1422 C1433 C1444 C1457 C1469 C1498 C1515" xr:uid="{0BC5545F-38F4-4635-9265-F5C1D11B9A91}">
      <formula1>C19</formula1>
    </dataValidation>
  </dataValidations>
  <printOptions horizontalCentered="1"/>
  <pageMargins left="0.23622047244094491" right="0.23622047244094491" top="0.74803149606299213" bottom="0.74803149606299213" header="0.31496062992125984" footer="0.31496062992125984"/>
  <pageSetup paperSize="17" scale="82" fitToHeight="0" orientation="portrait" r:id="rId1"/>
  <rowBreaks count="18" manualBreakCount="18">
    <brk id="84" max="5" man="1"/>
    <brk id="167" max="5" man="1"/>
    <brk id="249" max="5" man="1"/>
    <brk id="327" max="5" man="1"/>
    <brk id="398" max="5" man="1"/>
    <brk id="481" max="5" man="1"/>
    <brk id="574" max="5" man="1"/>
    <brk id="656" max="5" man="1"/>
    <brk id="738" max="5" man="1"/>
    <brk id="817" max="5" man="1"/>
    <brk id="904" max="5" man="1"/>
    <brk id="983" max="5" man="1"/>
    <brk id="1067" max="5" man="1"/>
    <brk id="1155" max="5" man="1"/>
    <brk id="1241" max="5" man="1"/>
    <brk id="1328" max="5" man="1"/>
    <brk id="1408" max="5" man="1"/>
    <brk id="1495"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1525</xdr:row>
                    <xdr:rowOff>0</xdr:rowOff>
                  </from>
                  <to>
                    <xdr:col>1</xdr:col>
                    <xdr:colOff>457200</xdr:colOff>
                    <xdr:row>1526</xdr:row>
                    <xdr:rowOff>161925</xdr:rowOff>
                  </to>
                </anchor>
              </controlPr>
            </control>
          </mc:Choice>
        </mc:AlternateContent>
        <mc:AlternateContent xmlns:mc="http://schemas.openxmlformats.org/markup-compatibility/2006">
          <mc:Choice Requires="x14">
            <control shapeId="24539" r:id="rId5" name="Button 5083">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24540" r:id="rId6" name="Button 5084">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4541" r:id="rId7" name="Button 5085">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24562" r:id="rId8" name="Button 510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24563" r:id="rId9" name="Button 510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4564" r:id="rId10" name="Button 510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8681" r:id="rId11" name="Button 5129">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28682" r:id="rId12" name="Button 5130">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28683" r:id="rId13" name="Button 5131">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28702" r:id="rId14" name="Button 5150">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28703" r:id="rId15" name="Button 5151">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28704" r:id="rId16" name="Button 5152">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28723" r:id="rId17" name="Button 5171">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28724" r:id="rId18" name="Button 5172">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28725" r:id="rId19" name="Button 5173">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28745" r:id="rId20" name="Button 5193">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28746" r:id="rId21" name="Button 5194">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28747" r:id="rId22" name="Button 5195">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28749" r:id="rId23" name="Button 5197">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28750" r:id="rId24" name="Button 5198">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28751" r:id="rId25" name="Button 5199">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28752" r:id="rId26" name="Button 5200">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28753" r:id="rId27" name="Button 5201">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28774" r:id="rId28" name="Button 5222">
              <controlPr locked="0" defaultSize="0" print="0" autoFill="0" autoPict="0" macro="[0]!Sheet1.InsertNewTabl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28775" r:id="rId29" name="Button 5223">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28776" r:id="rId30" name="Button 5224">
              <controlPr locked="0" defaultSize="0" print="0" autoFill="0" autoPict="0" macro="[0]!Sheet1.deleteProcedure">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28778" r:id="rId31" name="Button 5226">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28779" r:id="rId32" name="Button 5227">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28780" r:id="rId33" name="Button 5228">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28800" r:id="rId34" name="Button 5248">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28801" r:id="rId35" name="Button 5249">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28802" r:id="rId36" name="Button 5250">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28821" r:id="rId37" name="Button 5269">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28822" r:id="rId38" name="Button 5270">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28823" r:id="rId39" name="Button 5271">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28825" r:id="rId40" name="Button 5273">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28826" r:id="rId41" name="Button 5274">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28827" r:id="rId42" name="Button 5275">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28828" r:id="rId43" name="Button 5276">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28833" r:id="rId44" name="Button 5281">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28834" r:id="rId45" name="Button 5282">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28835" r:id="rId46" name="Button 5283">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28854" r:id="rId47" name="Button 5302">
              <controlPr locked="0" defaultSize="0" print="0" autoFill="0" autoPict="0" macro="[0]!Sheet1.InsertNewTabl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28855" r:id="rId48" name="Button 5303">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28856" r:id="rId49" name="Button 5304">
              <controlPr locked="0" defaultSize="0" print="0" autoFill="0" autoPict="0" macro="[0]!Sheet1.deleteProcedure">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28875" r:id="rId50" name="Button 5323">
              <controlPr locked="0" defaultSize="0" print="0" autoFill="0" autoPict="0" macro="[0]!Sheet1.InsertNewTabl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28876" r:id="rId51" name="Button 5324">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28877" r:id="rId52" name="Button 5325">
              <controlPr locked="0" defaultSize="0" print="0" autoFill="0" autoPict="0" macro="[0]!Sheet1.deleteProcedure">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28896" r:id="rId53" name="Button 5344">
              <controlPr locked="0" defaultSize="0" print="0" autoFill="0" autoPict="0" macro="[0]!Sheet1.InsertNewTabl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28897" r:id="rId54" name="Button 5345">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28898" r:id="rId55" name="Button 5346">
              <controlPr locked="0" defaultSize="0" print="0" autoFill="0" autoPict="0" macro="[0]!Sheet1.deleteProcedure">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28917" r:id="rId56" name="Button 5365">
              <controlPr locked="0" defaultSize="0" print="0" autoFill="0" autoPict="0" macro="[0]!Sheet1.InsertNewTabl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28918" r:id="rId57" name="Button 5366">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28919" r:id="rId58" name="Button 5367">
              <controlPr locked="0" defaultSize="0" print="0" autoFill="0" autoPict="0" macro="[0]!Sheet1.deleteProcedure">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28921" r:id="rId59" name="Button 5369">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28923" r:id="rId60" name="Button 5371">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28924" r:id="rId61" name="Button 5372">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28926" r:id="rId62" name="Button 5374">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28927" r:id="rId63" name="Button 5375">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28928" r:id="rId64" name="Button 5376">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28929" r:id="rId65" name="Button 5377">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28930" r:id="rId66" name="Button 5378">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28950" r:id="rId67" name="Button 5398">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28951" r:id="rId68" name="Button 5399">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28952" r:id="rId69" name="Button 5400">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28971" r:id="rId70" name="Button 5419">
              <controlPr locked="0" defaultSize="0" print="0" autoFill="0" autoPict="0" macro="[0]!Sheet1.InsertNewTabl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28972" r:id="rId71" name="Button 5420">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28973" r:id="rId72" name="Button 5421">
              <controlPr locked="0" defaultSize="0" print="0" autoFill="0" autoPict="0" macro="[0]!Sheet1.deleteProcedure">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28995" r:id="rId73" name="Button 5443">
              <controlPr locked="0" defaultSize="0" print="0" autoFill="0" autoPict="0" macro="[0]!Sheet1.InsertNewTabl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28996" r:id="rId74" name="Button 5444">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28997" r:id="rId75" name="Button 5445">
              <controlPr locked="0" defaultSize="0" print="0" autoFill="0" autoPict="0" macro="[0]!Sheet1.deleteProcedure">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28999" r:id="rId76" name="Button 5447">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29000" r:id="rId77" name="Button 5448">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29001" r:id="rId78" name="Button 5449">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29002" r:id="rId79" name="Button 5450">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29003" r:id="rId80" name="Button 5451">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29004" r:id="rId81" name="Button 5452">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29005" r:id="rId82" name="Button 5453">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29006" r:id="rId83" name="Button 5454">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29007" r:id="rId84" name="Button 5455">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29008" r:id="rId85" name="Button 5456">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29009" r:id="rId86" name="Button 5457">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29010" r:id="rId87" name="Button 5458">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29011" r:id="rId88" name="Button 5459">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29031" r:id="rId89" name="Button 5479">
              <controlPr locked="0" defaultSize="0" print="0" autoFill="0" autoPict="0" macro="[0]!Sheet1.InsertNewTabl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29032" r:id="rId90" name="Button 5480">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29033" r:id="rId91" name="Button 5481">
              <controlPr locked="0" defaultSize="0" print="0" autoFill="0" autoPict="0" macro="[0]!Sheet1.deleteProcedure">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29036" r:id="rId92" name="Button 5484">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29056" r:id="rId93" name="Button 5504">
              <controlPr locked="0" defaultSize="0" print="0" autoFill="0" autoPict="0" macro="[0]!Sheet1.InsertNewTabl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29057" r:id="rId94" name="Button 5505">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29058" r:id="rId95" name="Button 5506">
              <controlPr locked="0" defaultSize="0" print="0" autoFill="0" autoPict="0" macro="[0]!Sheet1.deleteProcedure">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29077" r:id="rId96" name="Button 5525">
              <controlPr locked="0" defaultSize="0" print="0" autoFill="0" autoPict="0" macro="[0]!Sheet1.InsertNewTabl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29078" r:id="rId97" name="Button 5526">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29079" r:id="rId98" name="Button 5527">
              <controlPr locked="0" defaultSize="0" print="0" autoFill="0" autoPict="0" macro="[0]!Sheet1.deleteProcedure">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29098" r:id="rId99" name="Button 5546">
              <controlPr locked="0" defaultSize="0" print="0" autoFill="0" autoPict="0" macro="[0]!Sheet1.InsertNewTabl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29099" r:id="rId100" name="Button 5547">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29100" r:id="rId101" name="Button 5548">
              <controlPr locked="0" defaultSize="0" print="0" autoFill="0" autoPict="0" macro="[0]!Sheet1.deleteProcedure">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29119" r:id="rId102" name="Button 5567">
              <controlPr locked="0" defaultSize="0" print="0" autoFill="0" autoPict="0" macro="[0]!Sheet1.InsertNewTabl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29120" r:id="rId103" name="Button 5568">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29121" r:id="rId104" name="Button 5569">
              <controlPr locked="0" defaultSize="0" print="0" autoFill="0" autoPict="0" macro="[0]!Sheet1.deleteProcedure">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29142" r:id="rId105" name="Button 5590">
              <controlPr locked="0" defaultSize="0" print="0" autoFill="0" autoPict="0" macro="[0]!Sheet1.InsertNewTabl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29143" r:id="rId106" name="Button 5591">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29144" r:id="rId107" name="Button 5592">
              <controlPr locked="0" defaultSize="0" print="0" autoFill="0" autoPict="0" macro="[0]!Sheet1.deleteProcedure">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29163" r:id="rId108" name="Button 5611">
              <controlPr locked="0" defaultSize="0" print="0" autoFill="0" autoPict="0" macro="[0]!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29164" r:id="rId109" name="Button 5612">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29165" r:id="rId110" name="Button 5613">
              <controlPr locked="0" defaultSize="0" print="0" autoFill="0" autoPict="0" macro="[0]!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29184" r:id="rId111" name="Button 5632">
              <controlPr locked="0" defaultSize="0" print="0" autoFill="0" autoPict="0" macro="[0]!Sheet1.InsertNewTabl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29185" r:id="rId112" name="Button 5633">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29186" r:id="rId113" name="Button 5634">
              <controlPr locked="0" defaultSize="0" print="0" autoFill="0" autoPict="0" macro="[0]!Sheet1.deleteProcedure">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29205" r:id="rId114" name="Button 5653">
              <controlPr locked="0" defaultSize="0" print="0" autoFill="0" autoPict="0" macro="[0]!Sheet1.InsertNewTabl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29206" r:id="rId115" name="Button 5654">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29207" r:id="rId116" name="Button 5655">
              <controlPr locked="0" defaultSize="0" print="0" autoFill="0" autoPict="0" macro="[0]!Sheet1.deleteProcedure">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29209" r:id="rId117" name="Button 565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29210" r:id="rId118" name="Button 565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29211" r:id="rId119" name="Button 565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29212" r:id="rId120" name="Button 566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29213" r:id="rId121" name="Button 566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29214" r:id="rId122" name="Button 566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29215" r:id="rId123" name="Button 566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29221" r:id="rId124" name="Button 5669">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29222" r:id="rId125" name="Button 5670">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29223" r:id="rId126" name="Button 5671">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29226" r:id="rId127" name="Button 5674">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29227" r:id="rId128" name="Button 5675">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29230" r:id="rId129" name="Button 5678">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29231" r:id="rId130" name="Button 5679">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29232" r:id="rId131" name="Button 5680">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29233" r:id="rId132" name="Button 5681">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29254" r:id="rId133" name="Button 5702">
              <controlPr locked="0" defaultSize="0" print="0" autoFill="0" autoPict="0" macro="[0]!Sheet1.InsertNewTabl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29255" r:id="rId134" name="Button 5703">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29256" r:id="rId135" name="Button 5704">
              <controlPr locked="0" defaultSize="0" print="0" autoFill="0" autoPict="0" macro="[0]!Sheet1.deleteProcedure">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29275" r:id="rId136" name="Button 5723">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29276" r:id="rId137" name="Button 5724">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29277" r:id="rId138" name="Button 5725">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29278" r:id="rId139" name="Button 5726">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29279" r:id="rId140" name="Button 5727">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29280" r:id="rId141" name="Button 5728">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29283" r:id="rId142" name="Button 5731">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29284" r:id="rId143" name="Button 5732">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29285" r:id="rId144" name="Button 5733">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29305" r:id="rId145" name="Button 5753">
              <controlPr locked="0" defaultSize="0" print="0" autoFill="0" autoPict="0" macro="[0]!Sheet1.InsertNewTabl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29306" r:id="rId146" name="Button 5754">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29307" r:id="rId147" name="Button 5755">
              <controlPr locked="0" defaultSize="0" print="0" autoFill="0" autoPict="0" macro="[0]!Sheet1.deleteProcedure">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29308" r:id="rId148" name="Button 575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29309" r:id="rId149" name="Button 575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29310" r:id="rId150" name="Button 575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29329" r:id="rId151" name="Button 5777">
              <controlPr locked="0" defaultSize="0" print="0" autoFill="0" autoPict="0" macro="[0]!Sheet1.InsertNewTabl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29330" r:id="rId152" name="Button 5778">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29331" r:id="rId153" name="Button 5779">
              <controlPr locked="0" defaultSize="0" print="0" autoFill="0" autoPict="0" macro="[0]!Sheet1.deleteProcedure">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29332" r:id="rId154" name="Button 578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29333" r:id="rId155" name="Button 578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29334" r:id="rId156" name="Button 578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29353" r:id="rId157" name="Button 5801">
              <controlPr locked="0" defaultSize="0" print="0" autoFill="0" autoPict="0" macro="[0]!Sheet1.InsertNewTabl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29354" r:id="rId158" name="Button 5802">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29355" r:id="rId159" name="Button 5803">
              <controlPr locked="0" defaultSize="0" print="0" autoFill="0" autoPict="0" macro="[0]!Sheet1.deleteProcedure">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29374" r:id="rId160" name="Button 5822">
              <controlPr locked="0" defaultSize="0" print="0" autoFill="0" autoPict="0" macro="[0]!Sheet1.InsertNewTabl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29375" r:id="rId161" name="Button 5823">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29376" r:id="rId162" name="Button 5824">
              <controlPr locked="0" defaultSize="0" print="0" autoFill="0" autoPict="0" macro="[0]!Sheet1.deleteProcedure">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29395" r:id="rId163" name="Button 5843">
              <controlPr locked="0" defaultSize="0" print="0" autoFill="0" autoPict="0" macro="[0]!Sheet1.InsertNewTabl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29396" r:id="rId164" name="Button 5844">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29397" r:id="rId165" name="Button 5845">
              <controlPr locked="0" defaultSize="0" print="0" autoFill="0" autoPict="0" macro="[0]!Sheet1.deleteProcedure">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29416" r:id="rId166" name="Button 5864">
              <controlPr locked="0" defaultSize="0" print="0" autoFill="0" autoPict="0" macro="[0]!Sheet1.InsertNewTabl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29417" r:id="rId167" name="Button 5865">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29418" r:id="rId168" name="Button 5866">
              <controlPr locked="0" defaultSize="0" print="0" autoFill="0" autoPict="0" macro="[0]!Sheet1.deleteProcedure">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29438" r:id="rId169" name="Button 5886">
              <controlPr locked="0" defaultSize="0" print="0" autoFill="0" autoPict="0" macro="[0]!Sheet1.InsertNewTabl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29439" r:id="rId170" name="Button 5887">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29440" r:id="rId171" name="Button 5888">
              <controlPr locked="0" defaultSize="0" print="0" autoFill="0" autoPict="0" macro="[0]!Sheet1.deleteProcedure">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29459" r:id="rId172" name="Button 5907">
              <controlPr locked="0" defaultSize="0" print="0" autoFill="0" autoPict="0" macro="[0]!Sheet1.InsertNewTabl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29460" r:id="rId173" name="Button 590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29461" r:id="rId174" name="Button 5909">
              <controlPr locked="0" defaultSize="0" print="0" autoFill="0" autoPict="0" macro="[0]!Sheet1.deleteProcedure">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29480" r:id="rId175" name="Button 5928">
              <controlPr locked="0" defaultSize="0" print="0" autoFill="0" autoPict="0" macro="[0]!Sheet1.InsertNewTabl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29481" r:id="rId176" name="Button 5929">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29482" r:id="rId177" name="Button 5930">
              <controlPr locked="0" defaultSize="0" print="0" autoFill="0" autoPict="0" macro="[0]!Sheet1.deleteProcedure">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29501" r:id="rId178" name="Button 5949">
              <controlPr locked="0" defaultSize="0" print="0" autoFill="0" autoPict="0" macro="[0]!Sheet1.InsertNewTabl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29502" r:id="rId179" name="Button 5950">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29503" r:id="rId180" name="Button 5951">
              <controlPr locked="0" defaultSize="0" print="0" autoFill="0" autoPict="0" macro="[0]!Sheet1.deleteProcedure">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29505" r:id="rId181" name="Button 5953">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29506" r:id="rId182" name="Button 5954">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29510" r:id="rId183" name="Button 5958">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29511" r:id="rId184" name="Button 5959">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29514" r:id="rId185" name="Button 5962">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29515" r:id="rId186" name="Button 5963">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29517" r:id="rId187" name="Button 5965">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29518" r:id="rId188" name="Button 5966">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29537" r:id="rId189" name="Button 5985">
              <controlPr locked="0" defaultSize="0" print="0" autoFill="0" autoPict="0" macro="[0]!Sheet1.InsertNewTabl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29538" r:id="rId190" name="Button 5986">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29539" r:id="rId191" name="Button 5987">
              <controlPr locked="0" defaultSize="0" print="0" autoFill="0" autoPict="0" macro="[0]!Sheet1.deleteProcedure">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29558" r:id="rId192" name="Button 6006">
              <controlPr locked="0" defaultSize="0" print="0" autoFill="0" autoPict="0" macro="[0]!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29559" r:id="rId193" name="Button 6007">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29560" r:id="rId194" name="Button 6008">
              <controlPr locked="0" defaultSize="0" print="0" autoFill="0" autoPict="0" macro="[0]!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29579" r:id="rId195" name="Button 6027">
              <controlPr locked="0" defaultSize="0" print="0" autoFill="0" autoPict="0" macro="[0]!Sheet1.InsertNewTabl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29580" r:id="rId196" name="Button 6028">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29581" r:id="rId197" name="Button 6029">
              <controlPr locked="0" defaultSize="0" print="0" autoFill="0" autoPict="0" macro="[0]!Sheet1.deleteProcedure">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29600" r:id="rId198" name="Button 6048">
              <controlPr locked="0" defaultSize="0" print="0" autoFill="0" autoPict="0" macro="[0]!Sheet1.InsertNewTabl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9601" r:id="rId199" name="Button 6049">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29602" r:id="rId200" name="Button 6050">
              <controlPr locked="0" defaultSize="0" print="0" autoFill="0" autoPict="0" macro="[0]!Sheet1.deleteProcedure">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29605" r:id="rId201" name="Button 6053">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29606" r:id="rId202" name="Button 6054">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29607" r:id="rId203" name="Button 6055">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29608" r:id="rId204" name="Button 6056">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29609" r:id="rId205" name="Button 6057">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29610" r:id="rId206" name="Button 605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29611" r:id="rId207" name="Button 6059">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29612" r:id="rId208" name="Button 6060">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29618" r:id="rId209" name="Button 6066">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29619" r:id="rId210" name="Button 6067">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29620" r:id="rId211" name="Button 6068">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29621" r:id="rId212" name="Button 6069">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29622" r:id="rId213" name="Button 6070">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29623" r:id="rId214" name="Button 6071">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29624" r:id="rId215" name="Button 6072">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29625" r:id="rId216" name="Button 6073">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29626" r:id="rId217" name="Button 6074">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29634" r:id="rId218" name="Button 608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29635" r:id="rId219" name="Button 608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29636" r:id="rId220" name="Button 6084">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29637" r:id="rId221" name="Button 6085">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29638" r:id="rId222" name="Button 6086">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29642" r:id="rId223" name="Button 6090">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29643" r:id="rId224" name="Button 6091">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29644" r:id="rId225" name="Button 6092">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29645" r:id="rId226" name="Button 609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29649" r:id="rId227" name="Button 6097">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29650" r:id="rId228" name="Button 6098">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29652" r:id="rId229" name="Button 6100">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29653" r:id="rId230" name="Button 6101">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29654" r:id="rId231" name="Button 6102">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29655" r:id="rId232" name="Button 6103">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29658" r:id="rId233" name="Button 6106">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29659" r:id="rId234" name="Button 6107">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29660" r:id="rId235" name="Button 6108">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29661" r:id="rId236" name="Button 6109">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29664" r:id="rId237" name="Button 6112">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29686" r:id="rId238" name="Button 6134">
              <controlPr locked="0" defaultSize="0" print="0" autoFill="0" autoPict="0" macro="[0]!Sheet1.InsertNewTabl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29687" r:id="rId239" name="Button 6135">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29688" r:id="rId240" name="Button 6136">
              <controlPr locked="0" defaultSize="0" print="0" autoFill="0" autoPict="0" macro="[0]!Sheet1.deleteProcedure">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33803" r:id="rId241" name="Button 6155">
              <controlPr locked="0" defaultSize="0" print="0" autoFill="0" autoPict="0" macro="[0]!Sheet1.InsertNewTabl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33804" r:id="rId242" name="Button 6156">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33805" r:id="rId243" name="Button 6157">
              <controlPr locked="0" defaultSize="0" print="0" autoFill="0" autoPict="0" macro="[0]!Sheet1.deleteProcedure">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33824" r:id="rId244" name="Button 6176">
              <controlPr locked="0" defaultSize="0" print="0" autoFill="0" autoPict="0" macro="[0]!Sheet1.InsertNewTabl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33825" r:id="rId245" name="Button 6177">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33826" r:id="rId246" name="Button 6178">
              <controlPr locked="0" defaultSize="0" print="0" autoFill="0" autoPict="0" macro="[0]!Sheet1.deleteProcedure">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33845" r:id="rId247" name="Button 6197">
              <controlPr locked="0" defaultSize="0" print="0" autoFill="0" autoPict="0" macro="[0]!Sheet1.InsertNewTabl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33846" r:id="rId248" name="Button 6198">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33847" r:id="rId249" name="Button 6199">
              <controlPr locked="0" defaultSize="0" print="0" autoFill="0" autoPict="0" macro="[0]!Sheet1.deleteProcedure">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33848" r:id="rId250" name="Button 6200">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33850" r:id="rId251" name="Button 6202">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33852" r:id="rId252" name="Button 6204">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33854" r:id="rId253" name="Button 6206">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33874" r:id="rId254" name="Button 6226">
              <controlPr locked="0" defaultSize="0" print="0" autoFill="0" autoPict="0" macro="[0]!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33875" r:id="rId255" name="Button 6227">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33876" r:id="rId256" name="Button 6228">
              <controlPr locked="0" defaultSize="0" print="0" autoFill="0" autoPict="0" macro="[0]!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33895" r:id="rId257" name="Button 6247">
              <controlPr locked="0" defaultSize="0" print="0" autoFill="0" autoPict="0" macro="[0]!Sheet1.InsertNewTabl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33896" r:id="rId258" name="Button 6248">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33897" r:id="rId259" name="Button 6249">
              <controlPr locked="0" defaultSize="0" print="0" autoFill="0" autoPict="0" macro="[0]!Sheet1.deleteProcedure">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33916" r:id="rId260" name="Button 6268">
              <controlPr locked="0" defaultSize="0" print="0" autoFill="0" autoPict="0" macro="[0]!Sheet1.InsertNewTabl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33917" r:id="rId261" name="Button 6269">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33918" r:id="rId262" name="Button 6270">
              <controlPr locked="0" defaultSize="0" print="0" autoFill="0" autoPict="0" macro="[0]!Sheet1.deleteProcedure">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33937" r:id="rId263" name="Button 6289">
              <controlPr locked="0" defaultSize="0" print="0" autoFill="0" autoPict="0" macro="[0]!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33938" r:id="rId264" name="Button 6290">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33939" r:id="rId265" name="Button 6291">
              <controlPr locked="0" defaultSize="0" print="0" autoFill="0" autoPict="0" macro="[0]!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33959" r:id="rId266" name="Button 6311">
              <controlPr locked="0" defaultSize="0" print="0" autoFill="0" autoPict="0" macro="[0]!Sheet1.InsertNewTabl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33960" r:id="rId267" name="Button 6312">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33961" r:id="rId268" name="Button 6313">
              <controlPr locked="0" defaultSize="0" print="0" autoFill="0" autoPict="0" macro="[0]!Sheet1.deleteProcedure">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33963" r:id="rId269" name="Button 6315">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33983" r:id="rId270" name="Button 6335">
              <controlPr locked="0" defaultSize="0" print="0" autoFill="0" autoPict="0" macro="[0]!Sheet1.InsertNewTabl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33984" r:id="rId271" name="Button 6336">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33985" r:id="rId272" name="Button 6337">
              <controlPr locked="0" defaultSize="0" print="0" autoFill="0" autoPict="0" macro="[0]!Sheet1.deleteProcedure">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34004" r:id="rId273" name="Button 6356">
              <controlPr locked="0" defaultSize="0" print="0" autoFill="0" autoPict="0" macro="[0]!Sheet1.InsertNewTabl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34005" r:id="rId274" name="Button 6357">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34006" r:id="rId275" name="Button 6358">
              <controlPr locked="0" defaultSize="0" print="0" autoFill="0" autoPict="0" macro="[0]!Sheet1.deleteProcedure">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34025" r:id="rId276" name="Button 6377">
              <controlPr locked="0" defaultSize="0" print="0" autoFill="0" autoPict="0" macro="[0]!Sheet1.InsertNewTabl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34026" r:id="rId277" name="Button 6378">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34027" r:id="rId278" name="Button 6379">
              <controlPr locked="0" defaultSize="0" print="0" autoFill="0" autoPict="0" macro="[0]!Sheet1.deleteProcedure">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34030" r:id="rId279" name="Button 6382">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34031" r:id="rId280" name="Button 6383">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34053" r:id="rId281" name="Button 6405">
              <controlPr locked="0" defaultSize="0" print="0" autoFill="0" autoPict="0" macro="[0]!Sheet1.InsertNewTabl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34054" r:id="rId282" name="Button 6406">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34055" r:id="rId283" name="Button 6407">
              <controlPr locked="0" defaultSize="0" print="0" autoFill="0" autoPict="0" macro="[0]!Sheet1.deleteProcedure">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34074" r:id="rId284" name="Button 6426">
              <controlPr locked="0" defaultSize="0" print="0" autoFill="0" autoPict="0" macro="[0]!Sheet1.InsertNewTabl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34075" r:id="rId285" name="Button 6427">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34076" r:id="rId286" name="Button 6428">
              <controlPr locked="0" defaultSize="0" print="0" autoFill="0" autoPict="0" macro="[0]!Sheet1.deleteProcedure">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34097" r:id="rId287" name="Button 6449">
              <controlPr locked="0" defaultSize="0" print="0" autoFill="0" autoPict="0" macro="[0]!Sheet1.InsertNewTabl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34098" r:id="rId288" name="Button 6450">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34099" r:id="rId289" name="Button 6451">
              <controlPr locked="0" defaultSize="0" print="0" autoFill="0" autoPict="0" macro="[0]!Sheet1.deleteProcedure">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34118" r:id="rId290" name="Button 6470">
              <controlPr locked="0" defaultSize="0" print="0" autoFill="0" autoPict="0" macro="[0]!Sheet1.InsertNewTabl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34119" r:id="rId291" name="Button 6471">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34120" r:id="rId292" name="Button 6472">
              <controlPr locked="0" defaultSize="0" print="0" autoFill="0" autoPict="0" macro="[0]!Sheet1.deleteProcedure">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34139" r:id="rId293" name="Button 6491">
              <controlPr locked="0" defaultSize="0" print="0" autoFill="0" autoPict="0" macro="[0]!Sheet1.InsertNewTabl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34140" r:id="rId294" name="Button 6492">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34141" r:id="rId295" name="Button 6493">
              <controlPr locked="0" defaultSize="0" print="0" autoFill="0" autoPict="0" macro="[0]!Sheet1.deleteProcedure">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34164" r:id="rId296" name="Button 6516">
              <controlPr locked="0" defaultSize="0" print="0" autoFill="0" autoPict="0" macro="[0]!Sheet1.InsertNewTabl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34165" r:id="rId297" name="Button 6517">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34166" r:id="rId298" name="Button 6518">
              <controlPr locked="0" defaultSize="0" print="0" autoFill="0" autoPict="0" macro="[0]!Sheet1.deleteProcedure">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34185" r:id="rId299" name="Button 6537">
              <controlPr locked="0" defaultSize="0" print="0" autoFill="0" autoPict="0" macro="[0]!Sheet1.InsertNewTabl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34186" r:id="rId300" name="Button 6538">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34187" r:id="rId301" name="Button 6539">
              <controlPr locked="0" defaultSize="0" print="0" autoFill="0" autoPict="0" macro="[0]!Sheet1.deleteProcedure">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34206" r:id="rId302" name="Button 6558">
              <controlPr locked="0" defaultSize="0" print="0" autoFill="0" autoPict="0" macro="[0]!Sheet1.InsertNewTabl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34207" r:id="rId303" name="Button 6559">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34208" r:id="rId304" name="Button 6560">
              <controlPr locked="0" defaultSize="0" print="0" autoFill="0" autoPict="0" macro="[0]!Sheet1.deleteProcedure">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34227" r:id="rId305" name="Button 6579">
              <controlPr locked="0" defaultSize="0" print="0" autoFill="0" autoPict="0" macro="[0]!Sheet1.InsertNewTabl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34228" r:id="rId306" name="Button 6580">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34229" r:id="rId307" name="Button 6581">
              <controlPr locked="0" defaultSize="0" print="0" autoFill="0" autoPict="0" macro="[0]!Sheet1.deleteProcedure">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34231" r:id="rId308" name="Button 6583">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34232" r:id="rId309" name="Button 6584">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34236" r:id="rId310" name="Button 6588">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34237" r:id="rId311" name="Button 6589">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34240" r:id="rId312" name="Button 6592">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34242" r:id="rId313" name="Button 6594">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34244" r:id="rId314" name="Button 6596">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34245" r:id="rId315" name="Button 6597">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34247" r:id="rId316" name="Button 6599">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34248" r:id="rId317" name="Button 6600">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34249" r:id="rId318" name="Button 6601">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34250" r:id="rId319" name="Button 6602">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34251" r:id="rId320" name="Button 6603">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34253" r:id="rId321" name="Button 6605">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34254" r:id="rId322" name="Button 6606">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34255" r:id="rId323" name="Button 6607">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34256" r:id="rId324" name="Button 6608">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34257" r:id="rId325" name="Button 6609">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34258" r:id="rId326" name="Button 6610">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34260" r:id="rId327" name="Button 6612">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34261" r:id="rId328" name="Button 6613">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34280" r:id="rId329" name="Button 6632">
              <controlPr locked="0" defaultSize="0" print="0" autoFill="0" autoPict="0" macro="[0]!Sheet1.InsertNewTabl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34281" r:id="rId330" name="Button 6633">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34282" r:id="rId331" name="Button 6634">
              <controlPr locked="0" defaultSize="0" print="0" autoFill="0" autoPict="0" macro="[0]!Sheet1.deleteProcedure">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34301" r:id="rId332" name="Button 6653">
              <controlPr locked="0" defaultSize="0" print="0" autoFill="0" autoPict="0" macro="[0]!Sheet1.InsertNewTabl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34302" r:id="rId333" name="Button 6654">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34303" r:id="rId334" name="Button 6655">
              <controlPr locked="0" defaultSize="0" print="0" autoFill="0" autoPict="0" macro="[0]!Sheet1.deleteProcedure">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34322" r:id="rId335" name="Button 6674">
              <controlPr locked="0" defaultSize="0" print="0" autoFill="0" autoPict="0" macro="[0]!Sheet1.InsertNewTabl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34323" r:id="rId336" name="Button 6675">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34324" r:id="rId337" name="Button 6676">
              <controlPr locked="0" defaultSize="0" print="0" autoFill="0" autoPict="0" macro="[0]!Sheet1.deleteProcedure">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34343" r:id="rId338" name="Button 6695">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34344" r:id="rId339" name="Button 6696">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34345" r:id="rId340" name="Button 6697">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34346" r:id="rId341" name="Button 6698">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34348" r:id="rId342" name="Button 6700">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34349" r:id="rId343" name="Button 6701">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34350" r:id="rId344" name="Button 6702">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34369" r:id="rId345" name="Button 6721">
              <controlPr locked="0" defaultSize="0" print="0" autoFill="0" autoPict="0" macro="[0]!Sheet1.InsertNewTabl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34370" r:id="rId346" name="Button 6722">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34371" r:id="rId347" name="Button 6723">
              <controlPr locked="0" defaultSize="0" print="0" autoFill="0" autoPict="0" macro="[0]!Sheet1.deleteProcedure">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34390" r:id="rId348" name="Button 6742">
              <controlPr locked="0" defaultSize="0" print="0" autoFill="0" autoPict="0" macro="[0]!Sheet1.InsertNewTabl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34391" r:id="rId349" name="Button 6743">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34392" r:id="rId350" name="Button 6744">
              <controlPr locked="0" defaultSize="0" print="0" autoFill="0" autoPict="0" macro="[0]!Sheet1.deleteProcedure">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34411" r:id="rId351" name="Button 6763">
              <controlPr locked="0" defaultSize="0" print="0" autoFill="0" autoPict="0" macro="[0]!Sheet1.InsertNewTabl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34412" r:id="rId352" name="Button 6764">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34413" r:id="rId353" name="Button 6765">
              <controlPr locked="0" defaultSize="0" print="0" autoFill="0" autoPict="0" macro="[0]!Sheet1.deleteProcedure">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34432" r:id="rId354" name="Button 6784">
              <controlPr locked="0" defaultSize="0" print="0" autoFill="0" autoPict="0" macro="[0]!Sheet1.InsertNewTabl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34433" r:id="rId355" name="Button 6785">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34434" r:id="rId356" name="Button 6786">
              <controlPr locked="0" defaultSize="0" print="0" autoFill="0" autoPict="0" macro="[0]!Sheet1.deleteProcedure">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34454" r:id="rId357" name="Button 6806">
              <controlPr locked="0" defaultSize="0" print="0" autoFill="0" autoPict="0" macro="[0]!Sheet1.InsertNewTabl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34455" r:id="rId358" name="Button 6807">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34456" r:id="rId359" name="Button 6808">
              <controlPr locked="0" defaultSize="0" print="0" autoFill="0" autoPict="0" macro="[0]!Sheet1.deleteProcedure">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34475" r:id="rId360" name="Button 6827">
              <controlPr locked="0" defaultSize="0" print="0" autoFill="0" autoPict="0" macro="[0]!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34476" r:id="rId361" name="Button 6828">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34477" r:id="rId362" name="Button 6829">
              <controlPr locked="0" defaultSize="0" print="0" autoFill="0" autoPict="0" macro="[0]!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34496" r:id="rId363" name="Button 6848">
              <controlPr locked="0" defaultSize="0" print="0" autoFill="0" autoPict="0" macro="[0]!Sheet1.InsertNewTabl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34497" r:id="rId364" name="Button 6849">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34498" r:id="rId365" name="Button 6850">
              <controlPr locked="0" defaultSize="0" print="0" autoFill="0" autoPict="0" macro="[0]!Sheet1.deleteProcedure">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34517" r:id="rId366" name="Button 6869">
              <controlPr locked="0" defaultSize="0" print="0" autoFill="0" autoPict="0" macro="[0]!Sheet1.InsertNewTabl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34518" r:id="rId367" name="Button 6870">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34519" r:id="rId368" name="Button 6871">
              <controlPr locked="0" defaultSize="0" print="0" autoFill="0" autoPict="0" macro="[0]!Sheet1.deleteProcedure">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34520" r:id="rId369" name="Button 6872">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34540" r:id="rId370" name="Button 6892">
              <controlPr locked="0" defaultSize="0" print="0" autoFill="0" autoPict="0" macro="[0]!Sheet1.InsertNewTabl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34541" r:id="rId371" name="Button 689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34542" r:id="rId372" name="Button 6894">
              <controlPr locked="0" defaultSize="0" print="0" autoFill="0" autoPict="0" macro="[0]!Sheet1.deleteProcedure">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34561" r:id="rId373" name="Button 6913">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34562" r:id="rId374" name="Button 691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34563" r:id="rId375" name="Button 6915">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34582" r:id="rId376" name="Button 6934">
              <controlPr locked="0" defaultSize="0" print="0" autoFill="0" autoPict="0" macro="[0]!Sheet1.InsertNewTabl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34583" r:id="rId377" name="Button 6935">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34584" r:id="rId378" name="Button 6936">
              <controlPr locked="0" defaultSize="0" print="0" autoFill="0" autoPict="0" macro="[0]!Sheet1.deleteProcedure">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34603" r:id="rId379" name="Button 6955">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34604" r:id="rId380" name="Button 6956">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34605" r:id="rId381" name="Button 6957">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34607" r:id="rId382" name="Button 6959">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34609" r:id="rId383" name="Button 6961">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34611" r:id="rId384" name="Button 6963">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34614" r:id="rId385" name="Button 6966">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34633" r:id="rId386" name="Button 6985">
              <controlPr locked="0" defaultSize="0" print="0" autoFill="0" autoPict="0" macro="[0]!Sheet1.InsertNewTabl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34634" r:id="rId387" name="Button 6986">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34635" r:id="rId388" name="Button 6987">
              <controlPr locked="0" defaultSize="0" print="0" autoFill="0" autoPict="0" macro="[0]!Sheet1.deleteProcedure">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34654" r:id="rId389" name="Button 7006">
              <controlPr locked="0" defaultSize="0" print="0" autoFill="0" autoPict="0" macro="[0]!Sheet1.InsertNewTabl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34655" r:id="rId390" name="Button 7007">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34656" r:id="rId391" name="Button 7008">
              <controlPr locked="0" defaultSize="0" print="0" autoFill="0" autoPict="0" macro="[0]!Sheet1.deleteProcedure">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34676" r:id="rId392" name="Button 7028">
              <controlPr locked="0" defaultSize="0" print="0" autoFill="0" autoPict="0" macro="[0]!Sheet1.InsertNewTabl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34677" r:id="rId393" name="Button 7029">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34678" r:id="rId394" name="Button 7030">
              <controlPr locked="0" defaultSize="0" print="0" autoFill="0" autoPict="0" macro="[0]!Sheet1.deleteProcedure">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34697" r:id="rId395" name="Button 7049">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34698" r:id="rId396" name="Button 705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34699" r:id="rId397" name="Button 7051">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34718" r:id="rId398" name="Button 7070">
              <controlPr locked="0" defaultSize="0" print="0" autoFill="0" autoPict="0" macro="[0]!Sheet1.InsertNewTabl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34719" r:id="rId399" name="Button 7071">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34720" r:id="rId400" name="Button 7072">
              <controlPr locked="0" defaultSize="0" print="0" autoFill="0" autoPict="0" macro="[0]!Sheet1.deleteProcedure">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34723" r:id="rId401" name="Button 7075">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34724" r:id="rId402" name="Button 7076">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34726" r:id="rId403" name="Button 7078">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34727" r:id="rId404" name="Button 7079">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34729" r:id="rId405" name="Button 7081">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34730" r:id="rId406" name="Button 7082">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34751" r:id="rId407" name="Button 7103">
              <controlPr locked="0" defaultSize="0" print="0" autoFill="0" autoPict="0" macro="[0]!Sheet1.InsertNewTabl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34752" r:id="rId408" name="Button 7104">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34753" r:id="rId409" name="Button 7105">
              <controlPr locked="0" defaultSize="0" print="0" autoFill="0" autoPict="0" macro="[0]!Sheet1.deleteProcedure">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34754" r:id="rId410" name="Button 7106">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34755" r:id="rId411" name="Button 7107">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34774" r:id="rId412" name="Button 7126">
              <controlPr locked="0" defaultSize="0" print="0" autoFill="0" autoPict="0" macro="[0]!Sheet1.InsertNewTabl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34775" r:id="rId413" name="Button 7127">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34776" r:id="rId414" name="Button 7128">
              <controlPr locked="0" defaultSize="0" print="0" autoFill="0" autoPict="0" macro="[0]!Sheet1.deleteProcedure">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34795" r:id="rId415" name="Button 7147">
              <controlPr locked="0" defaultSize="0" print="0" autoFill="0" autoPict="0" macro="[0]!Sheet1.InsertNewTabl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34796" r:id="rId416" name="Button 7148">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34797" r:id="rId417" name="Button 7149">
              <controlPr locked="0" defaultSize="0" print="0" autoFill="0" autoPict="0" macro="[0]!Sheet1.deleteProcedure">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36864" r:id="rId418" name="Button 7168">
              <controlPr locked="0" defaultSize="0" print="0" autoFill="0" autoPict="0" macro="[0]!Sheet1.InsertNewTabl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36865" r:id="rId419" name="Button 7169">
              <controlPr locked="0" defaultSize="0" print="0" autoFill="0" autoPict="0" macro="[0]!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36866" r:id="rId420" name="Button 7170">
              <controlPr locked="0" defaultSize="0" print="0" autoFill="0" autoPict="0" macro="[0]!Sheet1.deleteProcedure">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36885" r:id="rId421" name="Button 7189">
              <controlPr locked="0" defaultSize="0" print="0" autoFill="0" autoPict="0" macro="[0]!Sheet1.InsertNewTabl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36886" r:id="rId422" name="Button 7190">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36887" r:id="rId423" name="Button 7191">
              <controlPr locked="0" defaultSize="0" print="0" autoFill="0" autoPict="0" macro="[0]!Sheet1.deleteProcedure">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36889" r:id="rId424" name="Button 7193">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36891" r:id="rId425" name="Button 7195">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36892" r:id="rId426" name="Button 7196">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36893" r:id="rId427" name="Button 7197">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36912" r:id="rId428" name="Button 7216">
              <controlPr locked="0" defaultSize="0" print="0" autoFill="0" autoPict="0" macro="[0]!Sheet1.InsertNewTabl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36913" r:id="rId429" name="Button 7217">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36914" r:id="rId430" name="Button 7218">
              <controlPr locked="0" defaultSize="0" print="0" autoFill="0" autoPict="0" macro="[0]!Sheet1.deleteProcedure">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36933" r:id="rId431" name="Button 7237">
              <controlPr locked="0" defaultSize="0" print="0" autoFill="0" autoPict="0" macro="[0]!Sheet1.InsertNewTabl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36934" r:id="rId432" name="Button 7238">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36935" r:id="rId433" name="Button 7239">
              <controlPr locked="0" defaultSize="0" print="0" autoFill="0" autoPict="0" macro="[0]!Sheet1.deleteProcedure">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36936" r:id="rId434" name="Button 7240">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36937" r:id="rId435" name="Button 7241">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36938" r:id="rId436" name="Button 7242">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36941" r:id="rId437" name="Button 7245">
              <controlPr locked="0" defaultSize="0" print="0" autoFill="0" autoPict="0" macro="[0]!Sheet1.deleteRow">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36942" r:id="rId438" name="Button 7246">
              <controlPr locked="0" defaultSize="0" print="0" autoFill="0" autoPict="0" macro="[0]!Sheet1.delet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36943" r:id="rId439" name="Button 7247">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36963" r:id="rId440" name="Button 7267">
              <controlPr locked="0" defaultSize="0" print="0" autoFill="0" autoPict="0" macro="[0]!Sheet1.InsertNewTabl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36964" r:id="rId441" name="Button 7268">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36965" r:id="rId442" name="Button 7269">
              <controlPr locked="0" defaultSize="0" print="0" autoFill="0" autoPict="0" macro="[0]!Sheet1.deleteProcedure">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36984" r:id="rId443" name="Button 7288">
              <controlPr locked="0" defaultSize="0" print="0" autoFill="0" autoPict="0" macro="[0]!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36985" r:id="rId444" name="Button 7289">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36986" r:id="rId445" name="Button 7290">
              <controlPr locked="0" defaultSize="0" print="0" autoFill="0" autoPict="0" macro="[0]!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36987" r:id="rId446" name="Button 7291">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36988" r:id="rId447" name="Button 7292">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36989" r:id="rId448" name="Button 7293">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36990" r:id="rId449" name="Button 7294">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36991" r:id="rId450" name="Button 7295">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36992" r:id="rId451" name="Button 7296">
              <controlPr locked="0" defaultSize="0" print="0" autoFill="0" autoPict="0" macro="[0]!Sheet1.delet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37011" r:id="rId452" name="Button 7315">
              <controlPr locked="0" defaultSize="0" print="0" autoFill="0" autoPict="0" macro="[0]!Sheet1.InsertNewTabl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37012" r:id="rId453" name="Button 7316">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37013" r:id="rId454" name="Button 7317">
              <controlPr locked="0" defaultSize="0" print="0" autoFill="0" autoPict="0" macro="[0]!Sheet1.deleteProcedure">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37032" r:id="rId455" name="Button 7336">
              <controlPr locked="0" defaultSize="0" print="0" autoFill="0" autoPict="0" macro="[0]!Sheet1.InsertNewTabl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37033" r:id="rId456" name="Button 7337">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37034" r:id="rId457" name="Button 7338">
              <controlPr locked="0" defaultSize="0" print="0" autoFill="0" autoPict="0" macro="[0]!Sheet1.deleteProcedure">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37053" r:id="rId458" name="Button 7357">
              <controlPr locked="0" defaultSize="0" print="0" autoFill="0" autoPict="0" macro="[0]!Sheet1.InsertNewTabl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37054" r:id="rId459" name="Button 7358">
              <controlPr locked="0" defaultSize="0" print="0" autoFill="0" autoPict="0" macro="[0]!Sheet1.delet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37055" r:id="rId460" name="Button 7359">
              <controlPr locked="0" defaultSize="0" print="0" autoFill="0" autoPict="0" macro="[0]!Sheet1.deleteProcedure">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37074" r:id="rId461" name="Button 7378">
              <controlPr locked="0" defaultSize="0" print="0" autoFill="0" autoPict="0" macro="[0]!Sheet1.InsertNewTabl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37075" r:id="rId462" name="Button 7379">
              <controlPr locked="0" defaultSize="0" print="0" autoFill="0" autoPict="0" macro="[0]!Sheet1.delet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37076" r:id="rId463" name="Button 7380">
              <controlPr locked="0" defaultSize="0" print="0" autoFill="0" autoPict="0" macro="[0]!Sheet1.deleteProcedure">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37095" r:id="rId464" name="Button 7399">
              <controlPr locked="0" defaultSize="0" print="0" autoFill="0" autoPict="0" macro="[0]!Sheet1.InsertNewTabl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37096" r:id="rId465" name="Button 7400">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37097" r:id="rId466" name="Button 7401">
              <controlPr locked="0" defaultSize="0" print="0" autoFill="0" autoPict="0" macro="[0]!Sheet1.deleteProcedure">
                <anchor moveWithCells="1" sizeWithCells="1">
                  <from>
                    <xdr:col>6</xdr:col>
                    <xdr:colOff>0</xdr:colOff>
                    <xdr:row>1241</xdr:row>
                    <xdr:rowOff>0</xdr:rowOff>
                  </from>
                  <to>
                    <xdr:col>10</xdr:col>
                    <xdr:colOff>0</xdr:colOff>
                    <xdr:row>1242</xdr:row>
                    <xdr:rowOff>0</xdr:rowOff>
                  </to>
                </anchor>
              </controlPr>
            </control>
          </mc:Choice>
        </mc:AlternateContent>
        <mc:AlternateContent xmlns:mc="http://schemas.openxmlformats.org/markup-compatibility/2006">
          <mc:Choice Requires="x14">
            <control shapeId="37116" r:id="rId467" name="Button 7420">
              <controlPr locked="0" defaultSize="0" print="0" autoFill="0" autoPict="0" macro="[0]!Sheet1.InsertNewTabl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37117" r:id="rId468" name="Button 7421">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37118" r:id="rId469" name="Button 7422">
              <controlPr locked="0" defaultSize="0" print="0" autoFill="0" autoPict="0" macro="[0]!Sheet1.deleteProcedure">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37137" r:id="rId470" name="Button 7441">
              <controlPr locked="0" defaultSize="0" print="0" autoFill="0" autoPict="0" macro="[0]!Sheet1.InsertNewTabl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37138" r:id="rId471" name="Button 7442">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37139" r:id="rId472" name="Button 7443">
              <controlPr locked="0" defaultSize="0" print="0" autoFill="0" autoPict="0" macro="[0]!Sheet1.deleteProcedure">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37158" r:id="rId473" name="Button 7462">
              <controlPr locked="0" defaultSize="0" print="0" autoFill="0" autoPict="0" macro="[0]!Sheet1.InsertNewTabl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37159" r:id="rId474" name="Button 7463">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37160" r:id="rId475" name="Button 7464">
              <controlPr locked="0" defaultSize="0" print="0" autoFill="0" autoPict="0" macro="[0]!Sheet1.deleteProcedure">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37179" r:id="rId476" name="Button 7483">
              <controlPr locked="0" defaultSize="0" print="0" autoFill="0" autoPict="0" macro="[0]!Sheet1.InsertNewTabl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37180" r:id="rId477" name="Button 7484">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37181" r:id="rId478" name="Button 7485">
              <controlPr locked="0" defaultSize="0" print="0" autoFill="0" autoPict="0" macro="[0]!Sheet1.deleteProcedure">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37200" r:id="rId479" name="Button 7504">
              <controlPr locked="0" defaultSize="0" print="0" autoFill="0" autoPict="0" macro="[0]!Sheet1.InsertNewTabl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37201" r:id="rId480" name="Button 7505">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37202" r:id="rId481" name="Button 7506">
              <controlPr locked="0" defaultSize="0" print="0" autoFill="0" autoPict="0" macro="[0]!Sheet1.deleteProcedure">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37221" r:id="rId482" name="Button 7525">
              <controlPr locked="0" defaultSize="0" print="0" autoFill="0" autoPict="0" macro="[0]!Sheet1.InsertNewTabl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37222" r:id="rId483" name="Button 7526">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37223" r:id="rId484" name="Button 7527">
              <controlPr locked="0" defaultSize="0" print="0" autoFill="0" autoPict="0" macro="[0]!Sheet1.deleteProcedure">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37246" r:id="rId485" name="Button 7550">
              <controlPr locked="0" defaultSize="0" print="0" autoFill="0" autoPict="0" macro="[0]!Sheet1.InsertNewTabl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37247" r:id="rId486" name="Button 7551">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37248" r:id="rId487" name="Button 7552">
              <controlPr locked="0" defaultSize="0" print="0" autoFill="0" autoPict="0" macro="[0]!Sheet1.deleteProcedure">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37267" r:id="rId488" name="Button 7571">
              <controlPr locked="0" defaultSize="0" print="0" autoFill="0" autoPict="0" macro="[0]!Sheet1.InsertNewTabl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37268" r:id="rId489" name="Button 7572">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37269" r:id="rId490" name="Button 7573">
              <controlPr locked="0" defaultSize="0" print="0" autoFill="0" autoPict="0" macro="[0]!Sheet1.deleteProcedure">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37271" r:id="rId491" name="Button 7575">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37272" r:id="rId492" name="Button 7576">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37273" r:id="rId493" name="Button 7577">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37274" r:id="rId494" name="Button 7578">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37275" r:id="rId495" name="Button 7579">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37276" r:id="rId496" name="Button 7580">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37277" r:id="rId497" name="Button 7581">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37278" r:id="rId498" name="Button 7582">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37279" r:id="rId499" name="Button 7583">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37281" r:id="rId500" name="Button 7585">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37282" r:id="rId501" name="Button 7586">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37284" r:id="rId502" name="Button 7588">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37286" r:id="rId503" name="Button 7590">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37305" r:id="rId504" name="Button 7609">
              <controlPr locked="0" defaultSize="0" print="0" autoFill="0" autoPict="0" macro="[0]!Sheet1.InsertNewTabl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37306" r:id="rId505" name="Button 7610">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37307" r:id="rId506" name="Button 7611">
              <controlPr locked="0" defaultSize="0" print="0" autoFill="0" autoPict="0" macro="[0]!Sheet1.deleteProcedure">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37327" r:id="rId507" name="Button 7631">
              <controlPr locked="0" defaultSize="0" print="0" autoFill="0" autoPict="0" macro="[0]!Sheet1.InsertNewTabl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37328" r:id="rId508" name="Button 7632">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37329" r:id="rId509" name="Button 7633">
              <controlPr locked="0" defaultSize="0" print="0" autoFill="0" autoPict="0" macro="[0]!Sheet1.deleteProcedure">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37348" r:id="rId510" name="Button 7652">
              <controlPr locked="0" defaultSize="0" print="0" autoFill="0" autoPict="0" macro="[0]!Sheet1.InsertNewTabl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37349" r:id="rId511" name="Button 7653">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37350" r:id="rId512" name="Button 7654">
              <controlPr locked="0" defaultSize="0" print="0" autoFill="0" autoPict="0" macro="[0]!Sheet1.deleteProcedure">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37369" r:id="rId513" name="Button 7673">
              <controlPr locked="0" defaultSize="0" print="0" autoFill="0" autoPict="0" macro="[0]!Sheet1.InsertNewTabl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37370" r:id="rId514" name="Button 7674">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37371" r:id="rId515" name="Button 7675">
              <controlPr locked="0" defaultSize="0" print="0" autoFill="0" autoPict="0" macro="[0]!Sheet1.deleteProcedure">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37390" r:id="rId516" name="Button 7694">
              <controlPr locked="0" defaultSize="0" print="0" autoFill="0" autoPict="0" macro="[0]!Sheet1.InsertNewTabl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37391" r:id="rId517" name="Button 7695">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37392" r:id="rId518" name="Button 7696">
              <controlPr locked="0" defaultSize="0" print="0" autoFill="0" autoPict="0" macro="[0]!Sheet1.deleteProcedure">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37411" r:id="rId519" name="Button 7715">
              <controlPr locked="0" defaultSize="0" print="0" autoFill="0" autoPict="0" macro="[0]!Sheet1.InsertNewTabl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37412" r:id="rId520" name="Button 7716">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37413" r:id="rId521" name="Button 7717">
              <controlPr locked="0" defaultSize="0" print="0" autoFill="0" autoPict="0" macro="[0]!Sheet1.deleteProcedure">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37433" r:id="rId522" name="Button 7737">
              <controlPr locked="0" defaultSize="0" print="0" autoFill="0" autoPict="0" macro="[0]!Sheet1.InsertNewTabl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37434" r:id="rId523" name="Button 7738">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37435" r:id="rId524" name="Button 7739">
              <controlPr locked="0" defaultSize="0" print="0" autoFill="0" autoPict="0" macro="[0]!Sheet1.deleteProcedure">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37454" r:id="rId525" name="Button 7758">
              <controlPr locked="0" defaultSize="0" print="0" autoFill="0" autoPict="0" macro="[0]!Sheet1.InsertNewTabl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37455" r:id="rId526" name="Button 7759">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37456" r:id="rId527" name="Button 7760">
              <controlPr locked="0" defaultSize="0" print="0" autoFill="0" autoPict="0" macro="[0]!Sheet1.deleteProcedure">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37475" r:id="rId528" name="Button 7779">
              <controlPr locked="0" defaultSize="0" print="0" autoFill="0" autoPict="0" macro="[0]!Sheet1.InsertNewTabl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37476" r:id="rId529" name="Button 7780">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37477" r:id="rId530" name="Button 7781">
              <controlPr locked="0" defaultSize="0" print="0" autoFill="0" autoPict="0" macro="[0]!Sheet1.deleteProcedure">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37479" r:id="rId531" name="Button 7783">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37480" r:id="rId532" name="Button 7784">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37499" r:id="rId533" name="Button 7803">
              <controlPr locked="0" defaultSize="0" print="0" autoFill="0" autoPict="0" macro="[0]!Sheet1.InsertNewTabl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37500" r:id="rId534" name="Button 7804">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37501" r:id="rId535" name="Button 7805">
              <controlPr locked="0" defaultSize="0" print="0" autoFill="0" autoPict="0" macro="[0]!Sheet1.deleteProcedure">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37504" r:id="rId536" name="Button 7808">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37523" r:id="rId537" name="Button 7827">
              <controlPr locked="0" defaultSize="0" print="0" autoFill="0" autoPict="0" macro="[0]!Sheet1.InsertNewTabl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37524" r:id="rId538" name="Button 7828">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37525" r:id="rId539" name="Button 7829">
              <controlPr locked="0" defaultSize="0" print="0" autoFill="0" autoPict="0" macro="[0]!Sheet1.deleteProcedure">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37544" r:id="rId540" name="Button 7848">
              <controlPr locked="0" defaultSize="0" print="0" autoFill="0" autoPict="0" macro="[0]!Sheet1.InsertNewTabl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37545" r:id="rId541" name="Button 7849">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37546" r:id="rId542" name="Button 7850">
              <controlPr locked="0" defaultSize="0" print="0" autoFill="0" autoPict="0" macro="[0]!Sheet1.deleteProcedure">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37547" r:id="rId543" name="Button 7851">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37548" r:id="rId544" name="Button 7852">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37550" r:id="rId545" name="Button 7854">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37551" r:id="rId546" name="Button 7855">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37552" r:id="rId547" name="Button 7856">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37554" r:id="rId548" name="Button 7858">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37555" r:id="rId549" name="Button 7859">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37556" r:id="rId550" name="Button 7860">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37557" r:id="rId551" name="Button 7861">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37558" r:id="rId552" name="Button 7862">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37559" r:id="rId553" name="Button 7863">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37560" r:id="rId554" name="Button 7864">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37561" r:id="rId555" name="Button 7865">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37562" r:id="rId556" name="Button 7866">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37563" r:id="rId557" name="Button 7867">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37564" r:id="rId558" name="Button 7868">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37565" r:id="rId559" name="Button 7869">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37566" r:id="rId560" name="Button 7870">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37567" r:id="rId561" name="Button 7871">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37571" r:id="rId562" name="Button 7875">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37572" r:id="rId563" name="Button 7876">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37573" r:id="rId564" name="Button 7877">
              <controlPr locked="0" defaultSize="0" print="0" autoFill="0" autoPict="0" macro="[0]!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37574" r:id="rId565" name="Button 7878">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37575" r:id="rId566" name="Button 7879">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37595" r:id="rId567" name="Button 7899">
              <controlPr locked="0" defaultSize="0" print="0" autoFill="0" autoPict="0" macro="[0]!Sheet1.InsertNewTabl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37596" r:id="rId568" name="Button 7900">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37597" r:id="rId569" name="Button 7901">
              <controlPr locked="0" defaultSize="0" print="0" autoFill="0" autoPict="0" macro="[0]!Sheet1.deleteProcedure">
                <anchor moveWithCells="1" sizeWithCells="1">
                  <from>
                    <xdr:col>6</xdr:col>
                    <xdr:colOff>0</xdr:colOff>
                    <xdr:row>1512</xdr:row>
                    <xdr:rowOff>0</xdr:rowOff>
                  </from>
                  <to>
                    <xdr:col>10</xdr:col>
                    <xdr:colOff>0</xdr:colOff>
                    <xdr:row>1513</xdr:row>
                    <xdr:rowOff>0</xdr:rowOff>
                  </to>
                </anchor>
              </controlPr>
            </control>
          </mc:Choice>
        </mc:AlternateContent>
      </controls>
    </mc:Choice>
  </mc:AlternateContent>
  <tableParts count="118">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s>
  <extLst>
    <ext xmlns:x14="http://schemas.microsoft.com/office/spreadsheetml/2009/9/main" uri="{CCE6A557-97BC-4b89-ADB6-D9C93CAAB3DF}">
      <x14:dataValidations xmlns:xm="http://schemas.microsoft.com/office/excel/2006/main" count="3">
        <x14:dataValidation type="list" allowBlank="1" showInputMessage="1" showErrorMessage="1" xr:uid="{8E313AFB-EB39-4DAD-BC92-DA031DADB73D}">
          <x14:formula1>
            <xm:f>'Informacion '!$N$3:$N$5</xm:f>
          </x14:formula1>
          <xm:sqref>E16 E27 E38 E49 E60 E71 E87 E101 E116 E130 E142 E155 E169 E182 E193 E204 E228 E240 E251 E262 E273 E284 E302 E316 E329 E344 E358 E372 E386 E400 E411 E422 E433 E444 E457 E470 E483 E496 E535 E554 E566 E577 E589 E601 E613 E625 E636 E647 E658 E669 E681 E694 E706 E718 E729 E740 E751 E762 E773 E786 E802 E819 E836 E848 E860 E872 E884 E895 E906 E917 E928 E939 E950 E962 E973 E985 E997 E1009 E1021 E1032 E1043 E1056 E1069 E1082 E1095 E1107 E1119 E1131 E1143 E1157 E1171 E1185 E1199 E1210 E1221 E1232 E1243 E1254 E1265 E1276 E1287 E1298 E1318 E1331 E1343 E1355 E1366 E1377 E1388 E1399 E1410 E1421 E1432 E1443 E1456 E1468 E1497 E1514</xm:sqref>
        </x14:dataValidation>
        <x14:dataValidation type="list" allowBlank="1" showInputMessage="1" showErrorMessage="1" xr:uid="{215814AB-4C12-4ED8-A90C-31493738E6D2}">
          <x14:formula1>
            <xm:f>'Informacion '!$L$3:$L$17</xm:f>
          </x14:formula1>
          <xm:sqref>D16 D27 D38 D49 D60 D71 D87 D101 D116 D130 D142 D155 D169 D182 D193 D204 D228 D240 D251 D262 D273 D284 D302 D316 D329 D344 D358 D372 D386 D400 D411 D422 D433 D444 D457 D470 D483 D496 D535 D554 D566 D577 D589 D601 D613 D625 D636 D647 D658 D669 D681 D694 D706 D718 D729 D740 D751 D762 D773 D786 D802 D819 D836 D848 D860 D872 D884 D895 D906 D917 D928 D939 D950 D962 D973 D985 D997 D1009 D1021 D1032 D1043 D1056 D1069 D1082 D1095 D1107 D1119 D1131 D1143 D1157 D1171 D1185 D1199 D1210 D1221 D1232 D1243 D1254 D1265 D1276 D1287 D1298 D1318 D1331 D1343 D1355 D1366 D1377 D1388 D1399 D1410 D1421 D1432 D1443 D1456 D1468 D1497 D1514</xm:sqref>
        </x14:dataValidation>
        <x14:dataValidation type="list" allowBlank="1" showInputMessage="1" showErrorMessage="1" xr:uid="{3357FCDE-D748-4D08-B3B9-1B053F6FCCE4}">
          <x14:formula1>
            <xm:f>'Informacion '!$S$3:$S$7</xm:f>
          </x14:formula1>
          <xm:sqref>C16 C27 C38 C49 C60 C71 C87 C101 C116 C130 C142 C155 C169 C182 C193 C204 C228 C240 C251 C262 C273 C284 C302 C316 C329 C344 C358 C372 C386 C400 C411 C422 C433 C444 C457 C470 C483 C496 C535 C554 C566 C577 C589 C601 C613 C625 C636 C647 C658 C669 C681 C694 C706 C718 C729 C740 C751 C762 C773 C786 C802 C819 C836 C848 C860 C872 C884 C895 C906 C917 C928 C939 C950 C962 C973 C985 C997 C1009 C1021 C1032 C1043 C1056 C1069 C1082 C1095 C1107 C1119 C1131 C1143 C1157 C1171 C1185 C1199 C1210 C1221 C1232 C1243 C1254 C1265 C1276 C1287 C1298 C1318 C1331 C1343 C1355 C1366 C1377 C1388 C1399 C1410 C1421 C1432 C1443 C1456 C1468 C1497 C1514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12436</v>
      </c>
      <c r="B1" s="13" t="s">
        <v>11976</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18111</v>
      </c>
      <c r="Q2" s="23" t="s">
        <v>5087</v>
      </c>
      <c r="S2" s="4" t="s">
        <v>12271</v>
      </c>
      <c r="U2" s="4" t="s">
        <v>12983</v>
      </c>
    </row>
    <row r="3" spans="1:21" x14ac:dyDescent="0.2">
      <c r="A3" s="5" t="s">
        <v>1709</v>
      </c>
      <c r="B3" s="5" t="s">
        <v>1709</v>
      </c>
      <c r="C3" s="5" t="s">
        <v>8807</v>
      </c>
      <c r="D3" s="5" t="s">
        <v>1709</v>
      </c>
      <c r="E3" s="5" t="s">
        <v>8807</v>
      </c>
      <c r="F3" s="5" t="s">
        <v>3718</v>
      </c>
      <c r="G3" s="6" t="s">
        <v>3189</v>
      </c>
      <c r="H3" s="6" t="s">
        <v>7351</v>
      </c>
      <c r="I3" s="6" t="s">
        <v>13937</v>
      </c>
      <c r="J3" s="6" t="s">
        <v>13937</v>
      </c>
      <c r="L3" s="7" t="s">
        <v>1875</v>
      </c>
      <c r="N3" s="5" t="s">
        <v>8854</v>
      </c>
      <c r="P3" s="5" t="s">
        <v>5436</v>
      </c>
      <c r="Q3" s="5" t="s">
        <v>16988</v>
      </c>
      <c r="S3" s="7" t="s">
        <v>17798</v>
      </c>
      <c r="U3" s="5" t="s">
        <v>12549</v>
      </c>
    </row>
    <row r="4" spans="1:21" x14ac:dyDescent="0.2">
      <c r="A4" s="5" t="s">
        <v>8093</v>
      </c>
      <c r="B4" s="5" t="s">
        <v>1709</v>
      </c>
      <c r="C4" s="5" t="s">
        <v>12630</v>
      </c>
      <c r="D4" s="5" t="s">
        <v>1709</v>
      </c>
      <c r="E4" s="5" t="s">
        <v>8807</v>
      </c>
      <c r="F4" s="5" t="s">
        <v>4315</v>
      </c>
      <c r="G4" s="6" t="s">
        <v>3189</v>
      </c>
      <c r="H4" s="6" t="s">
        <v>7351</v>
      </c>
      <c r="I4" s="6" t="s">
        <v>13937</v>
      </c>
      <c r="J4" s="6" t="s">
        <v>841</v>
      </c>
      <c r="L4" s="7" t="s">
        <v>17483</v>
      </c>
      <c r="N4" s="5" t="s">
        <v>6033</v>
      </c>
      <c r="P4" s="5" t="s">
        <v>4869</v>
      </c>
      <c r="Q4" s="5" t="s">
        <v>10303</v>
      </c>
      <c r="S4" s="7" t="s">
        <v>6798</v>
      </c>
    </row>
    <row r="5" spans="1:21" x14ac:dyDescent="0.2">
      <c r="A5" s="5" t="s">
        <v>3189</v>
      </c>
      <c r="B5" s="5" t="s">
        <v>1709</v>
      </c>
      <c r="C5" s="5" t="s">
        <v>17757</v>
      </c>
      <c r="D5" s="5" t="s">
        <v>1709</v>
      </c>
      <c r="E5" s="5" t="s">
        <v>8807</v>
      </c>
      <c r="F5" s="5" t="s">
        <v>2914</v>
      </c>
      <c r="G5" s="6" t="s">
        <v>3189</v>
      </c>
      <c r="H5" s="6" t="s">
        <v>7351</v>
      </c>
      <c r="I5" s="6" t="s">
        <v>13937</v>
      </c>
      <c r="J5" s="6" t="s">
        <v>2581</v>
      </c>
      <c r="L5" s="7" t="s">
        <v>10170</v>
      </c>
      <c r="N5" s="5" t="s">
        <v>17854</v>
      </c>
      <c r="P5" s="5" t="s">
        <v>16748</v>
      </c>
      <c r="Q5" s="5" t="s">
        <v>14627</v>
      </c>
      <c r="S5" s="7" t="s">
        <v>15698</v>
      </c>
    </row>
    <row r="6" spans="1:21" x14ac:dyDescent="0.2">
      <c r="A6" s="5" t="s">
        <v>1492</v>
      </c>
      <c r="B6" s="5" t="s">
        <v>8093</v>
      </c>
      <c r="C6" s="5" t="s">
        <v>18173</v>
      </c>
      <c r="D6" s="5" t="s">
        <v>1709</v>
      </c>
      <c r="E6" s="5" t="s">
        <v>8807</v>
      </c>
      <c r="F6" s="5" t="s">
        <v>1675</v>
      </c>
      <c r="G6" s="6" t="s">
        <v>3189</v>
      </c>
      <c r="H6" s="6" t="s">
        <v>7351</v>
      </c>
      <c r="I6" s="6" t="s">
        <v>2568</v>
      </c>
      <c r="J6" s="6" t="s">
        <v>2568</v>
      </c>
      <c r="L6" s="5" t="s">
        <v>3844</v>
      </c>
      <c r="P6" s="5" t="s">
        <v>11825</v>
      </c>
      <c r="Q6" s="5" t="s">
        <v>10373</v>
      </c>
      <c r="S6" s="7" t="s">
        <v>6150</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5958</v>
      </c>
      <c r="B8" s="5" t="s">
        <v>8093</v>
      </c>
      <c r="C8" s="5" t="s">
        <v>5889</v>
      </c>
      <c r="D8" s="5" t="s">
        <v>1709</v>
      </c>
      <c r="E8" s="5" t="s">
        <v>8807</v>
      </c>
      <c r="F8" s="5" t="s">
        <v>13555</v>
      </c>
      <c r="G8" s="6" t="s">
        <v>3189</v>
      </c>
      <c r="H8" s="6" t="s">
        <v>7351</v>
      </c>
      <c r="I8" s="6" t="s">
        <v>6359</v>
      </c>
      <c r="J8" s="6" t="s">
        <v>4038</v>
      </c>
      <c r="L8" s="5" t="s">
        <v>4320</v>
      </c>
      <c r="P8" s="5" t="s">
        <v>9954</v>
      </c>
      <c r="Q8" s="5" t="s">
        <v>9610</v>
      </c>
      <c r="S8" s="7"/>
    </row>
    <row r="9" spans="1:21" x14ac:dyDescent="0.2">
      <c r="A9" s="5" t="s">
        <v>12506</v>
      </c>
      <c r="B9" s="5" t="s">
        <v>3189</v>
      </c>
      <c r="C9" s="5" t="s">
        <v>7351</v>
      </c>
      <c r="D9" s="5" t="s">
        <v>1709</v>
      </c>
      <c r="E9" s="5" t="s">
        <v>8807</v>
      </c>
      <c r="F9" s="5" t="s">
        <v>14110</v>
      </c>
      <c r="G9" s="6" t="s">
        <v>3189</v>
      </c>
      <c r="H9" s="6" t="s">
        <v>7351</v>
      </c>
      <c r="I9" s="6" t="s">
        <v>6877</v>
      </c>
      <c r="J9" s="6" t="s">
        <v>6877</v>
      </c>
      <c r="L9" s="7" t="s">
        <v>7198</v>
      </c>
      <c r="P9" s="5" t="s">
        <v>17161</v>
      </c>
      <c r="Q9" s="5" t="s">
        <v>2023</v>
      </c>
      <c r="S9" s="8"/>
    </row>
    <row r="10" spans="1:21" x14ac:dyDescent="0.2">
      <c r="A10" s="5" t="s">
        <v>17539</v>
      </c>
      <c r="B10" s="5" t="s">
        <v>3189</v>
      </c>
      <c r="C10" s="5" t="s">
        <v>10736</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13869</v>
      </c>
      <c r="L11" s="5" t="s">
        <v>11340</v>
      </c>
      <c r="P11" s="5" t="s">
        <v>5507</v>
      </c>
      <c r="Q11" s="5" t="s">
        <v>9559</v>
      </c>
    </row>
    <row r="12" spans="1:21" ht="22.5" x14ac:dyDescent="0.2">
      <c r="A12" s="5" t="s">
        <v>3080</v>
      </c>
      <c r="B12" s="5" t="s">
        <v>3189</v>
      </c>
      <c r="C12" s="5" t="s">
        <v>5430</v>
      </c>
      <c r="D12" s="5" t="s">
        <v>1709</v>
      </c>
      <c r="E12" s="5" t="s">
        <v>12630</v>
      </c>
      <c r="F12" s="5" t="s">
        <v>17503</v>
      </c>
      <c r="G12" s="6" t="s">
        <v>3189</v>
      </c>
      <c r="H12" s="6" t="s">
        <v>7351</v>
      </c>
      <c r="I12" s="6" t="s">
        <v>3661</v>
      </c>
      <c r="J12" s="6" t="s">
        <v>17127</v>
      </c>
      <c r="L12" s="5" t="s">
        <v>15036</v>
      </c>
      <c r="P12" s="5" t="s">
        <v>3811</v>
      </c>
      <c r="Q12" s="5" t="s">
        <v>14294</v>
      </c>
      <c r="S12" s="22"/>
    </row>
    <row r="13" spans="1:21" ht="22.5" x14ac:dyDescent="0.2">
      <c r="B13" s="5" t="s">
        <v>1492</v>
      </c>
      <c r="C13" s="5" t="s">
        <v>11525</v>
      </c>
      <c r="D13" s="5" t="s">
        <v>1709</v>
      </c>
      <c r="E13" s="5" t="s">
        <v>12630</v>
      </c>
      <c r="F13" s="5" t="s">
        <v>18403</v>
      </c>
      <c r="G13" s="6" t="s">
        <v>3189</v>
      </c>
      <c r="H13" s="6" t="s">
        <v>7351</v>
      </c>
      <c r="I13" s="6" t="s">
        <v>3661</v>
      </c>
      <c r="J13" s="6" t="s">
        <v>16864</v>
      </c>
      <c r="L13" s="7" t="s">
        <v>2518</v>
      </c>
      <c r="P13" s="5" t="s">
        <v>3806</v>
      </c>
      <c r="Q13" s="5" t="s">
        <v>4693</v>
      </c>
      <c r="S13" s="22"/>
    </row>
    <row r="14" spans="1:21" ht="22.5" x14ac:dyDescent="0.2">
      <c r="B14" s="5" t="s">
        <v>1492</v>
      </c>
      <c r="C14" s="5" t="s">
        <v>10527</v>
      </c>
      <c r="D14" s="5" t="s">
        <v>1709</v>
      </c>
      <c r="E14" s="5" t="s">
        <v>12630</v>
      </c>
      <c r="F14" s="5" t="s">
        <v>549</v>
      </c>
      <c r="G14" s="6" t="s">
        <v>3189</v>
      </c>
      <c r="H14" s="6" t="s">
        <v>7351</v>
      </c>
      <c r="I14" s="6" t="s">
        <v>3661</v>
      </c>
      <c r="J14" s="6" t="s">
        <v>16955</v>
      </c>
      <c r="L14" s="7" t="s">
        <v>17901</v>
      </c>
      <c r="P14" s="5" t="s">
        <v>15634</v>
      </c>
      <c r="Q14" s="5" t="s">
        <v>5293</v>
      </c>
    </row>
    <row r="15" spans="1:21" ht="22.5" x14ac:dyDescent="0.2">
      <c r="B15" s="5" t="s">
        <v>1492</v>
      </c>
      <c r="C15" s="5" t="s">
        <v>13973</v>
      </c>
      <c r="D15" s="5" t="s">
        <v>1709</v>
      </c>
      <c r="E15" s="5" t="s">
        <v>12630</v>
      </c>
      <c r="F15" s="5" t="s">
        <v>18116</v>
      </c>
      <c r="G15" s="6" t="s">
        <v>3189</v>
      </c>
      <c r="H15" s="6" t="s">
        <v>7351</v>
      </c>
      <c r="I15" s="6" t="s">
        <v>3661</v>
      </c>
      <c r="J15" s="6" t="s">
        <v>3661</v>
      </c>
      <c r="L15" s="7" t="s">
        <v>9398</v>
      </c>
      <c r="P15" s="5" t="s">
        <v>9900</v>
      </c>
      <c r="Q15" s="5" t="s">
        <v>7437</v>
      </c>
    </row>
    <row r="16" spans="1:21" x14ac:dyDescent="0.2">
      <c r="B16" s="5" t="s">
        <v>1492</v>
      </c>
      <c r="C16" s="5" t="s">
        <v>12133</v>
      </c>
      <c r="D16" s="5" t="s">
        <v>1709</v>
      </c>
      <c r="E16" s="5" t="s">
        <v>12630</v>
      </c>
      <c r="F16" s="5" t="s">
        <v>1018</v>
      </c>
      <c r="G16" s="6" t="s">
        <v>3189</v>
      </c>
      <c r="H16" s="6" t="s">
        <v>7351</v>
      </c>
      <c r="I16" s="6" t="s">
        <v>1382</v>
      </c>
      <c r="J16" s="6" t="s">
        <v>12909</v>
      </c>
      <c r="L16" s="7" t="s">
        <v>13088</v>
      </c>
      <c r="P16" s="5" t="s">
        <v>4865</v>
      </c>
      <c r="Q16" s="5" t="s">
        <v>13532</v>
      </c>
    </row>
    <row r="17" spans="2:17" x14ac:dyDescent="0.2">
      <c r="B17" s="5" t="s">
        <v>18355</v>
      </c>
      <c r="C17" s="5" t="s">
        <v>15160</v>
      </c>
      <c r="D17" s="5" t="s">
        <v>1709</v>
      </c>
      <c r="E17" s="5" t="s">
        <v>12630</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12630</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12630</v>
      </c>
      <c r="F19" s="5" t="s">
        <v>7245</v>
      </c>
      <c r="G19" s="6" t="s">
        <v>3189</v>
      </c>
      <c r="H19" s="6" t="s">
        <v>7351</v>
      </c>
      <c r="I19" s="6" t="s">
        <v>1382</v>
      </c>
      <c r="J19" s="6" t="s">
        <v>7227</v>
      </c>
      <c r="P19" s="5" t="s">
        <v>3807</v>
      </c>
      <c r="Q19" s="5" t="s">
        <v>17479</v>
      </c>
    </row>
    <row r="20" spans="2:17" x14ac:dyDescent="0.2">
      <c r="B20" s="5" t="s">
        <v>18355</v>
      </c>
      <c r="C20" s="5" t="s">
        <v>6673</v>
      </c>
      <c r="D20" s="5" t="s">
        <v>1709</v>
      </c>
      <c r="E20" s="5" t="s">
        <v>12630</v>
      </c>
      <c r="F20" s="5" t="s">
        <v>1623</v>
      </c>
      <c r="G20" s="6" t="s">
        <v>3189</v>
      </c>
      <c r="H20" s="6" t="s">
        <v>7351</v>
      </c>
      <c r="I20" s="6" t="s">
        <v>1382</v>
      </c>
      <c r="J20" s="6" t="s">
        <v>1382</v>
      </c>
      <c r="P20" s="5" t="s">
        <v>12955</v>
      </c>
      <c r="Q20" s="5" t="s">
        <v>18143</v>
      </c>
    </row>
    <row r="21" spans="2:17" ht="22.5" x14ac:dyDescent="0.2">
      <c r="B21" s="5" t="s">
        <v>5958</v>
      </c>
      <c r="C21" s="5" t="s">
        <v>2698</v>
      </c>
      <c r="D21" s="5" t="s">
        <v>1709</v>
      </c>
      <c r="E21" s="5" t="s">
        <v>17757</v>
      </c>
      <c r="F21" s="5" t="s">
        <v>4881</v>
      </c>
      <c r="G21" s="6" t="s">
        <v>3189</v>
      </c>
      <c r="H21" s="6" t="s">
        <v>10736</v>
      </c>
      <c r="I21" s="6" t="s">
        <v>11258</v>
      </c>
      <c r="J21" s="6" t="s">
        <v>5375</v>
      </c>
      <c r="P21" s="5" t="s">
        <v>305</v>
      </c>
      <c r="Q21" s="5" t="s">
        <v>13263</v>
      </c>
    </row>
    <row r="22" spans="2:17" ht="22.5" x14ac:dyDescent="0.2">
      <c r="B22" s="5" t="s">
        <v>5958</v>
      </c>
      <c r="C22" s="5" t="s">
        <v>5614</v>
      </c>
      <c r="D22" s="5" t="s">
        <v>1709</v>
      </c>
      <c r="E22" s="5" t="s">
        <v>17757</v>
      </c>
      <c r="F22" s="5" t="s">
        <v>46</v>
      </c>
      <c r="G22" s="6" t="s">
        <v>3189</v>
      </c>
      <c r="H22" s="6" t="s">
        <v>10736</v>
      </c>
      <c r="I22" s="6" t="s">
        <v>11258</v>
      </c>
      <c r="J22" s="6" t="s">
        <v>11258</v>
      </c>
      <c r="P22" s="5" t="s">
        <v>4443</v>
      </c>
      <c r="Q22" s="5" t="s">
        <v>17559</v>
      </c>
    </row>
    <row r="23" spans="2:17" ht="22.5" x14ac:dyDescent="0.2">
      <c r="B23" s="5" t="s">
        <v>5958</v>
      </c>
      <c r="C23" s="5" t="s">
        <v>18822</v>
      </c>
      <c r="D23" s="5" t="s">
        <v>1709</v>
      </c>
      <c r="E23" s="5" t="s">
        <v>17757</v>
      </c>
      <c r="F23" s="5" t="s">
        <v>13269</v>
      </c>
      <c r="G23" s="6" t="s">
        <v>3189</v>
      </c>
      <c r="H23" s="6" t="s">
        <v>10736</v>
      </c>
      <c r="I23" s="6" t="s">
        <v>5245</v>
      </c>
      <c r="J23" s="6" t="s">
        <v>16931</v>
      </c>
      <c r="P23" s="5" t="s">
        <v>1174</v>
      </c>
      <c r="Q23" s="5" t="s">
        <v>10020</v>
      </c>
    </row>
    <row r="24" spans="2:17" ht="22.5" x14ac:dyDescent="0.2">
      <c r="B24" s="5" t="s">
        <v>5958</v>
      </c>
      <c r="C24" s="5" t="s">
        <v>12704</v>
      </c>
      <c r="D24" s="5" t="s">
        <v>1709</v>
      </c>
      <c r="E24" s="5" t="s">
        <v>17757</v>
      </c>
      <c r="F24" s="5" t="s">
        <v>3364</v>
      </c>
      <c r="G24" s="6" t="s">
        <v>3189</v>
      </c>
      <c r="H24" s="6" t="s">
        <v>10736</v>
      </c>
      <c r="I24" s="6" t="s">
        <v>5245</v>
      </c>
      <c r="J24" s="6" t="s">
        <v>5245</v>
      </c>
      <c r="P24" s="5" t="s">
        <v>7453</v>
      </c>
      <c r="Q24" s="5" t="s">
        <v>6822</v>
      </c>
    </row>
    <row r="25" spans="2:17" ht="22.5" x14ac:dyDescent="0.2">
      <c r="B25" s="5" t="s">
        <v>12506</v>
      </c>
      <c r="C25" s="5" t="s">
        <v>3429</v>
      </c>
      <c r="D25" s="5" t="s">
        <v>8093</v>
      </c>
      <c r="E25" s="5" t="s">
        <v>18173</v>
      </c>
      <c r="F25" s="5" t="s">
        <v>1154</v>
      </c>
      <c r="G25" s="6" t="s">
        <v>3189</v>
      </c>
      <c r="H25" s="6" t="s">
        <v>10736</v>
      </c>
      <c r="I25" s="6" t="s">
        <v>15242</v>
      </c>
      <c r="J25" s="6" t="s">
        <v>15242</v>
      </c>
      <c r="P25" s="5" t="s">
        <v>4868</v>
      </c>
      <c r="Q25" s="5" t="s">
        <v>15648</v>
      </c>
    </row>
    <row r="26" spans="2:17" ht="22.5" x14ac:dyDescent="0.2">
      <c r="B26" s="5" t="s">
        <v>12506</v>
      </c>
      <c r="C26" s="5" t="s">
        <v>2459</v>
      </c>
      <c r="D26" s="5" t="s">
        <v>8093</v>
      </c>
      <c r="E26" s="5" t="s">
        <v>18173</v>
      </c>
      <c r="F26" s="5" t="s">
        <v>18783</v>
      </c>
      <c r="G26" s="6" t="s">
        <v>3189</v>
      </c>
      <c r="H26" s="6" t="s">
        <v>2813</v>
      </c>
      <c r="I26" s="6" t="s">
        <v>10848</v>
      </c>
      <c r="J26" s="6" t="s">
        <v>1028</v>
      </c>
      <c r="P26" s="5" t="s">
        <v>5733</v>
      </c>
      <c r="Q26" s="5" t="s">
        <v>1616</v>
      </c>
    </row>
    <row r="27" spans="2:17" ht="22.5" x14ac:dyDescent="0.2">
      <c r="B27" s="5" t="s">
        <v>17539</v>
      </c>
      <c r="C27" s="5" t="s">
        <v>7757</v>
      </c>
      <c r="D27" s="5" t="s">
        <v>8093</v>
      </c>
      <c r="E27" s="5" t="s">
        <v>18173</v>
      </c>
      <c r="F27" s="5" t="s">
        <v>5974</v>
      </c>
      <c r="G27" s="6" t="s">
        <v>3189</v>
      </c>
      <c r="H27" s="6" t="s">
        <v>2813</v>
      </c>
      <c r="I27" s="6" t="s">
        <v>10848</v>
      </c>
      <c r="J27" s="6" t="s">
        <v>10848</v>
      </c>
      <c r="P27" s="5" t="s">
        <v>9214</v>
      </c>
      <c r="Q27" s="5" t="s">
        <v>5078</v>
      </c>
    </row>
    <row r="28" spans="2:17" ht="22.5" x14ac:dyDescent="0.2">
      <c r="B28" s="5" t="s">
        <v>17539</v>
      </c>
      <c r="C28" s="5" t="s">
        <v>628</v>
      </c>
      <c r="D28" s="5" t="s">
        <v>8093</v>
      </c>
      <c r="E28" s="5" t="s">
        <v>18173</v>
      </c>
      <c r="F28" s="5" t="s">
        <v>18434</v>
      </c>
      <c r="G28" s="6" t="s">
        <v>3189</v>
      </c>
      <c r="H28" s="6" t="s">
        <v>2813</v>
      </c>
      <c r="I28" s="6" t="s">
        <v>10848</v>
      </c>
      <c r="J28" s="6" t="s">
        <v>5953</v>
      </c>
      <c r="P28" s="5" t="s">
        <v>12996</v>
      </c>
      <c r="Q28" s="5" t="s">
        <v>6740</v>
      </c>
    </row>
    <row r="29" spans="2:17" ht="22.5" x14ac:dyDescent="0.2">
      <c r="B29" s="5" t="s">
        <v>17539</v>
      </c>
      <c r="C29" s="5" t="s">
        <v>10723</v>
      </c>
      <c r="D29" s="5" t="s">
        <v>8093</v>
      </c>
      <c r="E29" s="5" t="s">
        <v>2599</v>
      </c>
      <c r="F29" s="5" t="s">
        <v>12129</v>
      </c>
      <c r="G29" s="6" t="s">
        <v>3189</v>
      </c>
      <c r="H29" s="6" t="s">
        <v>2813</v>
      </c>
      <c r="I29" s="6" t="s">
        <v>3122</v>
      </c>
      <c r="J29" s="6" t="s">
        <v>3122</v>
      </c>
      <c r="P29" s="5" t="s">
        <v>5198</v>
      </c>
      <c r="Q29" s="5" t="s">
        <v>4735</v>
      </c>
    </row>
    <row r="30" spans="2:17" ht="22.5" x14ac:dyDescent="0.2">
      <c r="B30" s="5" t="s">
        <v>16542</v>
      </c>
      <c r="C30" s="5" t="s">
        <v>9643</v>
      </c>
      <c r="D30" s="5" t="s">
        <v>8093</v>
      </c>
      <c r="E30" s="5" t="s">
        <v>2599</v>
      </c>
      <c r="F30" s="5" t="s">
        <v>5829</v>
      </c>
      <c r="G30" s="6" t="s">
        <v>3189</v>
      </c>
      <c r="H30" s="6" t="s">
        <v>2813</v>
      </c>
      <c r="I30" s="6" t="s">
        <v>3122</v>
      </c>
      <c r="J30" s="6" t="s">
        <v>15385</v>
      </c>
      <c r="P30" s="5" t="s">
        <v>11826</v>
      </c>
      <c r="Q30" s="5" t="s">
        <v>14109</v>
      </c>
    </row>
    <row r="31" spans="2:17" ht="22.5" x14ac:dyDescent="0.2">
      <c r="B31" s="5" t="s">
        <v>16542</v>
      </c>
      <c r="C31" s="5" t="s">
        <v>16564</v>
      </c>
      <c r="D31" s="5" t="s">
        <v>8093</v>
      </c>
      <c r="E31" s="5" t="s">
        <v>2599</v>
      </c>
      <c r="F31" s="5" t="s">
        <v>10374</v>
      </c>
      <c r="G31" s="6" t="s">
        <v>3189</v>
      </c>
      <c r="H31" s="6" t="s">
        <v>2813</v>
      </c>
      <c r="I31" s="6" t="s">
        <v>10950</v>
      </c>
      <c r="J31" s="6" t="s">
        <v>3383</v>
      </c>
      <c r="P31" s="5" t="s">
        <v>4982</v>
      </c>
      <c r="Q31" s="5" t="s">
        <v>3843</v>
      </c>
    </row>
    <row r="32" spans="2:17" ht="22.5" x14ac:dyDescent="0.2">
      <c r="B32" s="5" t="s">
        <v>16542</v>
      </c>
      <c r="C32" s="5" t="s">
        <v>8704</v>
      </c>
      <c r="D32" s="5" t="s">
        <v>8093</v>
      </c>
      <c r="E32" s="5" t="s">
        <v>5889</v>
      </c>
      <c r="F32" s="5" t="s">
        <v>1828</v>
      </c>
      <c r="G32" s="6" t="s">
        <v>3189</v>
      </c>
      <c r="H32" s="6" t="s">
        <v>2813</v>
      </c>
      <c r="I32" s="6" t="s">
        <v>10950</v>
      </c>
      <c r="J32" s="6" t="s">
        <v>4446</v>
      </c>
      <c r="P32" s="5" t="s">
        <v>4983</v>
      </c>
      <c r="Q32" s="5" t="s">
        <v>12281</v>
      </c>
    </row>
    <row r="33" spans="2:17" ht="22.5" x14ac:dyDescent="0.2">
      <c r="B33" s="5" t="s">
        <v>3080</v>
      </c>
      <c r="C33" s="5" t="s">
        <v>11111</v>
      </c>
      <c r="D33" s="5" t="s">
        <v>8093</v>
      </c>
      <c r="E33" s="5" t="s">
        <v>5889</v>
      </c>
      <c r="F33" s="5" t="s">
        <v>39</v>
      </c>
      <c r="G33" s="6" t="s">
        <v>3189</v>
      </c>
      <c r="H33" s="6" t="s">
        <v>2813</v>
      </c>
      <c r="I33" s="6" t="s">
        <v>10950</v>
      </c>
      <c r="J33" s="6" t="s">
        <v>10950</v>
      </c>
      <c r="P33" s="5" t="s">
        <v>12940</v>
      </c>
      <c r="Q33" s="5" t="s">
        <v>7578</v>
      </c>
    </row>
    <row r="34" spans="2:17" ht="22.5" x14ac:dyDescent="0.2">
      <c r="B34" s="5" t="s">
        <v>3080</v>
      </c>
      <c r="C34" s="5" t="s">
        <v>14448</v>
      </c>
      <c r="D34" s="5" t="s">
        <v>8093</v>
      </c>
      <c r="E34" s="5" t="s">
        <v>5889</v>
      </c>
      <c r="F34" s="5" t="s">
        <v>9708</v>
      </c>
      <c r="G34" s="6" t="s">
        <v>3189</v>
      </c>
      <c r="H34" s="6" t="s">
        <v>2813</v>
      </c>
      <c r="I34" s="6" t="s">
        <v>10950</v>
      </c>
      <c r="J34" s="6" t="s">
        <v>14031</v>
      </c>
      <c r="P34" s="5" t="s">
        <v>10942</v>
      </c>
      <c r="Q34" s="5" t="s">
        <v>7578</v>
      </c>
    </row>
    <row r="35" spans="2:17" ht="22.5" x14ac:dyDescent="0.2">
      <c r="D35" s="5" t="s">
        <v>8093</v>
      </c>
      <c r="E35" s="5" t="s">
        <v>5889</v>
      </c>
      <c r="F35" s="5" t="s">
        <v>13951</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12994</v>
      </c>
      <c r="J36" s="6" t="s">
        <v>12994</v>
      </c>
      <c r="P36" s="5" t="s">
        <v>17627</v>
      </c>
      <c r="Q36" s="5" t="s">
        <v>11115</v>
      </c>
    </row>
    <row r="37" spans="2:17" x14ac:dyDescent="0.2">
      <c r="D37" s="5" t="s">
        <v>3189</v>
      </c>
      <c r="E37" s="5" t="s">
        <v>7351</v>
      </c>
      <c r="F37" s="5" t="s">
        <v>13937</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13047</v>
      </c>
      <c r="Q38" s="5" t="s">
        <v>8725</v>
      </c>
    </row>
    <row r="39" spans="2:17" ht="22.5" x14ac:dyDescent="0.2">
      <c r="D39" s="5" t="s">
        <v>3189</v>
      </c>
      <c r="E39" s="5" t="s">
        <v>7351</v>
      </c>
      <c r="F39" s="5" t="s">
        <v>6359</v>
      </c>
      <c r="G39" s="6" t="s">
        <v>3189</v>
      </c>
      <c r="H39" s="6" t="s">
        <v>5430</v>
      </c>
      <c r="I39" s="6" t="s">
        <v>1527</v>
      </c>
      <c r="J39" s="6" t="s">
        <v>7713</v>
      </c>
      <c r="P39" s="5" t="s">
        <v>12642</v>
      </c>
      <c r="Q39" s="5" t="s">
        <v>759</v>
      </c>
    </row>
    <row r="40" spans="2:17" ht="22.5" x14ac:dyDescent="0.2">
      <c r="D40" s="5" t="s">
        <v>3189</v>
      </c>
      <c r="E40" s="5" t="s">
        <v>7351</v>
      </c>
      <c r="F40" s="5" t="s">
        <v>4810</v>
      </c>
      <c r="G40" s="6" t="s">
        <v>3189</v>
      </c>
      <c r="H40" s="6" t="s">
        <v>5430</v>
      </c>
      <c r="I40" s="6" t="s">
        <v>1527</v>
      </c>
      <c r="J40" s="6" t="s">
        <v>18213</v>
      </c>
      <c r="P40" s="5" t="s">
        <v>4140</v>
      </c>
      <c r="Q40" s="5" t="s">
        <v>14140</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12133</v>
      </c>
      <c r="I42" s="6" t="s">
        <v>12133</v>
      </c>
      <c r="J42" s="6" t="s">
        <v>8377</v>
      </c>
      <c r="P42" s="5" t="s">
        <v>4283</v>
      </c>
      <c r="Q42" s="5" t="s">
        <v>8628</v>
      </c>
    </row>
    <row r="43" spans="2:17" x14ac:dyDescent="0.2">
      <c r="D43" s="5" t="s">
        <v>3189</v>
      </c>
      <c r="E43" s="5" t="s">
        <v>10736</v>
      </c>
      <c r="F43" s="5" t="s">
        <v>11258</v>
      </c>
      <c r="G43" s="6" t="s">
        <v>1492</v>
      </c>
      <c r="H43" s="6" t="s">
        <v>12133</v>
      </c>
      <c r="I43" s="6" t="s">
        <v>12133</v>
      </c>
      <c r="J43" s="6" t="s">
        <v>12133</v>
      </c>
      <c r="P43" s="5" t="s">
        <v>15808</v>
      </c>
      <c r="Q43" s="5" t="s">
        <v>7959</v>
      </c>
    </row>
    <row r="44" spans="2:17" x14ac:dyDescent="0.2">
      <c r="D44" s="5" t="s">
        <v>3189</v>
      </c>
      <c r="E44" s="5" t="s">
        <v>10736</v>
      </c>
      <c r="F44" s="5" t="s">
        <v>5245</v>
      </c>
      <c r="G44" s="6" t="s">
        <v>1492</v>
      </c>
      <c r="H44" s="6" t="s">
        <v>12133</v>
      </c>
      <c r="I44" s="6" t="s">
        <v>18774</v>
      </c>
      <c r="J44" s="6" t="s">
        <v>18774</v>
      </c>
    </row>
    <row r="45" spans="2:17" x14ac:dyDescent="0.2">
      <c r="D45" s="5" t="s">
        <v>3189</v>
      </c>
      <c r="E45" s="5" t="s">
        <v>10736</v>
      </c>
      <c r="F45" s="5" t="s">
        <v>15242</v>
      </c>
      <c r="G45" s="6" t="s">
        <v>1492</v>
      </c>
      <c r="H45" s="6" t="s">
        <v>12133</v>
      </c>
      <c r="I45" s="6" t="s">
        <v>18774</v>
      </c>
      <c r="J45" s="6" t="s">
        <v>8975</v>
      </c>
    </row>
    <row r="46" spans="2:17" ht="22.5" x14ac:dyDescent="0.2">
      <c r="D46" s="5" t="s">
        <v>3189</v>
      </c>
      <c r="E46" s="5" t="s">
        <v>2813</v>
      </c>
      <c r="F46" s="5" t="s">
        <v>10950</v>
      </c>
      <c r="G46" s="6" t="s">
        <v>1492</v>
      </c>
      <c r="H46" s="6" t="s">
        <v>12133</v>
      </c>
      <c r="I46" s="6" t="s">
        <v>10333</v>
      </c>
      <c r="J46" s="6" t="s">
        <v>12033</v>
      </c>
    </row>
    <row r="47" spans="2:17" ht="22.5" x14ac:dyDescent="0.2">
      <c r="D47" s="5" t="s">
        <v>3189</v>
      </c>
      <c r="E47" s="5" t="s">
        <v>2813</v>
      </c>
      <c r="F47" s="5" t="s">
        <v>10848</v>
      </c>
      <c r="G47" s="6" t="s">
        <v>1492</v>
      </c>
      <c r="H47" s="6" t="s">
        <v>12133</v>
      </c>
      <c r="I47" s="6" t="s">
        <v>10333</v>
      </c>
      <c r="J47" s="6" t="s">
        <v>10333</v>
      </c>
    </row>
    <row r="48" spans="2:17" ht="22.5" x14ac:dyDescent="0.2">
      <c r="D48" s="5" t="s">
        <v>3189</v>
      </c>
      <c r="E48" s="5" t="s">
        <v>2813</v>
      </c>
      <c r="F48" s="5" t="s">
        <v>3122</v>
      </c>
      <c r="G48" s="6" t="s">
        <v>1492</v>
      </c>
      <c r="H48" s="6" t="s">
        <v>12133</v>
      </c>
      <c r="I48" s="6" t="s">
        <v>10333</v>
      </c>
      <c r="J48" s="6" t="s">
        <v>1606</v>
      </c>
    </row>
    <row r="49" spans="4:10" x14ac:dyDescent="0.2">
      <c r="D49" s="5" t="s">
        <v>3189</v>
      </c>
      <c r="E49" s="5" t="s">
        <v>2813</v>
      </c>
      <c r="F49" s="5" t="s">
        <v>15594</v>
      </c>
      <c r="G49" s="6" t="s">
        <v>1492</v>
      </c>
      <c r="H49" s="6" t="s">
        <v>12133</v>
      </c>
      <c r="I49" s="6" t="s">
        <v>992</v>
      </c>
      <c r="J49" s="6" t="s">
        <v>992</v>
      </c>
    </row>
    <row r="50" spans="4:10" x14ac:dyDescent="0.2">
      <c r="D50" s="5" t="s">
        <v>3189</v>
      </c>
      <c r="E50" s="5" t="s">
        <v>5430</v>
      </c>
      <c r="F50" s="5" t="s">
        <v>1527</v>
      </c>
      <c r="G50" s="6" t="s">
        <v>1492</v>
      </c>
      <c r="H50" s="6" t="s">
        <v>12133</v>
      </c>
      <c r="I50" s="6" t="s">
        <v>1517</v>
      </c>
      <c r="J50" s="6" t="s">
        <v>1517</v>
      </c>
    </row>
    <row r="51" spans="4:10" x14ac:dyDescent="0.2">
      <c r="D51" s="5" t="s">
        <v>3189</v>
      </c>
      <c r="E51" s="5" t="s">
        <v>5430</v>
      </c>
      <c r="F51" s="5" t="s">
        <v>8199</v>
      </c>
      <c r="G51" s="6" t="s">
        <v>1492</v>
      </c>
      <c r="H51" s="6" t="s">
        <v>13973</v>
      </c>
      <c r="I51" s="6" t="s">
        <v>8128</v>
      </c>
      <c r="J51" s="6" t="s">
        <v>8128</v>
      </c>
    </row>
    <row r="52" spans="4:10" x14ac:dyDescent="0.2">
      <c r="D52" s="5" t="s">
        <v>3189</v>
      </c>
      <c r="E52" s="5" t="s">
        <v>5430</v>
      </c>
      <c r="F52" s="5" t="s">
        <v>12994</v>
      </c>
      <c r="G52" s="6" t="s">
        <v>1492</v>
      </c>
      <c r="H52" s="6" t="s">
        <v>13973</v>
      </c>
      <c r="I52" s="6" t="s">
        <v>8128</v>
      </c>
      <c r="J52" s="6" t="s">
        <v>16890</v>
      </c>
    </row>
    <row r="53" spans="4:10" x14ac:dyDescent="0.2">
      <c r="D53" s="5" t="s">
        <v>1492</v>
      </c>
      <c r="E53" s="5" t="s">
        <v>11525</v>
      </c>
      <c r="F53" s="5" t="s">
        <v>1268</v>
      </c>
      <c r="G53" s="6" t="s">
        <v>1492</v>
      </c>
      <c r="H53" s="6" t="s">
        <v>13973</v>
      </c>
      <c r="I53" s="6" t="s">
        <v>14519</v>
      </c>
      <c r="J53" s="6" t="s">
        <v>17394</v>
      </c>
    </row>
    <row r="54" spans="4:10" x14ac:dyDescent="0.2">
      <c r="D54" s="5" t="s">
        <v>1492</v>
      </c>
      <c r="E54" s="5" t="s">
        <v>11525</v>
      </c>
      <c r="F54" s="5" t="s">
        <v>6616</v>
      </c>
      <c r="G54" s="6" t="s">
        <v>1492</v>
      </c>
      <c r="H54" s="6" t="s">
        <v>13973</v>
      </c>
      <c r="I54" s="6" t="s">
        <v>14519</v>
      </c>
      <c r="J54" s="6" t="s">
        <v>14519</v>
      </c>
    </row>
    <row r="55" spans="4:10" x14ac:dyDescent="0.2">
      <c r="D55" s="5" t="s">
        <v>1492</v>
      </c>
      <c r="E55" s="5" t="s">
        <v>11525</v>
      </c>
      <c r="F55" s="5" t="s">
        <v>6488</v>
      </c>
      <c r="G55" s="6" t="s">
        <v>1492</v>
      </c>
      <c r="H55" s="6" t="s">
        <v>13973</v>
      </c>
      <c r="I55" s="6" t="s">
        <v>14519</v>
      </c>
      <c r="J55" s="6" t="s">
        <v>4022</v>
      </c>
    </row>
    <row r="56" spans="4:10" x14ac:dyDescent="0.2">
      <c r="D56" s="5" t="s">
        <v>1492</v>
      </c>
      <c r="E56" s="5" t="s">
        <v>10527</v>
      </c>
      <c r="F56" s="5" t="s">
        <v>18318</v>
      </c>
      <c r="G56" s="6" t="s">
        <v>1492</v>
      </c>
      <c r="H56" s="6" t="s">
        <v>13973</v>
      </c>
      <c r="I56" s="6" t="s">
        <v>14519</v>
      </c>
      <c r="J56" s="6" t="s">
        <v>17970</v>
      </c>
    </row>
    <row r="57" spans="4:10" ht="22.5" x14ac:dyDescent="0.2">
      <c r="D57" s="5" t="s">
        <v>1492</v>
      </c>
      <c r="E57" s="5" t="s">
        <v>10527</v>
      </c>
      <c r="F57" s="5" t="s">
        <v>14981</v>
      </c>
      <c r="G57" s="6" t="s">
        <v>1492</v>
      </c>
      <c r="H57" s="6" t="s">
        <v>13973</v>
      </c>
      <c r="I57" s="6" t="s">
        <v>16865</v>
      </c>
      <c r="J57" s="6" t="s">
        <v>16865</v>
      </c>
    </row>
    <row r="58" spans="4:10" x14ac:dyDescent="0.2">
      <c r="D58" s="5" t="s">
        <v>1492</v>
      </c>
      <c r="E58" s="5" t="s">
        <v>10527</v>
      </c>
      <c r="F58" s="5" t="s">
        <v>12423</v>
      </c>
      <c r="G58" s="6" t="s">
        <v>1492</v>
      </c>
      <c r="H58" s="6" t="s">
        <v>13973</v>
      </c>
      <c r="I58" s="6" t="s">
        <v>4085</v>
      </c>
      <c r="J58" s="6" t="s">
        <v>4085</v>
      </c>
    </row>
    <row r="59" spans="4:10" ht="22.5" x14ac:dyDescent="0.2">
      <c r="D59" s="5" t="s">
        <v>1492</v>
      </c>
      <c r="E59" s="5" t="s">
        <v>13973</v>
      </c>
      <c r="F59" s="5" t="s">
        <v>8556</v>
      </c>
      <c r="G59" s="6" t="s">
        <v>1492</v>
      </c>
      <c r="H59" s="6" t="s">
        <v>13973</v>
      </c>
      <c r="I59" s="6" t="s">
        <v>8556</v>
      </c>
      <c r="J59" s="6" t="s">
        <v>8556</v>
      </c>
    </row>
    <row r="60" spans="4:10" x14ac:dyDescent="0.2">
      <c r="D60" s="5" t="s">
        <v>1492</v>
      </c>
      <c r="E60" s="5" t="s">
        <v>13973</v>
      </c>
      <c r="F60" s="5" t="s">
        <v>8128</v>
      </c>
      <c r="G60" s="6" t="s">
        <v>1492</v>
      </c>
      <c r="H60" s="6" t="s">
        <v>13973</v>
      </c>
      <c r="I60" s="6" t="s">
        <v>18799</v>
      </c>
      <c r="J60" s="6" t="s">
        <v>18799</v>
      </c>
    </row>
    <row r="61" spans="4:10" ht="22.5" x14ac:dyDescent="0.2">
      <c r="D61" s="5" t="s">
        <v>1492</v>
      </c>
      <c r="E61" s="5" t="s">
        <v>13973</v>
      </c>
      <c r="F61" s="5" t="s">
        <v>14519</v>
      </c>
      <c r="G61" s="6" t="s">
        <v>1492</v>
      </c>
      <c r="H61" s="6" t="s">
        <v>10527</v>
      </c>
      <c r="I61" s="6" t="s">
        <v>12423</v>
      </c>
      <c r="J61" s="6" t="s">
        <v>12423</v>
      </c>
    </row>
    <row r="62" spans="4:10" ht="22.5" x14ac:dyDescent="0.2">
      <c r="D62" s="5" t="s">
        <v>1492</v>
      </c>
      <c r="E62" s="5" t="s">
        <v>13973</v>
      </c>
      <c r="F62" s="5" t="s">
        <v>16865</v>
      </c>
      <c r="G62" s="6" t="s">
        <v>1492</v>
      </c>
      <c r="H62" s="6" t="s">
        <v>10527</v>
      </c>
      <c r="I62" s="6" t="s">
        <v>18318</v>
      </c>
      <c r="J62" s="6" t="s">
        <v>18318</v>
      </c>
    </row>
    <row r="63" spans="4:10" ht="22.5" x14ac:dyDescent="0.2">
      <c r="D63" s="5" t="s">
        <v>1492</v>
      </c>
      <c r="E63" s="5" t="s">
        <v>13973</v>
      </c>
      <c r="F63" s="5" t="s">
        <v>4085</v>
      </c>
      <c r="G63" s="6" t="s">
        <v>1492</v>
      </c>
      <c r="H63" s="6" t="s">
        <v>10527</v>
      </c>
      <c r="I63" s="6" t="s">
        <v>14981</v>
      </c>
      <c r="J63" s="6" t="s">
        <v>14981</v>
      </c>
    </row>
    <row r="64" spans="4:10" x14ac:dyDescent="0.2">
      <c r="D64" s="5" t="s">
        <v>1492</v>
      </c>
      <c r="E64" s="5" t="s">
        <v>13973</v>
      </c>
      <c r="F64" s="5" t="s">
        <v>18799</v>
      </c>
      <c r="G64" s="6" t="s">
        <v>1492</v>
      </c>
      <c r="H64" s="6" t="s">
        <v>11525</v>
      </c>
      <c r="I64" s="6" t="s">
        <v>6616</v>
      </c>
      <c r="J64" s="6" t="s">
        <v>3280</v>
      </c>
    </row>
    <row r="65" spans="4:10" x14ac:dyDescent="0.2">
      <c r="D65" s="5" t="s">
        <v>1492</v>
      </c>
      <c r="E65" s="5" t="s">
        <v>12133</v>
      </c>
      <c r="F65" s="5" t="s">
        <v>12133</v>
      </c>
      <c r="G65" s="6" t="s">
        <v>1492</v>
      </c>
      <c r="H65" s="6" t="s">
        <v>11525</v>
      </c>
      <c r="I65" s="6" t="s">
        <v>6616</v>
      </c>
      <c r="J65" s="6" t="s">
        <v>6616</v>
      </c>
    </row>
    <row r="66" spans="4:10" x14ac:dyDescent="0.2">
      <c r="D66" s="5" t="s">
        <v>1492</v>
      </c>
      <c r="E66" s="5" t="s">
        <v>12133</v>
      </c>
      <c r="F66" s="5" t="s">
        <v>10333</v>
      </c>
      <c r="G66" s="6" t="s">
        <v>1492</v>
      </c>
      <c r="H66" s="6" t="s">
        <v>11525</v>
      </c>
      <c r="I66" s="6" t="s">
        <v>6616</v>
      </c>
      <c r="J66" s="6" t="s">
        <v>9904</v>
      </c>
    </row>
    <row r="67" spans="4:10" x14ac:dyDescent="0.2">
      <c r="D67" s="5" t="s">
        <v>1492</v>
      </c>
      <c r="E67" s="5" t="s">
        <v>12133</v>
      </c>
      <c r="F67" s="5" t="s">
        <v>1517</v>
      </c>
      <c r="G67" s="6" t="s">
        <v>1492</v>
      </c>
      <c r="H67" s="6" t="s">
        <v>11525</v>
      </c>
      <c r="I67" s="6" t="s">
        <v>6616</v>
      </c>
      <c r="J67" s="6" t="s">
        <v>3746</v>
      </c>
    </row>
    <row r="68" spans="4:10" x14ac:dyDescent="0.2">
      <c r="D68" s="5" t="s">
        <v>1492</v>
      </c>
      <c r="E68" s="5" t="s">
        <v>12133</v>
      </c>
      <c r="F68" s="5" t="s">
        <v>992</v>
      </c>
      <c r="G68" s="6" t="s">
        <v>1492</v>
      </c>
      <c r="H68" s="6" t="s">
        <v>11525</v>
      </c>
      <c r="I68" s="6" t="s">
        <v>6616</v>
      </c>
      <c r="J68" s="6" t="s">
        <v>15207</v>
      </c>
    </row>
    <row r="69" spans="4:10" x14ac:dyDescent="0.2">
      <c r="D69" s="5" t="s">
        <v>1492</v>
      </c>
      <c r="E69" s="5" t="s">
        <v>12133</v>
      </c>
      <c r="F69" s="5" t="s">
        <v>18774</v>
      </c>
      <c r="G69" s="6" t="s">
        <v>1492</v>
      </c>
      <c r="H69" s="6" t="s">
        <v>11525</v>
      </c>
      <c r="I69" s="6" t="s">
        <v>6488</v>
      </c>
      <c r="J69" s="6" t="s">
        <v>14208</v>
      </c>
    </row>
    <row r="70" spans="4:10" x14ac:dyDescent="0.2">
      <c r="D70" s="5" t="s">
        <v>18355</v>
      </c>
      <c r="E70" s="5" t="s">
        <v>15160</v>
      </c>
      <c r="F70" s="5" t="s">
        <v>15160</v>
      </c>
      <c r="G70" s="6" t="s">
        <v>1492</v>
      </c>
      <c r="H70" s="6" t="s">
        <v>11525</v>
      </c>
      <c r="I70" s="6" t="s">
        <v>6488</v>
      </c>
      <c r="J70" s="6" t="s">
        <v>14274</v>
      </c>
    </row>
    <row r="71" spans="4:10" x14ac:dyDescent="0.2">
      <c r="D71" s="5" t="s">
        <v>18355</v>
      </c>
      <c r="E71" s="5" t="s">
        <v>15160</v>
      </c>
      <c r="F71" s="5" t="s">
        <v>7940</v>
      </c>
      <c r="G71" s="6" t="s">
        <v>1492</v>
      </c>
      <c r="H71" s="6" t="s">
        <v>11525</v>
      </c>
      <c r="I71" s="6" t="s">
        <v>6488</v>
      </c>
      <c r="J71" s="6" t="s">
        <v>6067</v>
      </c>
    </row>
    <row r="72" spans="4:10" x14ac:dyDescent="0.2">
      <c r="D72" s="5" t="s">
        <v>18355</v>
      </c>
      <c r="E72" s="5" t="s">
        <v>15160</v>
      </c>
      <c r="F72" s="5" t="s">
        <v>16185</v>
      </c>
      <c r="G72" s="6" t="s">
        <v>1492</v>
      </c>
      <c r="H72" s="6" t="s">
        <v>11525</v>
      </c>
      <c r="I72" s="6" t="s">
        <v>6488</v>
      </c>
      <c r="J72" s="6" t="s">
        <v>6488</v>
      </c>
    </row>
    <row r="73" spans="4:10" ht="22.5" x14ac:dyDescent="0.2">
      <c r="D73" s="5" t="s">
        <v>18355</v>
      </c>
      <c r="E73" s="5" t="s">
        <v>15160</v>
      </c>
      <c r="F73" s="5" t="s">
        <v>17637</v>
      </c>
      <c r="G73" s="6" t="s">
        <v>1492</v>
      </c>
      <c r="H73" s="6" t="s">
        <v>11525</v>
      </c>
      <c r="I73" s="6" t="s">
        <v>1268</v>
      </c>
      <c r="J73" s="6" t="s">
        <v>17132</v>
      </c>
    </row>
    <row r="74" spans="4:10" ht="22.5" x14ac:dyDescent="0.2">
      <c r="D74" s="5" t="s">
        <v>18355</v>
      </c>
      <c r="E74" s="5" t="s">
        <v>15160</v>
      </c>
      <c r="F74" s="5" t="s">
        <v>15624</v>
      </c>
      <c r="G74" s="6" t="s">
        <v>1492</v>
      </c>
      <c r="H74" s="6" t="s">
        <v>11525</v>
      </c>
      <c r="I74" s="6" t="s">
        <v>1268</v>
      </c>
      <c r="J74" s="6" t="s">
        <v>13249</v>
      </c>
    </row>
    <row r="75" spans="4:10" ht="22.5" x14ac:dyDescent="0.2">
      <c r="D75" s="5" t="s">
        <v>18355</v>
      </c>
      <c r="E75" s="5" t="s">
        <v>15160</v>
      </c>
      <c r="F75" s="5" t="s">
        <v>12497</v>
      </c>
      <c r="G75" s="6" t="s">
        <v>1492</v>
      </c>
      <c r="H75" s="6" t="s">
        <v>11525</v>
      </c>
      <c r="I75" s="6" t="s">
        <v>1268</v>
      </c>
      <c r="J75" s="6" t="s">
        <v>9785</v>
      </c>
    </row>
    <row r="76" spans="4:10" ht="22.5" x14ac:dyDescent="0.2">
      <c r="D76" s="5" t="s">
        <v>18355</v>
      </c>
      <c r="E76" s="5" t="s">
        <v>15160</v>
      </c>
      <c r="F76" s="5" t="s">
        <v>457</v>
      </c>
      <c r="G76" s="6" t="s">
        <v>1492</v>
      </c>
      <c r="H76" s="6" t="s">
        <v>11525</v>
      </c>
      <c r="I76" s="6" t="s">
        <v>1268</v>
      </c>
      <c r="J76" s="6" t="s">
        <v>1268</v>
      </c>
    </row>
    <row r="77" spans="4:10" ht="22.5" x14ac:dyDescent="0.2">
      <c r="D77" s="5" t="s">
        <v>18355</v>
      </c>
      <c r="E77" s="5" t="s">
        <v>15160</v>
      </c>
      <c r="F77" s="5" t="s">
        <v>18274</v>
      </c>
      <c r="G77" s="6" t="s">
        <v>1709</v>
      </c>
      <c r="H77" s="6" t="s">
        <v>17757</v>
      </c>
      <c r="I77" s="6" t="s">
        <v>46</v>
      </c>
      <c r="J77" s="6" t="s">
        <v>46</v>
      </c>
    </row>
    <row r="78" spans="4:10" ht="22.5" x14ac:dyDescent="0.2">
      <c r="D78" s="5" t="s">
        <v>18355</v>
      </c>
      <c r="E78" s="5" t="s">
        <v>5155</v>
      </c>
      <c r="F78" s="5" t="s">
        <v>9102</v>
      </c>
      <c r="G78" s="6" t="s">
        <v>1709</v>
      </c>
      <c r="H78" s="6" t="s">
        <v>17757</v>
      </c>
      <c r="I78" s="6" t="s">
        <v>13269</v>
      </c>
      <c r="J78" s="6" t="s">
        <v>13269</v>
      </c>
    </row>
    <row r="79" spans="4:10" ht="22.5" x14ac:dyDescent="0.2">
      <c r="D79" s="5" t="s">
        <v>18355</v>
      </c>
      <c r="E79" s="5" t="s">
        <v>5155</v>
      </c>
      <c r="F79" s="5" t="s">
        <v>15523</v>
      </c>
      <c r="G79" s="6" t="s">
        <v>1709</v>
      </c>
      <c r="H79" s="6" t="s">
        <v>17757</v>
      </c>
      <c r="I79" s="6" t="s">
        <v>13269</v>
      </c>
      <c r="J79" s="6" t="s">
        <v>13369</v>
      </c>
    </row>
    <row r="80" spans="4:10" ht="22.5" x14ac:dyDescent="0.2">
      <c r="D80" s="5" t="s">
        <v>18355</v>
      </c>
      <c r="E80" s="5" t="s">
        <v>2170</v>
      </c>
      <c r="F80" s="5" t="s">
        <v>2170</v>
      </c>
      <c r="G80" s="6" t="s">
        <v>1709</v>
      </c>
      <c r="H80" s="6" t="s">
        <v>17757</v>
      </c>
      <c r="I80" s="6" t="s">
        <v>13269</v>
      </c>
      <c r="J80" s="6" t="s">
        <v>11511</v>
      </c>
    </row>
    <row r="81" spans="4:10" ht="22.5" x14ac:dyDescent="0.2">
      <c r="D81" s="5" t="s">
        <v>18355</v>
      </c>
      <c r="E81" s="5" t="s">
        <v>2170</v>
      </c>
      <c r="F81" s="5" t="s">
        <v>9564</v>
      </c>
      <c r="G81" s="6" t="s">
        <v>1709</v>
      </c>
      <c r="H81" s="6" t="s">
        <v>17757</v>
      </c>
      <c r="I81" s="6" t="s">
        <v>13269</v>
      </c>
      <c r="J81" s="6" t="s">
        <v>1434</v>
      </c>
    </row>
    <row r="82" spans="4:10" x14ac:dyDescent="0.2">
      <c r="D82" s="5" t="s">
        <v>18355</v>
      </c>
      <c r="E82" s="5" t="s">
        <v>2170</v>
      </c>
      <c r="F82" s="5" t="s">
        <v>382</v>
      </c>
      <c r="G82" s="6" t="s">
        <v>1709</v>
      </c>
      <c r="H82" s="6" t="s">
        <v>17757</v>
      </c>
      <c r="I82" s="6" t="s">
        <v>3364</v>
      </c>
      <c r="J82" s="6" t="s">
        <v>3364</v>
      </c>
    </row>
    <row r="83" spans="4:10" x14ac:dyDescent="0.2">
      <c r="D83" s="5" t="s">
        <v>18355</v>
      </c>
      <c r="E83" s="5" t="s">
        <v>6673</v>
      </c>
      <c r="F83" s="5" t="s">
        <v>51</v>
      </c>
      <c r="G83" s="6" t="s">
        <v>1709</v>
      </c>
      <c r="H83" s="6" t="s">
        <v>17757</v>
      </c>
      <c r="I83" s="6" t="s">
        <v>4881</v>
      </c>
      <c r="J83" s="6" t="s">
        <v>3916</v>
      </c>
    </row>
    <row r="84" spans="4:10" x14ac:dyDescent="0.2">
      <c r="D84" s="5" t="s">
        <v>18355</v>
      </c>
      <c r="E84" s="5" t="s">
        <v>6673</v>
      </c>
      <c r="F84" s="5" t="s">
        <v>2410</v>
      </c>
      <c r="G84" s="6" t="s">
        <v>1709</v>
      </c>
      <c r="H84" s="6" t="s">
        <v>17757</v>
      </c>
      <c r="I84" s="6" t="s">
        <v>4881</v>
      </c>
      <c r="J84" s="6" t="s">
        <v>1684</v>
      </c>
    </row>
    <row r="85" spans="4:10" x14ac:dyDescent="0.2">
      <c r="D85" s="5" t="s">
        <v>18355</v>
      </c>
      <c r="E85" s="5" t="s">
        <v>6673</v>
      </c>
      <c r="F85" s="5" t="s">
        <v>9652</v>
      </c>
      <c r="G85" s="6" t="s">
        <v>1709</v>
      </c>
      <c r="H85" s="6" t="s">
        <v>17757</v>
      </c>
      <c r="I85" s="6" t="s">
        <v>4881</v>
      </c>
      <c r="J85" s="6" t="s">
        <v>5557</v>
      </c>
    </row>
    <row r="86" spans="4:10" x14ac:dyDescent="0.2">
      <c r="D86" s="5" t="s">
        <v>18355</v>
      </c>
      <c r="E86" s="5" t="s">
        <v>6673</v>
      </c>
      <c r="F86" s="5" t="s">
        <v>12890</v>
      </c>
      <c r="G86" s="6" t="s">
        <v>1709</v>
      </c>
      <c r="H86" s="6" t="s">
        <v>17757</v>
      </c>
      <c r="I86" s="6" t="s">
        <v>4881</v>
      </c>
      <c r="J86" s="6" t="s">
        <v>4685</v>
      </c>
    </row>
    <row r="87" spans="4:10" x14ac:dyDescent="0.2">
      <c r="D87" s="5" t="s">
        <v>18355</v>
      </c>
      <c r="E87" s="5" t="s">
        <v>6673</v>
      </c>
      <c r="F87" s="5" t="s">
        <v>868</v>
      </c>
      <c r="G87" s="6" t="s">
        <v>1709</v>
      </c>
      <c r="H87" s="6" t="s">
        <v>17757</v>
      </c>
      <c r="I87" s="6" t="s">
        <v>4881</v>
      </c>
      <c r="J87" s="6" t="s">
        <v>10748</v>
      </c>
    </row>
    <row r="88" spans="4:10" x14ac:dyDescent="0.2">
      <c r="D88" s="5" t="s">
        <v>18355</v>
      </c>
      <c r="E88" s="5" t="s">
        <v>6673</v>
      </c>
      <c r="F88" s="5" t="s">
        <v>14654</v>
      </c>
      <c r="G88" s="6" t="s">
        <v>1709</v>
      </c>
      <c r="H88" s="6" t="s">
        <v>17757</v>
      </c>
      <c r="I88" s="6" t="s">
        <v>4881</v>
      </c>
      <c r="J88" s="6" t="s">
        <v>18323</v>
      </c>
    </row>
    <row r="89" spans="4:10" x14ac:dyDescent="0.2">
      <c r="D89" s="5" t="s">
        <v>18355</v>
      </c>
      <c r="E89" s="5" t="s">
        <v>6673</v>
      </c>
      <c r="F89" s="5" t="s">
        <v>12421</v>
      </c>
      <c r="G89" s="6" t="s">
        <v>1709</v>
      </c>
      <c r="H89" s="6" t="s">
        <v>17757</v>
      </c>
      <c r="I89" s="6" t="s">
        <v>4881</v>
      </c>
      <c r="J89" s="6" t="s">
        <v>4881</v>
      </c>
    </row>
    <row r="90" spans="4:10" x14ac:dyDescent="0.2">
      <c r="D90" s="5" t="s">
        <v>18355</v>
      </c>
      <c r="E90" s="5" t="s">
        <v>6673</v>
      </c>
      <c r="F90" s="5" t="s">
        <v>11179</v>
      </c>
      <c r="G90" s="6" t="s">
        <v>1709</v>
      </c>
      <c r="H90" s="6" t="s">
        <v>17757</v>
      </c>
      <c r="I90" s="6" t="s">
        <v>4881</v>
      </c>
      <c r="J90" s="6" t="s">
        <v>6599</v>
      </c>
    </row>
    <row r="91" spans="4:10" x14ac:dyDescent="0.2">
      <c r="D91" s="5" t="s">
        <v>18355</v>
      </c>
      <c r="E91" s="5" t="s">
        <v>6673</v>
      </c>
      <c r="F91" s="5" t="s">
        <v>8008</v>
      </c>
      <c r="G91" s="6" t="s">
        <v>1709</v>
      </c>
      <c r="H91" s="6" t="s">
        <v>17757</v>
      </c>
      <c r="I91" s="6" t="s">
        <v>4881</v>
      </c>
      <c r="J91" s="6" t="s">
        <v>10710</v>
      </c>
    </row>
    <row r="92" spans="4:10" x14ac:dyDescent="0.2">
      <c r="D92" s="5" t="s">
        <v>18355</v>
      </c>
      <c r="E92" s="5" t="s">
        <v>6673</v>
      </c>
      <c r="F92" s="5" t="s">
        <v>2227</v>
      </c>
      <c r="G92" s="6" t="s">
        <v>1709</v>
      </c>
      <c r="H92" s="6" t="s">
        <v>12630</v>
      </c>
      <c r="I92" s="6" t="s">
        <v>18403</v>
      </c>
      <c r="J92" s="6" t="s">
        <v>18403</v>
      </c>
    </row>
    <row r="93" spans="4:10" x14ac:dyDescent="0.2">
      <c r="D93" s="5" t="s">
        <v>5958</v>
      </c>
      <c r="E93" s="5" t="s">
        <v>2698</v>
      </c>
      <c r="F93" s="5" t="s">
        <v>11266</v>
      </c>
      <c r="G93" s="6" t="s">
        <v>1709</v>
      </c>
      <c r="H93" s="6" t="s">
        <v>12630</v>
      </c>
      <c r="I93" s="6" t="s">
        <v>18403</v>
      </c>
      <c r="J93" s="6" t="s">
        <v>17165</v>
      </c>
    </row>
    <row r="94" spans="4:10" x14ac:dyDescent="0.2">
      <c r="D94" s="5" t="s">
        <v>5958</v>
      </c>
      <c r="E94" s="5" t="s">
        <v>2698</v>
      </c>
      <c r="F94" s="5" t="s">
        <v>7099</v>
      </c>
      <c r="G94" s="6" t="s">
        <v>1709</v>
      </c>
      <c r="H94" s="6" t="s">
        <v>12630</v>
      </c>
      <c r="I94" s="6" t="s">
        <v>549</v>
      </c>
      <c r="J94" s="6" t="s">
        <v>549</v>
      </c>
    </row>
    <row r="95" spans="4:10" x14ac:dyDescent="0.2">
      <c r="D95" s="5" t="s">
        <v>5958</v>
      </c>
      <c r="E95" s="5" t="s">
        <v>2698</v>
      </c>
      <c r="F95" s="5" t="s">
        <v>15448</v>
      </c>
      <c r="G95" s="6" t="s">
        <v>1709</v>
      </c>
      <c r="H95" s="6" t="s">
        <v>12630</v>
      </c>
      <c r="I95" s="6" t="s">
        <v>18116</v>
      </c>
      <c r="J95" s="6" t="s">
        <v>18116</v>
      </c>
    </row>
    <row r="96" spans="4:10" x14ac:dyDescent="0.2">
      <c r="D96" s="5" t="s">
        <v>5958</v>
      </c>
      <c r="E96" s="5" t="s">
        <v>2698</v>
      </c>
      <c r="F96" s="5" t="s">
        <v>4288</v>
      </c>
      <c r="G96" s="6" t="s">
        <v>1709</v>
      </c>
      <c r="H96" s="6" t="s">
        <v>12630</v>
      </c>
      <c r="I96" s="6" t="s">
        <v>1018</v>
      </c>
      <c r="J96" s="6" t="s">
        <v>1018</v>
      </c>
    </row>
    <row r="97" spans="4:10" x14ac:dyDescent="0.2">
      <c r="D97" s="5" t="s">
        <v>5958</v>
      </c>
      <c r="E97" s="5" t="s">
        <v>2698</v>
      </c>
      <c r="F97" s="5" t="s">
        <v>12927</v>
      </c>
      <c r="G97" s="6" t="s">
        <v>1709</v>
      </c>
      <c r="H97" s="6" t="s">
        <v>12630</v>
      </c>
      <c r="I97" s="6" t="s">
        <v>1018</v>
      </c>
      <c r="J97" s="6" t="s">
        <v>12250</v>
      </c>
    </row>
    <row r="98" spans="4:10" x14ac:dyDescent="0.2">
      <c r="D98" s="5" t="s">
        <v>5958</v>
      </c>
      <c r="E98" s="5" t="s">
        <v>2698</v>
      </c>
      <c r="F98" s="5" t="s">
        <v>4564</v>
      </c>
      <c r="G98" s="6" t="s">
        <v>1709</v>
      </c>
      <c r="H98" s="6" t="s">
        <v>12630</v>
      </c>
      <c r="I98" s="6" t="s">
        <v>4048</v>
      </c>
      <c r="J98" s="6" t="s">
        <v>9412</v>
      </c>
    </row>
    <row r="99" spans="4:10" ht="22.5" x14ac:dyDescent="0.2">
      <c r="D99" s="5" t="s">
        <v>5958</v>
      </c>
      <c r="E99" s="5" t="s">
        <v>2698</v>
      </c>
      <c r="F99" s="5" t="s">
        <v>1400</v>
      </c>
      <c r="G99" s="6" t="s">
        <v>1709</v>
      </c>
      <c r="H99" s="6" t="s">
        <v>12630</v>
      </c>
      <c r="I99" s="6" t="s">
        <v>4048</v>
      </c>
      <c r="J99" s="6" t="s">
        <v>9984</v>
      </c>
    </row>
    <row r="100" spans="4:10" x14ac:dyDescent="0.2">
      <c r="D100" s="5" t="s">
        <v>5958</v>
      </c>
      <c r="E100" s="5" t="s">
        <v>2698</v>
      </c>
      <c r="F100" s="5" t="s">
        <v>10379</v>
      </c>
      <c r="G100" s="6" t="s">
        <v>1709</v>
      </c>
      <c r="H100" s="6" t="s">
        <v>12630</v>
      </c>
      <c r="I100" s="6" t="s">
        <v>4048</v>
      </c>
      <c r="J100" s="6" t="s">
        <v>12501</v>
      </c>
    </row>
    <row r="101" spans="4:10" x14ac:dyDescent="0.2">
      <c r="D101" s="5" t="s">
        <v>5958</v>
      </c>
      <c r="E101" s="5" t="s">
        <v>2698</v>
      </c>
      <c r="F101" s="5" t="s">
        <v>10073</v>
      </c>
      <c r="G101" s="6" t="s">
        <v>1709</v>
      </c>
      <c r="H101" s="6" t="s">
        <v>12630</v>
      </c>
      <c r="I101" s="6" t="s">
        <v>4048</v>
      </c>
      <c r="J101" s="6" t="s">
        <v>4048</v>
      </c>
    </row>
    <row r="102" spans="4:10" ht="22.5" x14ac:dyDescent="0.2">
      <c r="D102" s="5" t="s">
        <v>5958</v>
      </c>
      <c r="E102" s="5" t="s">
        <v>2698</v>
      </c>
      <c r="F102" s="5" t="s">
        <v>11008</v>
      </c>
      <c r="G102" s="6" t="s">
        <v>1709</v>
      </c>
      <c r="H102" s="6" t="s">
        <v>12630</v>
      </c>
      <c r="I102" s="6" t="s">
        <v>17503</v>
      </c>
      <c r="J102" s="6" t="s">
        <v>5829</v>
      </c>
    </row>
    <row r="103" spans="4:10" ht="22.5" x14ac:dyDescent="0.2">
      <c r="D103" s="5" t="s">
        <v>5958</v>
      </c>
      <c r="E103" s="5" t="s">
        <v>2698</v>
      </c>
      <c r="F103" s="5" t="s">
        <v>5542</v>
      </c>
      <c r="G103" s="6" t="s">
        <v>1709</v>
      </c>
      <c r="H103" s="6" t="s">
        <v>12630</v>
      </c>
      <c r="I103" s="6" t="s">
        <v>17503</v>
      </c>
      <c r="J103" s="6" t="s">
        <v>17503</v>
      </c>
    </row>
    <row r="104" spans="4:10" ht="22.5" x14ac:dyDescent="0.2">
      <c r="D104" s="5" t="s">
        <v>5958</v>
      </c>
      <c r="E104" s="5" t="s">
        <v>5614</v>
      </c>
      <c r="F104" s="5" t="s">
        <v>12131</v>
      </c>
      <c r="G104" s="6" t="s">
        <v>1709</v>
      </c>
      <c r="H104" s="6" t="s">
        <v>12630</v>
      </c>
      <c r="I104" s="6" t="s">
        <v>17503</v>
      </c>
      <c r="J104" s="6" t="s">
        <v>16577</v>
      </c>
    </row>
    <row r="105" spans="4:10" x14ac:dyDescent="0.2">
      <c r="D105" s="5" t="s">
        <v>5958</v>
      </c>
      <c r="E105" s="5" t="s">
        <v>5614</v>
      </c>
      <c r="F105" s="5" t="s">
        <v>14255</v>
      </c>
      <c r="G105" s="6" t="s">
        <v>1709</v>
      </c>
      <c r="H105" s="6" t="s">
        <v>12630</v>
      </c>
      <c r="I105" s="6" t="s">
        <v>2292</v>
      </c>
      <c r="J105" s="6" t="s">
        <v>4423</v>
      </c>
    </row>
    <row r="106" spans="4:10" x14ac:dyDescent="0.2">
      <c r="D106" s="5" t="s">
        <v>5958</v>
      </c>
      <c r="E106" s="5" t="s">
        <v>5614</v>
      </c>
      <c r="F106" s="5" t="s">
        <v>7319</v>
      </c>
      <c r="G106" s="6" t="s">
        <v>1709</v>
      </c>
      <c r="H106" s="6" t="s">
        <v>12630</v>
      </c>
      <c r="I106" s="6" t="s">
        <v>2292</v>
      </c>
      <c r="J106" s="6" t="s">
        <v>5326</v>
      </c>
    </row>
    <row r="107" spans="4:10" x14ac:dyDescent="0.2">
      <c r="D107" s="5" t="s">
        <v>5958</v>
      </c>
      <c r="E107" s="5" t="s">
        <v>5614</v>
      </c>
      <c r="F107" s="5" t="s">
        <v>5656</v>
      </c>
      <c r="G107" s="6" t="s">
        <v>1709</v>
      </c>
      <c r="H107" s="6" t="s">
        <v>12630</v>
      </c>
      <c r="I107" s="6" t="s">
        <v>2292</v>
      </c>
      <c r="J107" s="6" t="s">
        <v>2292</v>
      </c>
    </row>
    <row r="108" spans="4:10" x14ac:dyDescent="0.2">
      <c r="D108" s="5" t="s">
        <v>5958</v>
      </c>
      <c r="E108" s="5" t="s">
        <v>5614</v>
      </c>
      <c r="F108" s="5" t="s">
        <v>13096</v>
      </c>
      <c r="G108" s="6" t="s">
        <v>1709</v>
      </c>
      <c r="H108" s="6" t="s">
        <v>12630</v>
      </c>
      <c r="I108" s="6" t="s">
        <v>7245</v>
      </c>
      <c r="J108" s="6" t="s">
        <v>11374</v>
      </c>
    </row>
    <row r="109" spans="4:10" x14ac:dyDescent="0.2">
      <c r="D109" s="5" t="s">
        <v>5958</v>
      </c>
      <c r="E109" s="5" t="s">
        <v>18822</v>
      </c>
      <c r="F109" s="5" t="s">
        <v>18822</v>
      </c>
      <c r="G109" s="6" t="s">
        <v>1709</v>
      </c>
      <c r="H109" s="6" t="s">
        <v>12630</v>
      </c>
      <c r="I109" s="6" t="s">
        <v>7245</v>
      </c>
      <c r="J109" s="6" t="s">
        <v>6866</v>
      </c>
    </row>
    <row r="110" spans="4:10" x14ac:dyDescent="0.2">
      <c r="D110" s="5" t="s">
        <v>5958</v>
      </c>
      <c r="E110" s="5" t="s">
        <v>18822</v>
      </c>
      <c r="F110" s="5" t="s">
        <v>10494</v>
      </c>
      <c r="G110" s="6" t="s">
        <v>1709</v>
      </c>
      <c r="H110" s="6" t="s">
        <v>12630</v>
      </c>
      <c r="I110" s="6" t="s">
        <v>7245</v>
      </c>
      <c r="J110" s="6" t="s">
        <v>9771</v>
      </c>
    </row>
    <row r="111" spans="4:10" x14ac:dyDescent="0.2">
      <c r="D111" s="5" t="s">
        <v>5958</v>
      </c>
      <c r="E111" s="5" t="s">
        <v>12704</v>
      </c>
      <c r="F111" s="5" t="s">
        <v>5605</v>
      </c>
      <c r="G111" s="6" t="s">
        <v>1709</v>
      </c>
      <c r="H111" s="6" t="s">
        <v>12630</v>
      </c>
      <c r="I111" s="6" t="s">
        <v>7245</v>
      </c>
      <c r="J111" s="6" t="s">
        <v>7245</v>
      </c>
    </row>
    <row r="112" spans="4:10" x14ac:dyDescent="0.2">
      <c r="D112" s="5" t="s">
        <v>5958</v>
      </c>
      <c r="E112" s="5" t="s">
        <v>12704</v>
      </c>
      <c r="F112" s="5" t="s">
        <v>11023</v>
      </c>
      <c r="G112" s="6" t="s">
        <v>1709</v>
      </c>
      <c r="H112" s="6" t="s">
        <v>12630</v>
      </c>
      <c r="I112" s="6" t="s">
        <v>1623</v>
      </c>
      <c r="J112" s="6" t="s">
        <v>1623</v>
      </c>
    </row>
    <row r="113" spans="4:10" x14ac:dyDescent="0.2">
      <c r="D113" s="5" t="s">
        <v>5958</v>
      </c>
      <c r="E113" s="5" t="s">
        <v>12704</v>
      </c>
      <c r="F113" s="5" t="s">
        <v>10763</v>
      </c>
      <c r="G113" s="6" t="s">
        <v>1709</v>
      </c>
      <c r="H113" s="6" t="s">
        <v>8807</v>
      </c>
      <c r="I113" s="6" t="s">
        <v>1675</v>
      </c>
      <c r="J113" s="6" t="s">
        <v>194</v>
      </c>
    </row>
    <row r="114" spans="4:10" x14ac:dyDescent="0.2">
      <c r="D114" s="5" t="s">
        <v>5958</v>
      </c>
      <c r="E114" s="5" t="s">
        <v>12704</v>
      </c>
      <c r="F114" s="5" t="s">
        <v>14793</v>
      </c>
      <c r="G114" s="6" t="s">
        <v>1709</v>
      </c>
      <c r="H114" s="6" t="s">
        <v>8807</v>
      </c>
      <c r="I114" s="6" t="s">
        <v>1675</v>
      </c>
      <c r="J114" s="6" t="s">
        <v>1675</v>
      </c>
    </row>
    <row r="115" spans="4:10" x14ac:dyDescent="0.2">
      <c r="D115" s="5" t="s">
        <v>5958</v>
      </c>
      <c r="E115" s="5" t="s">
        <v>12704</v>
      </c>
      <c r="F115" s="5" t="s">
        <v>11955</v>
      </c>
      <c r="G115" s="6" t="s">
        <v>1709</v>
      </c>
      <c r="H115" s="6" t="s">
        <v>8807</v>
      </c>
      <c r="I115" s="6" t="s">
        <v>1675</v>
      </c>
      <c r="J115" s="6" t="s">
        <v>18276</v>
      </c>
    </row>
    <row r="116" spans="4:10" x14ac:dyDescent="0.2">
      <c r="D116" s="5" t="s">
        <v>5958</v>
      </c>
      <c r="E116" s="5" t="s">
        <v>12704</v>
      </c>
      <c r="F116" s="5" t="s">
        <v>8766</v>
      </c>
      <c r="G116" s="6" t="s">
        <v>1709</v>
      </c>
      <c r="H116" s="6" t="s">
        <v>8807</v>
      </c>
      <c r="I116" s="6" t="s">
        <v>9128</v>
      </c>
      <c r="J116" s="6" t="s">
        <v>8002</v>
      </c>
    </row>
    <row r="117" spans="4:10" x14ac:dyDescent="0.2">
      <c r="D117" s="5" t="s">
        <v>12506</v>
      </c>
      <c r="E117" s="5" t="s">
        <v>3429</v>
      </c>
      <c r="F117" s="5" t="s">
        <v>15181</v>
      </c>
      <c r="G117" s="6" t="s">
        <v>1709</v>
      </c>
      <c r="H117" s="6" t="s">
        <v>8807</v>
      </c>
      <c r="I117" s="6" t="s">
        <v>9128</v>
      </c>
      <c r="J117" s="6" t="s">
        <v>9128</v>
      </c>
    </row>
    <row r="118" spans="4:10" x14ac:dyDescent="0.2">
      <c r="D118" s="5" t="s">
        <v>12506</v>
      </c>
      <c r="E118" s="5" t="s">
        <v>3429</v>
      </c>
      <c r="F118" s="5" t="s">
        <v>14586</v>
      </c>
      <c r="G118" s="6" t="s">
        <v>1709</v>
      </c>
      <c r="H118" s="6" t="s">
        <v>8807</v>
      </c>
      <c r="I118" s="6" t="s">
        <v>15234</v>
      </c>
      <c r="J118" s="6" t="s">
        <v>12812</v>
      </c>
    </row>
    <row r="119" spans="4:10" x14ac:dyDescent="0.2">
      <c r="D119" s="5" t="s">
        <v>12506</v>
      </c>
      <c r="E119" s="5" t="s">
        <v>3429</v>
      </c>
      <c r="F119" s="5" t="s">
        <v>14149</v>
      </c>
      <c r="G119" s="6" t="s">
        <v>1709</v>
      </c>
      <c r="H119" s="6" t="s">
        <v>8807</v>
      </c>
      <c r="I119" s="6" t="s">
        <v>15234</v>
      </c>
      <c r="J119" s="6" t="s">
        <v>2410</v>
      </c>
    </row>
    <row r="120" spans="4:10" x14ac:dyDescent="0.2">
      <c r="D120" s="5" t="s">
        <v>12506</v>
      </c>
      <c r="E120" s="5" t="s">
        <v>3429</v>
      </c>
      <c r="F120" s="5" t="s">
        <v>10319</v>
      </c>
      <c r="G120" s="6" t="s">
        <v>1709</v>
      </c>
      <c r="H120" s="6" t="s">
        <v>8807</v>
      </c>
      <c r="I120" s="6" t="s">
        <v>15234</v>
      </c>
      <c r="J120" s="6" t="s">
        <v>15234</v>
      </c>
    </row>
    <row r="121" spans="4:10" x14ac:dyDescent="0.2">
      <c r="D121" s="5" t="s">
        <v>12506</v>
      </c>
      <c r="E121" s="5" t="s">
        <v>3429</v>
      </c>
      <c r="F121" s="5" t="s">
        <v>18263</v>
      </c>
      <c r="G121" s="6" t="s">
        <v>1709</v>
      </c>
      <c r="H121" s="6" t="s">
        <v>8807</v>
      </c>
      <c r="I121" s="6" t="s">
        <v>4315</v>
      </c>
      <c r="J121" s="6" t="s">
        <v>4315</v>
      </c>
    </row>
    <row r="122" spans="4:10" ht="22.5" x14ac:dyDescent="0.2">
      <c r="D122" s="5" t="s">
        <v>12506</v>
      </c>
      <c r="E122" s="5" t="s">
        <v>3429</v>
      </c>
      <c r="F122" s="5" t="s">
        <v>13826</v>
      </c>
      <c r="G122" s="6" t="s">
        <v>1709</v>
      </c>
      <c r="H122" s="6" t="s">
        <v>8807</v>
      </c>
      <c r="I122" s="6" t="s">
        <v>13555</v>
      </c>
      <c r="J122" s="6" t="s">
        <v>12604</v>
      </c>
    </row>
    <row r="123" spans="4:10" ht="22.5" x14ac:dyDescent="0.2">
      <c r="D123" s="5" t="s">
        <v>12506</v>
      </c>
      <c r="E123" s="5" t="s">
        <v>2459</v>
      </c>
      <c r="F123" s="5" t="s">
        <v>8751</v>
      </c>
      <c r="G123" s="6" t="s">
        <v>1709</v>
      </c>
      <c r="H123" s="6" t="s">
        <v>8807</v>
      </c>
      <c r="I123" s="6" t="s">
        <v>13555</v>
      </c>
      <c r="J123" s="6" t="s">
        <v>13678</v>
      </c>
    </row>
    <row r="124" spans="4:10" ht="22.5" x14ac:dyDescent="0.2">
      <c r="D124" s="5" t="s">
        <v>12506</v>
      </c>
      <c r="E124" s="5" t="s">
        <v>2459</v>
      </c>
      <c r="F124" s="5" t="s">
        <v>14610</v>
      </c>
      <c r="G124" s="6" t="s">
        <v>1709</v>
      </c>
      <c r="H124" s="6" t="s">
        <v>8807</v>
      </c>
      <c r="I124" s="6" t="s">
        <v>13555</v>
      </c>
      <c r="J124" s="6" t="s">
        <v>18591</v>
      </c>
    </row>
    <row r="125" spans="4:10" ht="22.5" x14ac:dyDescent="0.2">
      <c r="D125" s="5" t="s">
        <v>12506</v>
      </c>
      <c r="E125" s="5" t="s">
        <v>2459</v>
      </c>
      <c r="F125" s="5" t="s">
        <v>3654</v>
      </c>
      <c r="G125" s="6" t="s">
        <v>1709</v>
      </c>
      <c r="H125" s="6" t="s">
        <v>8807</v>
      </c>
      <c r="I125" s="6" t="s">
        <v>13555</v>
      </c>
      <c r="J125" s="6" t="s">
        <v>13555</v>
      </c>
    </row>
    <row r="126" spans="4:10" ht="22.5" x14ac:dyDescent="0.2">
      <c r="D126" s="5" t="s">
        <v>12506</v>
      </c>
      <c r="E126" s="5" t="s">
        <v>2459</v>
      </c>
      <c r="F126" s="5" t="s">
        <v>5786</v>
      </c>
      <c r="G126" s="6" t="s">
        <v>1709</v>
      </c>
      <c r="H126" s="6" t="s">
        <v>8807</v>
      </c>
      <c r="I126" s="6" t="s">
        <v>3718</v>
      </c>
      <c r="J126" s="6" t="s">
        <v>9342</v>
      </c>
    </row>
    <row r="127" spans="4:10" ht="22.5" x14ac:dyDescent="0.2">
      <c r="D127" s="5" t="s">
        <v>12506</v>
      </c>
      <c r="E127" s="5" t="s">
        <v>2459</v>
      </c>
      <c r="F127" s="5" t="s">
        <v>10696</v>
      </c>
      <c r="G127" s="6" t="s">
        <v>1709</v>
      </c>
      <c r="H127" s="6" t="s">
        <v>8807</v>
      </c>
      <c r="I127" s="6" t="s">
        <v>3718</v>
      </c>
      <c r="J127" s="6" t="s">
        <v>13027</v>
      </c>
    </row>
    <row r="128" spans="4:10" ht="22.5" x14ac:dyDescent="0.2">
      <c r="D128" s="5" t="s">
        <v>12506</v>
      </c>
      <c r="E128" s="5" t="s">
        <v>2459</v>
      </c>
      <c r="F128" s="5" t="s">
        <v>15718</v>
      </c>
      <c r="G128" s="6" t="s">
        <v>1709</v>
      </c>
      <c r="H128" s="6" t="s">
        <v>8807</v>
      </c>
      <c r="I128" s="6" t="s">
        <v>3718</v>
      </c>
      <c r="J128" s="6" t="s">
        <v>11049</v>
      </c>
    </row>
    <row r="129" spans="4:10" ht="22.5" x14ac:dyDescent="0.2">
      <c r="D129" s="5" t="s">
        <v>17539</v>
      </c>
      <c r="E129" s="5" t="s">
        <v>7757</v>
      </c>
      <c r="F129" s="5" t="s">
        <v>7757</v>
      </c>
      <c r="G129" s="6" t="s">
        <v>1709</v>
      </c>
      <c r="H129" s="6" t="s">
        <v>8807</v>
      </c>
      <c r="I129" s="6" t="s">
        <v>3718</v>
      </c>
      <c r="J129" s="6" t="s">
        <v>6834</v>
      </c>
    </row>
    <row r="130" spans="4:10" ht="22.5" x14ac:dyDescent="0.2">
      <c r="D130" s="5" t="s">
        <v>17539</v>
      </c>
      <c r="E130" s="5" t="s">
        <v>7757</v>
      </c>
      <c r="F130" s="5" t="s">
        <v>3618</v>
      </c>
      <c r="G130" s="6" t="s">
        <v>1709</v>
      </c>
      <c r="H130" s="6" t="s">
        <v>8807</v>
      </c>
      <c r="I130" s="6" t="s">
        <v>3718</v>
      </c>
      <c r="J130" s="6" t="s">
        <v>18243</v>
      </c>
    </row>
    <row r="131" spans="4:10" ht="22.5" x14ac:dyDescent="0.2">
      <c r="D131" s="5" t="s">
        <v>17539</v>
      </c>
      <c r="E131" s="5" t="s">
        <v>7757</v>
      </c>
      <c r="F131" s="5" t="s">
        <v>2679</v>
      </c>
      <c r="G131" s="6" t="s">
        <v>1709</v>
      </c>
      <c r="H131" s="6" t="s">
        <v>8807</v>
      </c>
      <c r="I131" s="6" t="s">
        <v>3718</v>
      </c>
      <c r="J131" s="6" t="s">
        <v>3718</v>
      </c>
    </row>
    <row r="132" spans="4:10" x14ac:dyDescent="0.2">
      <c r="D132" s="5" t="s">
        <v>17539</v>
      </c>
      <c r="E132" s="5" t="s">
        <v>628</v>
      </c>
      <c r="F132" s="5" t="s">
        <v>12141</v>
      </c>
      <c r="G132" s="6" t="s">
        <v>1709</v>
      </c>
      <c r="H132" s="6" t="s">
        <v>8807</v>
      </c>
      <c r="I132" s="6" t="s">
        <v>14110</v>
      </c>
      <c r="J132" s="6" t="s">
        <v>14609</v>
      </c>
    </row>
    <row r="133" spans="4:10" x14ac:dyDescent="0.2">
      <c r="D133" s="5" t="s">
        <v>17539</v>
      </c>
      <c r="E133" s="5" t="s">
        <v>628</v>
      </c>
      <c r="F133" s="5" t="s">
        <v>3958</v>
      </c>
      <c r="G133" s="6" t="s">
        <v>1709</v>
      </c>
      <c r="H133" s="6" t="s">
        <v>8807</v>
      </c>
      <c r="I133" s="6" t="s">
        <v>14110</v>
      </c>
      <c r="J133" s="6" t="s">
        <v>14110</v>
      </c>
    </row>
    <row r="134" spans="4:10" ht="22.5" x14ac:dyDescent="0.2">
      <c r="D134" s="5" t="s">
        <v>17539</v>
      </c>
      <c r="E134" s="5" t="s">
        <v>10723</v>
      </c>
      <c r="F134" s="5" t="s">
        <v>18073</v>
      </c>
      <c r="G134" s="6" t="s">
        <v>1709</v>
      </c>
      <c r="H134" s="6" t="s">
        <v>8807</v>
      </c>
      <c r="I134" s="6" t="s">
        <v>2914</v>
      </c>
      <c r="J134" s="6" t="s">
        <v>2914</v>
      </c>
    </row>
    <row r="135" spans="4:10" x14ac:dyDescent="0.2">
      <c r="D135" s="5" t="s">
        <v>17539</v>
      </c>
      <c r="E135" s="5" t="s">
        <v>10723</v>
      </c>
      <c r="F135" s="5" t="s">
        <v>17680</v>
      </c>
      <c r="G135" s="6" t="s">
        <v>1709</v>
      </c>
      <c r="H135" s="6" t="s">
        <v>8807</v>
      </c>
      <c r="I135" s="6" t="s">
        <v>9057</v>
      </c>
      <c r="J135" s="6" t="s">
        <v>7713</v>
      </c>
    </row>
    <row r="136" spans="4:10" x14ac:dyDescent="0.2">
      <c r="D136" s="5" t="s">
        <v>16542</v>
      </c>
      <c r="E136" s="5" t="s">
        <v>9643</v>
      </c>
      <c r="F136" s="5" t="s">
        <v>9643</v>
      </c>
      <c r="G136" s="6" t="s">
        <v>1709</v>
      </c>
      <c r="H136" s="6" t="s">
        <v>8807</v>
      </c>
      <c r="I136" s="6" t="s">
        <v>9057</v>
      </c>
      <c r="J136" s="6" t="s">
        <v>11930</v>
      </c>
    </row>
    <row r="137" spans="4:10" x14ac:dyDescent="0.2">
      <c r="D137" s="5" t="s">
        <v>16542</v>
      </c>
      <c r="E137" s="5" t="s">
        <v>9643</v>
      </c>
      <c r="F137" s="5" t="s">
        <v>16997</v>
      </c>
      <c r="G137" s="6" t="s">
        <v>1709</v>
      </c>
      <c r="H137" s="6" t="s">
        <v>8807</v>
      </c>
      <c r="I137" s="6" t="s">
        <v>9057</v>
      </c>
      <c r="J137" s="6" t="s">
        <v>9057</v>
      </c>
    </row>
    <row r="138" spans="4:10" ht="22.5" x14ac:dyDescent="0.2">
      <c r="D138" s="5" t="s">
        <v>16542</v>
      </c>
      <c r="E138" s="5" t="s">
        <v>9643</v>
      </c>
      <c r="F138" s="5" t="s">
        <v>13246</v>
      </c>
      <c r="G138" s="6" t="s">
        <v>8093</v>
      </c>
      <c r="H138" s="6" t="s">
        <v>18173</v>
      </c>
      <c r="I138" s="6" t="s">
        <v>18783</v>
      </c>
      <c r="J138" s="6" t="s">
        <v>18783</v>
      </c>
    </row>
    <row r="139" spans="4:10" ht="22.5" x14ac:dyDescent="0.2">
      <c r="D139" s="5" t="s">
        <v>16542</v>
      </c>
      <c r="E139" s="5" t="s">
        <v>9643</v>
      </c>
      <c r="F139" s="5" t="s">
        <v>8846</v>
      </c>
      <c r="G139" s="6" t="s">
        <v>8093</v>
      </c>
      <c r="H139" s="6" t="s">
        <v>18173</v>
      </c>
      <c r="I139" s="6" t="s">
        <v>18783</v>
      </c>
      <c r="J139" s="6" t="s">
        <v>479</v>
      </c>
    </row>
    <row r="140" spans="4:10" ht="22.5" x14ac:dyDescent="0.2">
      <c r="D140" s="5" t="s">
        <v>16542</v>
      </c>
      <c r="E140" s="5" t="s">
        <v>9643</v>
      </c>
      <c r="F140" s="5" t="s">
        <v>11292</v>
      </c>
      <c r="G140" s="6" t="s">
        <v>8093</v>
      </c>
      <c r="H140" s="6" t="s">
        <v>18173</v>
      </c>
      <c r="I140" s="6" t="s">
        <v>18783</v>
      </c>
      <c r="J140" s="6" t="s">
        <v>12661</v>
      </c>
    </row>
    <row r="141" spans="4:10" ht="22.5" x14ac:dyDescent="0.2">
      <c r="D141" s="5" t="s">
        <v>16542</v>
      </c>
      <c r="E141" s="5" t="s">
        <v>9643</v>
      </c>
      <c r="F141" s="5" t="s">
        <v>17993</v>
      </c>
      <c r="G141" s="6" t="s">
        <v>8093</v>
      </c>
      <c r="H141" s="6" t="s">
        <v>18173</v>
      </c>
      <c r="I141" s="6" t="s">
        <v>5974</v>
      </c>
      <c r="J141" s="6" t="s">
        <v>17484</v>
      </c>
    </row>
    <row r="142" spans="4:10" ht="22.5" x14ac:dyDescent="0.2">
      <c r="D142" s="5" t="s">
        <v>16542</v>
      </c>
      <c r="E142" s="5" t="s">
        <v>16564</v>
      </c>
      <c r="F142" s="5" t="s">
        <v>3652</v>
      </c>
      <c r="G142" s="6" t="s">
        <v>8093</v>
      </c>
      <c r="H142" s="6" t="s">
        <v>18173</v>
      </c>
      <c r="I142" s="6" t="s">
        <v>5974</v>
      </c>
      <c r="J142" s="6" t="s">
        <v>5974</v>
      </c>
    </row>
    <row r="143" spans="4:10" ht="22.5" x14ac:dyDescent="0.2">
      <c r="D143" s="5" t="s">
        <v>16542</v>
      </c>
      <c r="E143" s="5" t="s">
        <v>16564</v>
      </c>
      <c r="F143" s="5" t="s">
        <v>18035</v>
      </c>
      <c r="G143" s="6" t="s">
        <v>8093</v>
      </c>
      <c r="H143" s="6" t="s">
        <v>18173</v>
      </c>
      <c r="I143" s="6" t="s">
        <v>5974</v>
      </c>
      <c r="J143" s="6" t="s">
        <v>2917</v>
      </c>
    </row>
    <row r="144" spans="4:10" ht="22.5" x14ac:dyDescent="0.2">
      <c r="D144" s="5" t="s">
        <v>16542</v>
      </c>
      <c r="E144" s="5" t="s">
        <v>16564</v>
      </c>
      <c r="F144" s="5" t="s">
        <v>3227</v>
      </c>
      <c r="G144" s="6" t="s">
        <v>8093</v>
      </c>
      <c r="H144" s="6" t="s">
        <v>18173</v>
      </c>
      <c r="I144" s="6" t="s">
        <v>18434</v>
      </c>
      <c r="J144" s="6" t="s">
        <v>18434</v>
      </c>
    </row>
    <row r="145" spans="4:10" ht="22.5" x14ac:dyDescent="0.2">
      <c r="D145" s="5" t="s">
        <v>16542</v>
      </c>
      <c r="E145" s="5" t="s">
        <v>8704</v>
      </c>
      <c r="F145" s="5" t="s">
        <v>8704</v>
      </c>
      <c r="G145" s="6" t="s">
        <v>8093</v>
      </c>
      <c r="H145" s="6" t="s">
        <v>18173</v>
      </c>
      <c r="I145" s="6" t="s">
        <v>18434</v>
      </c>
      <c r="J145" s="6" t="s">
        <v>14382</v>
      </c>
    </row>
    <row r="146" spans="4:10" ht="22.5" x14ac:dyDescent="0.2">
      <c r="D146" s="5" t="s">
        <v>16542</v>
      </c>
      <c r="E146" s="5" t="s">
        <v>8704</v>
      </c>
      <c r="F146" s="5" t="s">
        <v>7215</v>
      </c>
      <c r="G146" s="6" t="s">
        <v>8093</v>
      </c>
      <c r="H146" s="6" t="s">
        <v>18173</v>
      </c>
      <c r="I146" s="6" t="s">
        <v>1154</v>
      </c>
      <c r="J146" s="6" t="s">
        <v>9481</v>
      </c>
    </row>
    <row r="147" spans="4:10" ht="22.5" x14ac:dyDescent="0.2">
      <c r="D147" s="5" t="s">
        <v>16542</v>
      </c>
      <c r="E147" s="5" t="s">
        <v>8704</v>
      </c>
      <c r="F147" s="5" t="s">
        <v>15468</v>
      </c>
      <c r="G147" s="6" t="s">
        <v>8093</v>
      </c>
      <c r="H147" s="6" t="s">
        <v>18173</v>
      </c>
      <c r="I147" s="6" t="s">
        <v>1154</v>
      </c>
      <c r="J147" s="6" t="s">
        <v>1154</v>
      </c>
    </row>
    <row r="148" spans="4:10" ht="22.5" x14ac:dyDescent="0.2">
      <c r="D148" s="5" t="s">
        <v>16542</v>
      </c>
      <c r="E148" s="5" t="s">
        <v>8704</v>
      </c>
      <c r="F148" s="5" t="s">
        <v>4525</v>
      </c>
      <c r="G148" s="6" t="s">
        <v>8093</v>
      </c>
      <c r="H148" s="6" t="s">
        <v>18173</v>
      </c>
      <c r="I148" s="6" t="s">
        <v>1154</v>
      </c>
      <c r="J148" s="6" t="s">
        <v>16390</v>
      </c>
    </row>
    <row r="149" spans="4:10" x14ac:dyDescent="0.2">
      <c r="D149" s="5" t="s">
        <v>16542</v>
      </c>
      <c r="E149" s="5" t="s">
        <v>8704</v>
      </c>
      <c r="F149" s="5" t="s">
        <v>17689</v>
      </c>
      <c r="G149" s="6" t="s">
        <v>8093</v>
      </c>
      <c r="H149" s="6" t="s">
        <v>2599</v>
      </c>
      <c r="I149" s="6" t="s">
        <v>12129</v>
      </c>
      <c r="J149" s="6" t="s">
        <v>12408</v>
      </c>
    </row>
    <row r="150" spans="4:10" x14ac:dyDescent="0.2">
      <c r="D150" s="5" t="s">
        <v>3080</v>
      </c>
      <c r="E150" s="5" t="s">
        <v>11111</v>
      </c>
      <c r="F150" s="5" t="s">
        <v>11111</v>
      </c>
      <c r="G150" s="6" t="s">
        <v>8093</v>
      </c>
      <c r="H150" s="6" t="s">
        <v>2599</v>
      </c>
      <c r="I150" s="6" t="s">
        <v>12129</v>
      </c>
      <c r="J150" s="6" t="s">
        <v>12129</v>
      </c>
    </row>
    <row r="151" spans="4:10" x14ac:dyDescent="0.2">
      <c r="D151" s="5" t="s">
        <v>3080</v>
      </c>
      <c r="E151" s="5" t="s">
        <v>14448</v>
      </c>
      <c r="F151" s="5" t="s">
        <v>4622</v>
      </c>
      <c r="G151" s="6" t="s">
        <v>8093</v>
      </c>
      <c r="H151" s="6" t="s">
        <v>2599</v>
      </c>
      <c r="I151" s="6" t="s">
        <v>12129</v>
      </c>
      <c r="J151" s="6" t="s">
        <v>8985</v>
      </c>
    </row>
    <row r="152" spans="4:10" x14ac:dyDescent="0.2">
      <c r="D152" s="5" t="s">
        <v>3080</v>
      </c>
      <c r="E152" s="5" t="s">
        <v>14448</v>
      </c>
      <c r="F152" s="5" t="s">
        <v>4637</v>
      </c>
      <c r="G152" s="6" t="s">
        <v>8093</v>
      </c>
      <c r="H152" s="6" t="s">
        <v>2599</v>
      </c>
      <c r="I152" s="6" t="s">
        <v>12129</v>
      </c>
      <c r="J152" s="6" t="s">
        <v>9850</v>
      </c>
    </row>
    <row r="153" spans="4:10" x14ac:dyDescent="0.2">
      <c r="D153" s="5" t="s">
        <v>3080</v>
      </c>
      <c r="E153" s="5" t="s">
        <v>14448</v>
      </c>
      <c r="F153" s="5" t="s">
        <v>5999</v>
      </c>
      <c r="G153" s="6" t="s">
        <v>8093</v>
      </c>
      <c r="H153" s="6" t="s">
        <v>2599</v>
      </c>
      <c r="I153" s="6" t="s">
        <v>12129</v>
      </c>
      <c r="J153" s="6" t="s">
        <v>6564</v>
      </c>
    </row>
    <row r="154" spans="4:10" x14ac:dyDescent="0.2">
      <c r="D154" s="5" t="s">
        <v>3080</v>
      </c>
      <c r="E154" s="5" t="s">
        <v>14448</v>
      </c>
      <c r="F154" s="5" t="s">
        <v>5995</v>
      </c>
      <c r="G154" s="6" t="s">
        <v>8093</v>
      </c>
      <c r="H154" s="6" t="s">
        <v>2599</v>
      </c>
      <c r="I154" s="6" t="s">
        <v>12129</v>
      </c>
      <c r="J154" s="6" t="s">
        <v>12386</v>
      </c>
    </row>
    <row r="155" spans="4:10" x14ac:dyDescent="0.2">
      <c r="D155" s="5" t="s">
        <v>3080</v>
      </c>
      <c r="E155" s="5" t="s">
        <v>14448</v>
      </c>
      <c r="F155" s="5" t="s">
        <v>4764</v>
      </c>
      <c r="G155" s="6" t="s">
        <v>8093</v>
      </c>
      <c r="H155" s="6" t="s">
        <v>2599</v>
      </c>
      <c r="I155" s="6" t="s">
        <v>5829</v>
      </c>
      <c r="J155" s="6" t="s">
        <v>5829</v>
      </c>
    </row>
    <row r="156" spans="4:10" x14ac:dyDescent="0.2">
      <c r="D156" s="5" t="s">
        <v>3080</v>
      </c>
      <c r="E156" s="5" t="s">
        <v>14448</v>
      </c>
      <c r="F156" s="5" t="s">
        <v>14364</v>
      </c>
      <c r="G156" s="6" t="s">
        <v>8093</v>
      </c>
      <c r="H156" s="6" t="s">
        <v>2599</v>
      </c>
      <c r="I156" s="6" t="s">
        <v>10374</v>
      </c>
      <c r="J156" s="6" t="s">
        <v>5356</v>
      </c>
    </row>
    <row r="157" spans="4:10" x14ac:dyDescent="0.2">
      <c r="D157" s="5" t="s">
        <v>3080</v>
      </c>
      <c r="E157" s="5" t="s">
        <v>14448</v>
      </c>
      <c r="F157" s="5" t="s">
        <v>11466</v>
      </c>
      <c r="G157" s="6" t="s">
        <v>8093</v>
      </c>
      <c r="H157" s="6" t="s">
        <v>2599</v>
      </c>
      <c r="I157" s="6" t="s">
        <v>10374</v>
      </c>
      <c r="J157" s="6" t="s">
        <v>10374</v>
      </c>
    </row>
    <row r="158" spans="4:10" x14ac:dyDescent="0.2">
      <c r="G158" s="6" t="s">
        <v>8093</v>
      </c>
      <c r="H158" s="6" t="s">
        <v>2599</v>
      </c>
      <c r="I158" s="6" t="s">
        <v>10374</v>
      </c>
      <c r="J158" s="6" t="s">
        <v>14614</v>
      </c>
    </row>
    <row r="159" spans="4:10" ht="22.5" x14ac:dyDescent="0.2">
      <c r="G159" s="6" t="s">
        <v>8093</v>
      </c>
      <c r="H159" s="6" t="s">
        <v>5889</v>
      </c>
      <c r="I159" s="6" t="s">
        <v>39</v>
      </c>
      <c r="J159" s="6" t="s">
        <v>39</v>
      </c>
    </row>
    <row r="160" spans="4:10" ht="22.5" x14ac:dyDescent="0.2">
      <c r="G160" s="6" t="s">
        <v>8093</v>
      </c>
      <c r="H160" s="6" t="s">
        <v>5889</v>
      </c>
      <c r="I160" s="6" t="s">
        <v>39</v>
      </c>
      <c r="J160" s="6" t="s">
        <v>17306</v>
      </c>
    </row>
    <row r="161" spans="7:10" ht="22.5" x14ac:dyDescent="0.2">
      <c r="G161" s="6" t="s">
        <v>8093</v>
      </c>
      <c r="H161" s="6" t="s">
        <v>5889</v>
      </c>
      <c r="I161" s="6" t="s">
        <v>1828</v>
      </c>
      <c r="J161" s="6" t="s">
        <v>2211</v>
      </c>
    </row>
    <row r="162" spans="7:10" ht="22.5" x14ac:dyDescent="0.2">
      <c r="G162" s="6" t="s">
        <v>8093</v>
      </c>
      <c r="H162" s="6" t="s">
        <v>5889</v>
      </c>
      <c r="I162" s="6" t="s">
        <v>1828</v>
      </c>
      <c r="J162" s="6" t="s">
        <v>1151</v>
      </c>
    </row>
    <row r="163" spans="7:10" ht="22.5" x14ac:dyDescent="0.2">
      <c r="G163" s="6" t="s">
        <v>8093</v>
      </c>
      <c r="H163" s="6" t="s">
        <v>5889</v>
      </c>
      <c r="I163" s="6" t="s">
        <v>1828</v>
      </c>
      <c r="J163" s="6" t="s">
        <v>1828</v>
      </c>
    </row>
    <row r="164" spans="7:10" ht="22.5" x14ac:dyDescent="0.2">
      <c r="G164" s="6" t="s">
        <v>8093</v>
      </c>
      <c r="H164" s="6" t="s">
        <v>5889</v>
      </c>
      <c r="I164" s="6" t="s">
        <v>1828</v>
      </c>
      <c r="J164" s="6" t="s">
        <v>4092</v>
      </c>
    </row>
    <row r="165" spans="7:10" ht="22.5" x14ac:dyDescent="0.2">
      <c r="G165" s="6" t="s">
        <v>8093</v>
      </c>
      <c r="H165" s="6" t="s">
        <v>5889</v>
      </c>
      <c r="I165" s="6" t="s">
        <v>1828</v>
      </c>
      <c r="J165" s="6" t="s">
        <v>14734</v>
      </c>
    </row>
    <row r="166" spans="7:10" ht="22.5" x14ac:dyDescent="0.2">
      <c r="G166" s="6" t="s">
        <v>8093</v>
      </c>
      <c r="H166" s="6" t="s">
        <v>5889</v>
      </c>
      <c r="I166" s="6" t="s">
        <v>9708</v>
      </c>
      <c r="J166" s="6" t="s">
        <v>9708</v>
      </c>
    </row>
    <row r="167" spans="7:10" ht="22.5" x14ac:dyDescent="0.2">
      <c r="G167" s="6" t="s">
        <v>8093</v>
      </c>
      <c r="H167" s="6" t="s">
        <v>5889</v>
      </c>
      <c r="I167" s="6" t="s">
        <v>13951</v>
      </c>
      <c r="J167" s="6" t="s">
        <v>9455</v>
      </c>
    </row>
    <row r="168" spans="7:10" ht="22.5" x14ac:dyDescent="0.2">
      <c r="G168" s="6" t="s">
        <v>8093</v>
      </c>
      <c r="H168" s="6" t="s">
        <v>5889</v>
      </c>
      <c r="I168" s="6" t="s">
        <v>13951</v>
      </c>
      <c r="J168" s="6" t="s">
        <v>14550</v>
      </c>
    </row>
    <row r="169" spans="7:10" ht="22.5" x14ac:dyDescent="0.2">
      <c r="G169" s="6" t="s">
        <v>8093</v>
      </c>
      <c r="H169" s="6" t="s">
        <v>5889</v>
      </c>
      <c r="I169" s="6" t="s">
        <v>13951</v>
      </c>
      <c r="J169" s="6" t="s">
        <v>7344</v>
      </c>
    </row>
    <row r="170" spans="7:10" ht="22.5" x14ac:dyDescent="0.2">
      <c r="G170" s="6" t="s">
        <v>8093</v>
      </c>
      <c r="H170" s="6" t="s">
        <v>5889</v>
      </c>
      <c r="I170" s="6" t="s">
        <v>13951</v>
      </c>
      <c r="J170" s="6" t="s">
        <v>13951</v>
      </c>
    </row>
    <row r="171" spans="7:10" x14ac:dyDescent="0.2">
      <c r="G171" s="6" t="s">
        <v>12506</v>
      </c>
      <c r="H171" s="6" t="s">
        <v>2459</v>
      </c>
      <c r="I171" s="6" t="s">
        <v>14610</v>
      </c>
      <c r="J171" s="6" t="s">
        <v>14610</v>
      </c>
    </row>
    <row r="172" spans="7:10" x14ac:dyDescent="0.2">
      <c r="G172" s="6" t="s">
        <v>12506</v>
      </c>
      <c r="H172" s="6" t="s">
        <v>2459</v>
      </c>
      <c r="I172" s="6" t="s">
        <v>14610</v>
      </c>
      <c r="J172" s="6" t="s">
        <v>6069</v>
      </c>
    </row>
    <row r="173" spans="7:10" x14ac:dyDescent="0.2">
      <c r="G173" s="6" t="s">
        <v>12506</v>
      </c>
      <c r="H173" s="6" t="s">
        <v>2459</v>
      </c>
      <c r="I173" s="6" t="s">
        <v>14610</v>
      </c>
      <c r="J173" s="6" t="s">
        <v>5278</v>
      </c>
    </row>
    <row r="174" spans="7:10" x14ac:dyDescent="0.2">
      <c r="G174" s="6" t="s">
        <v>12506</v>
      </c>
      <c r="H174" s="6" t="s">
        <v>2459</v>
      </c>
      <c r="I174" s="6" t="s">
        <v>8751</v>
      </c>
      <c r="J174" s="6" t="s">
        <v>8751</v>
      </c>
    </row>
    <row r="175" spans="7:10" x14ac:dyDescent="0.2">
      <c r="G175" s="6" t="s">
        <v>12506</v>
      </c>
      <c r="H175" s="6" t="s">
        <v>2459</v>
      </c>
      <c r="I175" s="6" t="s">
        <v>8751</v>
      </c>
      <c r="J175" s="6" t="s">
        <v>9293</v>
      </c>
    </row>
    <row r="176" spans="7:10" x14ac:dyDescent="0.2">
      <c r="G176" s="6" t="s">
        <v>12506</v>
      </c>
      <c r="H176" s="6" t="s">
        <v>2459</v>
      </c>
      <c r="I176" s="6" t="s">
        <v>8751</v>
      </c>
      <c r="J176" s="6" t="s">
        <v>9564</v>
      </c>
    </row>
    <row r="177" spans="7:10" x14ac:dyDescent="0.2">
      <c r="G177" s="6" t="s">
        <v>12506</v>
      </c>
      <c r="H177" s="6" t="s">
        <v>2459</v>
      </c>
      <c r="I177" s="6" t="s">
        <v>3654</v>
      </c>
      <c r="J177" s="6" t="s">
        <v>3654</v>
      </c>
    </row>
    <row r="178" spans="7:10" x14ac:dyDescent="0.2">
      <c r="G178" s="6" t="s">
        <v>12506</v>
      </c>
      <c r="H178" s="6" t="s">
        <v>2459</v>
      </c>
      <c r="I178" s="6" t="s">
        <v>3654</v>
      </c>
      <c r="J178" s="6" t="s">
        <v>4402</v>
      </c>
    </row>
    <row r="179" spans="7:10" x14ac:dyDescent="0.2">
      <c r="G179" s="6" t="s">
        <v>12506</v>
      </c>
      <c r="H179" s="6" t="s">
        <v>2459</v>
      </c>
      <c r="I179" s="6" t="s">
        <v>5786</v>
      </c>
      <c r="J179" s="6" t="s">
        <v>5786</v>
      </c>
    </row>
    <row r="180" spans="7:10" x14ac:dyDescent="0.2">
      <c r="G180" s="6" t="s">
        <v>12506</v>
      </c>
      <c r="H180" s="6" t="s">
        <v>2459</v>
      </c>
      <c r="I180" s="6" t="s">
        <v>5786</v>
      </c>
      <c r="J180" s="6" t="s">
        <v>11253</v>
      </c>
    </row>
    <row r="181" spans="7:10" x14ac:dyDescent="0.2">
      <c r="G181" s="6" t="s">
        <v>12506</v>
      </c>
      <c r="H181" s="6" t="s">
        <v>2459</v>
      </c>
      <c r="I181" s="6" t="s">
        <v>15718</v>
      </c>
      <c r="J181" s="6" t="s">
        <v>15718</v>
      </c>
    </row>
    <row r="182" spans="7:10" x14ac:dyDescent="0.2">
      <c r="G182" s="6" t="s">
        <v>12506</v>
      </c>
      <c r="H182" s="6" t="s">
        <v>2459</v>
      </c>
      <c r="I182" s="6" t="s">
        <v>10696</v>
      </c>
      <c r="J182" s="6" t="s">
        <v>10696</v>
      </c>
    </row>
    <row r="183" spans="7:10" x14ac:dyDescent="0.2">
      <c r="G183" s="6" t="s">
        <v>12506</v>
      </c>
      <c r="H183" s="6" t="s">
        <v>2459</v>
      </c>
      <c r="I183" s="6" t="s">
        <v>10696</v>
      </c>
      <c r="J183" s="6" t="s">
        <v>2301</v>
      </c>
    </row>
    <row r="184" spans="7:10" x14ac:dyDescent="0.2">
      <c r="G184" s="6" t="s">
        <v>12506</v>
      </c>
      <c r="H184" s="6" t="s">
        <v>3429</v>
      </c>
      <c r="I184" s="6" t="s">
        <v>14586</v>
      </c>
      <c r="J184" s="6" t="s">
        <v>16148</v>
      </c>
    </row>
    <row r="185" spans="7:10" x14ac:dyDescent="0.2">
      <c r="G185" s="6" t="s">
        <v>12506</v>
      </c>
      <c r="H185" s="6" t="s">
        <v>3429</v>
      </c>
      <c r="I185" s="6" t="s">
        <v>14586</v>
      </c>
      <c r="J185" s="6" t="s">
        <v>14586</v>
      </c>
    </row>
    <row r="186" spans="7:10" x14ac:dyDescent="0.2">
      <c r="G186" s="6" t="s">
        <v>12506</v>
      </c>
      <c r="H186" s="6" t="s">
        <v>3429</v>
      </c>
      <c r="I186" s="6" t="s">
        <v>14586</v>
      </c>
      <c r="J186" s="6" t="s">
        <v>10645</v>
      </c>
    </row>
    <row r="187" spans="7:10" x14ac:dyDescent="0.2">
      <c r="G187" s="6" t="s">
        <v>12506</v>
      </c>
      <c r="H187" s="6" t="s">
        <v>3429</v>
      </c>
      <c r="I187" s="6" t="s">
        <v>14149</v>
      </c>
      <c r="J187" s="6" t="s">
        <v>9577</v>
      </c>
    </row>
    <row r="188" spans="7:10" x14ac:dyDescent="0.2">
      <c r="G188" s="6" t="s">
        <v>12506</v>
      </c>
      <c r="H188" s="6" t="s">
        <v>3429</v>
      </c>
      <c r="I188" s="6" t="s">
        <v>14149</v>
      </c>
      <c r="J188" s="6" t="s">
        <v>14149</v>
      </c>
    </row>
    <row r="189" spans="7:10" x14ac:dyDescent="0.2">
      <c r="G189" s="6" t="s">
        <v>12506</v>
      </c>
      <c r="H189" s="6" t="s">
        <v>3429</v>
      </c>
      <c r="I189" s="6" t="s">
        <v>14149</v>
      </c>
      <c r="J189" s="6" t="s">
        <v>9033</v>
      </c>
    </row>
    <row r="190" spans="7:10" x14ac:dyDescent="0.2">
      <c r="G190" s="6" t="s">
        <v>12506</v>
      </c>
      <c r="H190" s="6" t="s">
        <v>3429</v>
      </c>
      <c r="I190" s="6" t="s">
        <v>10319</v>
      </c>
      <c r="J190" s="6" t="s">
        <v>11075</v>
      </c>
    </row>
    <row r="191" spans="7:10" x14ac:dyDescent="0.2">
      <c r="G191" s="6" t="s">
        <v>12506</v>
      </c>
      <c r="H191" s="6" t="s">
        <v>3429</v>
      </c>
      <c r="I191" s="6" t="s">
        <v>10319</v>
      </c>
      <c r="J191" s="6" t="s">
        <v>10319</v>
      </c>
    </row>
    <row r="192" spans="7:10" ht="22.5" x14ac:dyDescent="0.2">
      <c r="G192" s="6" t="s">
        <v>12506</v>
      </c>
      <c r="H192" s="6" t="s">
        <v>3429</v>
      </c>
      <c r="I192" s="6" t="s">
        <v>18263</v>
      </c>
      <c r="J192" s="6" t="s">
        <v>2110</v>
      </c>
    </row>
    <row r="193" spans="7:10" ht="22.5" x14ac:dyDescent="0.2">
      <c r="G193" s="6" t="s">
        <v>12506</v>
      </c>
      <c r="H193" s="6" t="s">
        <v>3429</v>
      </c>
      <c r="I193" s="6" t="s">
        <v>18263</v>
      </c>
      <c r="J193" s="6" t="s">
        <v>18263</v>
      </c>
    </row>
    <row r="194" spans="7:10" ht="22.5" x14ac:dyDescent="0.2">
      <c r="G194" s="6" t="s">
        <v>12506</v>
      </c>
      <c r="H194" s="6" t="s">
        <v>3429</v>
      </c>
      <c r="I194" s="6" t="s">
        <v>18263</v>
      </c>
      <c r="J194" s="6" t="s">
        <v>7646</v>
      </c>
    </row>
    <row r="195" spans="7:10" ht="22.5" x14ac:dyDescent="0.2">
      <c r="G195" s="6" t="s">
        <v>12506</v>
      </c>
      <c r="H195" s="6" t="s">
        <v>3429</v>
      </c>
      <c r="I195" s="6" t="s">
        <v>15181</v>
      </c>
      <c r="J195" s="6" t="s">
        <v>3697</v>
      </c>
    </row>
    <row r="196" spans="7:10" ht="22.5" x14ac:dyDescent="0.2">
      <c r="G196" s="6" t="s">
        <v>12506</v>
      </c>
      <c r="H196" s="6" t="s">
        <v>3429</v>
      </c>
      <c r="I196" s="6" t="s">
        <v>15181</v>
      </c>
      <c r="J196" s="6" t="s">
        <v>4402</v>
      </c>
    </row>
    <row r="197" spans="7:10" ht="22.5" x14ac:dyDescent="0.2">
      <c r="G197" s="6" t="s">
        <v>12506</v>
      </c>
      <c r="H197" s="6" t="s">
        <v>3429</v>
      </c>
      <c r="I197" s="6" t="s">
        <v>15181</v>
      </c>
      <c r="J197" s="6" t="s">
        <v>13885</v>
      </c>
    </row>
    <row r="198" spans="7:10" ht="22.5" x14ac:dyDescent="0.2">
      <c r="G198" s="6" t="s">
        <v>12506</v>
      </c>
      <c r="H198" s="6" t="s">
        <v>3429</v>
      </c>
      <c r="I198" s="6" t="s">
        <v>15181</v>
      </c>
      <c r="J198" s="6" t="s">
        <v>4716</v>
      </c>
    </row>
    <row r="199" spans="7:10" ht="22.5" x14ac:dyDescent="0.2">
      <c r="G199" s="6" t="s">
        <v>12506</v>
      </c>
      <c r="H199" s="6" t="s">
        <v>3429</v>
      </c>
      <c r="I199" s="6" t="s">
        <v>15181</v>
      </c>
      <c r="J199" s="6" t="s">
        <v>9207</v>
      </c>
    </row>
    <row r="200" spans="7:10" ht="22.5" x14ac:dyDescent="0.2">
      <c r="G200" s="6" t="s">
        <v>12506</v>
      </c>
      <c r="H200" s="6" t="s">
        <v>3429</v>
      </c>
      <c r="I200" s="6" t="s">
        <v>15181</v>
      </c>
      <c r="J200" s="6" t="s">
        <v>2863</v>
      </c>
    </row>
    <row r="201" spans="7:10" ht="22.5" x14ac:dyDescent="0.2">
      <c r="G201" s="6" t="s">
        <v>12506</v>
      </c>
      <c r="H201" s="6" t="s">
        <v>3429</v>
      </c>
      <c r="I201" s="6" t="s">
        <v>15181</v>
      </c>
      <c r="J201" s="6" t="s">
        <v>12283</v>
      </c>
    </row>
    <row r="202" spans="7:10" ht="22.5" x14ac:dyDescent="0.2">
      <c r="G202" s="6" t="s">
        <v>12506</v>
      </c>
      <c r="H202" s="6" t="s">
        <v>3429</v>
      </c>
      <c r="I202" s="6" t="s">
        <v>15181</v>
      </c>
      <c r="J202" s="6" t="s">
        <v>18632</v>
      </c>
    </row>
    <row r="203" spans="7:10" ht="22.5" x14ac:dyDescent="0.2">
      <c r="G203" s="6" t="s">
        <v>12506</v>
      </c>
      <c r="H203" s="6" t="s">
        <v>3429</v>
      </c>
      <c r="I203" s="6" t="s">
        <v>15181</v>
      </c>
      <c r="J203" s="6" t="s">
        <v>10595</v>
      </c>
    </row>
    <row r="204" spans="7:10" ht="22.5" x14ac:dyDescent="0.2">
      <c r="G204" s="6" t="s">
        <v>12506</v>
      </c>
      <c r="H204" s="6" t="s">
        <v>3429</v>
      </c>
      <c r="I204" s="6" t="s">
        <v>15181</v>
      </c>
      <c r="J204" s="6" t="s">
        <v>15557</v>
      </c>
    </row>
    <row r="205" spans="7:10" ht="22.5" x14ac:dyDescent="0.2">
      <c r="G205" s="6" t="s">
        <v>12506</v>
      </c>
      <c r="H205" s="6" t="s">
        <v>3429</v>
      </c>
      <c r="I205" s="6" t="s">
        <v>15181</v>
      </c>
      <c r="J205" s="6" t="s">
        <v>15181</v>
      </c>
    </row>
    <row r="206" spans="7:10" x14ac:dyDescent="0.2">
      <c r="G206" s="6" t="s">
        <v>12506</v>
      </c>
      <c r="H206" s="6" t="s">
        <v>3429</v>
      </c>
      <c r="I206" s="6" t="s">
        <v>13826</v>
      </c>
      <c r="J206" s="6" t="s">
        <v>12374</v>
      </c>
    </row>
    <row r="207" spans="7:10" x14ac:dyDescent="0.2">
      <c r="G207" s="6" t="s">
        <v>12506</v>
      </c>
      <c r="H207" s="6" t="s">
        <v>3429</v>
      </c>
      <c r="I207" s="6" t="s">
        <v>13826</v>
      </c>
      <c r="J207" s="6" t="s">
        <v>13826</v>
      </c>
    </row>
    <row r="208" spans="7:10" x14ac:dyDescent="0.2">
      <c r="G208" s="6" t="s">
        <v>5958</v>
      </c>
      <c r="H208" s="6" t="s">
        <v>5614</v>
      </c>
      <c r="I208" s="6" t="s">
        <v>14255</v>
      </c>
      <c r="J208" s="6" t="s">
        <v>9262</v>
      </c>
    </row>
    <row r="209" spans="7:10" x14ac:dyDescent="0.2">
      <c r="G209" s="6" t="s">
        <v>5958</v>
      </c>
      <c r="H209" s="6" t="s">
        <v>5614</v>
      </c>
      <c r="I209" s="6" t="s">
        <v>14255</v>
      </c>
      <c r="J209" s="6" t="s">
        <v>14255</v>
      </c>
    </row>
    <row r="210" spans="7:10" x14ac:dyDescent="0.2">
      <c r="G210" s="6" t="s">
        <v>5958</v>
      </c>
      <c r="H210" s="6" t="s">
        <v>5614</v>
      </c>
      <c r="I210" s="6" t="s">
        <v>7319</v>
      </c>
      <c r="J210" s="6" t="s">
        <v>15873</v>
      </c>
    </row>
    <row r="211" spans="7:10" x14ac:dyDescent="0.2">
      <c r="G211" s="6" t="s">
        <v>5958</v>
      </c>
      <c r="H211" s="6" t="s">
        <v>5614</v>
      </c>
      <c r="I211" s="6" t="s">
        <v>7319</v>
      </c>
      <c r="J211" s="6" t="s">
        <v>7319</v>
      </c>
    </row>
    <row r="212" spans="7:10" x14ac:dyDescent="0.2">
      <c r="G212" s="6" t="s">
        <v>5958</v>
      </c>
      <c r="H212" s="6" t="s">
        <v>5614</v>
      </c>
      <c r="I212" s="6" t="s">
        <v>12131</v>
      </c>
      <c r="J212" s="6" t="s">
        <v>17108</v>
      </c>
    </row>
    <row r="213" spans="7:10" x14ac:dyDescent="0.2">
      <c r="G213" s="6" t="s">
        <v>5958</v>
      </c>
      <c r="H213" s="6" t="s">
        <v>5614</v>
      </c>
      <c r="I213" s="6" t="s">
        <v>12131</v>
      </c>
      <c r="J213" s="6" t="s">
        <v>12131</v>
      </c>
    </row>
    <row r="214" spans="7:10" x14ac:dyDescent="0.2">
      <c r="G214" s="6" t="s">
        <v>5958</v>
      </c>
      <c r="H214" s="6" t="s">
        <v>5614</v>
      </c>
      <c r="I214" s="6" t="s">
        <v>5656</v>
      </c>
      <c r="J214" s="6" t="s">
        <v>7556</v>
      </c>
    </row>
    <row r="215" spans="7:10" x14ac:dyDescent="0.2">
      <c r="G215" s="6" t="s">
        <v>5958</v>
      </c>
      <c r="H215" s="6" t="s">
        <v>5614</v>
      </c>
      <c r="I215" s="6" t="s">
        <v>5656</v>
      </c>
      <c r="J215" s="6" t="s">
        <v>17740</v>
      </c>
    </row>
    <row r="216" spans="7:10" x14ac:dyDescent="0.2">
      <c r="G216" s="6" t="s">
        <v>5958</v>
      </c>
      <c r="H216" s="6" t="s">
        <v>5614</v>
      </c>
      <c r="I216" s="6" t="s">
        <v>5656</v>
      </c>
      <c r="J216" s="6" t="s">
        <v>14281</v>
      </c>
    </row>
    <row r="217" spans="7:10" x14ac:dyDescent="0.2">
      <c r="G217" s="6" t="s">
        <v>5958</v>
      </c>
      <c r="H217" s="6" t="s">
        <v>5614</v>
      </c>
      <c r="I217" s="6" t="s">
        <v>5656</v>
      </c>
      <c r="J217" s="6" t="s">
        <v>10311</v>
      </c>
    </row>
    <row r="218" spans="7:10" x14ac:dyDescent="0.2">
      <c r="G218" s="6" t="s">
        <v>5958</v>
      </c>
      <c r="H218" s="6" t="s">
        <v>5614</v>
      </c>
      <c r="I218" s="6" t="s">
        <v>5656</v>
      </c>
      <c r="J218" s="6" t="s">
        <v>878</v>
      </c>
    </row>
    <row r="219" spans="7:10" x14ac:dyDescent="0.2">
      <c r="G219" s="6" t="s">
        <v>5958</v>
      </c>
      <c r="H219" s="6" t="s">
        <v>5614</v>
      </c>
      <c r="I219" s="6" t="s">
        <v>5656</v>
      </c>
      <c r="J219" s="6" t="s">
        <v>5656</v>
      </c>
    </row>
    <row r="220" spans="7:10" x14ac:dyDescent="0.2">
      <c r="G220" s="6" t="s">
        <v>5958</v>
      </c>
      <c r="H220" s="6" t="s">
        <v>5614</v>
      </c>
      <c r="I220" s="6" t="s">
        <v>5656</v>
      </c>
      <c r="J220" s="6" t="s">
        <v>9129</v>
      </c>
    </row>
    <row r="221" spans="7:10" x14ac:dyDescent="0.2">
      <c r="G221" s="6" t="s">
        <v>5958</v>
      </c>
      <c r="H221" s="6" t="s">
        <v>5614</v>
      </c>
      <c r="I221" s="6" t="s">
        <v>13096</v>
      </c>
      <c r="J221" s="6" t="s">
        <v>13096</v>
      </c>
    </row>
    <row r="222" spans="7:10" x14ac:dyDescent="0.2">
      <c r="G222" s="6" t="s">
        <v>5958</v>
      </c>
      <c r="H222" s="6" t="s">
        <v>2698</v>
      </c>
      <c r="I222" s="6" t="s">
        <v>7099</v>
      </c>
      <c r="J222" s="6" t="s">
        <v>7099</v>
      </c>
    </row>
    <row r="223" spans="7:10" x14ac:dyDescent="0.2">
      <c r="G223" s="6" t="s">
        <v>5958</v>
      </c>
      <c r="H223" s="6" t="s">
        <v>2698</v>
      </c>
      <c r="I223" s="6" t="s">
        <v>10379</v>
      </c>
      <c r="J223" s="6" t="s">
        <v>10379</v>
      </c>
    </row>
    <row r="224" spans="7:10" x14ac:dyDescent="0.2">
      <c r="G224" s="6" t="s">
        <v>5958</v>
      </c>
      <c r="H224" s="6" t="s">
        <v>2698</v>
      </c>
      <c r="I224" s="6" t="s">
        <v>15448</v>
      </c>
      <c r="J224" s="6" t="s">
        <v>11212</v>
      </c>
    </row>
    <row r="225" spans="7:10" x14ac:dyDescent="0.2">
      <c r="G225" s="6" t="s">
        <v>5958</v>
      </c>
      <c r="H225" s="6" t="s">
        <v>2698</v>
      </c>
      <c r="I225" s="6" t="s">
        <v>15448</v>
      </c>
      <c r="J225" s="6" t="s">
        <v>15448</v>
      </c>
    </row>
    <row r="226" spans="7:10" x14ac:dyDescent="0.2">
      <c r="G226" s="6" t="s">
        <v>5958</v>
      </c>
      <c r="H226" s="6" t="s">
        <v>2698</v>
      </c>
      <c r="I226" s="6" t="s">
        <v>10073</v>
      </c>
      <c r="J226" s="6" t="s">
        <v>10073</v>
      </c>
    </row>
    <row r="227" spans="7:10" x14ac:dyDescent="0.2">
      <c r="G227" s="6" t="s">
        <v>5958</v>
      </c>
      <c r="H227" s="6" t="s">
        <v>2698</v>
      </c>
      <c r="I227" s="6" t="s">
        <v>10073</v>
      </c>
      <c r="J227" s="6" t="s">
        <v>663</v>
      </c>
    </row>
    <row r="228" spans="7:10" x14ac:dyDescent="0.2">
      <c r="G228" s="6" t="s">
        <v>5958</v>
      </c>
      <c r="H228" s="6" t="s">
        <v>2698</v>
      </c>
      <c r="I228" s="6" t="s">
        <v>5542</v>
      </c>
      <c r="J228" s="6" t="s">
        <v>5542</v>
      </c>
    </row>
    <row r="229" spans="7:10" x14ac:dyDescent="0.2">
      <c r="G229" s="6" t="s">
        <v>5958</v>
      </c>
      <c r="H229" s="6" t="s">
        <v>2698</v>
      </c>
      <c r="I229" s="6" t="s">
        <v>5542</v>
      </c>
      <c r="J229" s="6" t="s">
        <v>8435</v>
      </c>
    </row>
    <row r="230" spans="7:10" x14ac:dyDescent="0.2">
      <c r="G230" s="6" t="s">
        <v>5958</v>
      </c>
      <c r="H230" s="6" t="s">
        <v>2698</v>
      </c>
      <c r="I230" s="6" t="s">
        <v>11008</v>
      </c>
      <c r="J230" s="6" t="s">
        <v>5614</v>
      </c>
    </row>
    <row r="231" spans="7:10" x14ac:dyDescent="0.2">
      <c r="G231" s="6" t="s">
        <v>5958</v>
      </c>
      <c r="H231" s="6" t="s">
        <v>2698</v>
      </c>
      <c r="I231" s="6" t="s">
        <v>11008</v>
      </c>
      <c r="J231" s="6" t="s">
        <v>11008</v>
      </c>
    </row>
    <row r="232" spans="7:10" x14ac:dyDescent="0.2">
      <c r="G232" s="6" t="s">
        <v>5958</v>
      </c>
      <c r="H232" s="6" t="s">
        <v>2698</v>
      </c>
      <c r="I232" s="6" t="s">
        <v>4288</v>
      </c>
      <c r="J232" s="6" t="s">
        <v>4288</v>
      </c>
    </row>
    <row r="233" spans="7:10" x14ac:dyDescent="0.2">
      <c r="G233" s="6" t="s">
        <v>5958</v>
      </c>
      <c r="H233" s="6" t="s">
        <v>2698</v>
      </c>
      <c r="I233" s="6" t="s">
        <v>12927</v>
      </c>
      <c r="J233" s="6" t="s">
        <v>2859</v>
      </c>
    </row>
    <row r="234" spans="7:10" x14ac:dyDescent="0.2">
      <c r="G234" s="6" t="s">
        <v>5958</v>
      </c>
      <c r="H234" s="6" t="s">
        <v>2698</v>
      </c>
      <c r="I234" s="6" t="s">
        <v>12927</v>
      </c>
      <c r="J234" s="6" t="s">
        <v>12927</v>
      </c>
    </row>
    <row r="235" spans="7:10" x14ac:dyDescent="0.2">
      <c r="G235" s="6" t="s">
        <v>5958</v>
      </c>
      <c r="H235" s="6" t="s">
        <v>2698</v>
      </c>
      <c r="I235" s="6" t="s">
        <v>4564</v>
      </c>
      <c r="J235" s="6" t="s">
        <v>4564</v>
      </c>
    </row>
    <row r="236" spans="7:10" ht="22.5" x14ac:dyDescent="0.2">
      <c r="G236" s="6" t="s">
        <v>5958</v>
      </c>
      <c r="H236" s="6" t="s">
        <v>2698</v>
      </c>
      <c r="I236" s="6" t="s">
        <v>11266</v>
      </c>
      <c r="J236" s="6" t="s">
        <v>5026</v>
      </c>
    </row>
    <row r="237" spans="7:10" ht="22.5" x14ac:dyDescent="0.2">
      <c r="G237" s="6" t="s">
        <v>5958</v>
      </c>
      <c r="H237" s="6" t="s">
        <v>2698</v>
      </c>
      <c r="I237" s="6" t="s">
        <v>11266</v>
      </c>
      <c r="J237" s="6" t="s">
        <v>7184</v>
      </c>
    </row>
    <row r="238" spans="7:10" ht="22.5" x14ac:dyDescent="0.2">
      <c r="G238" s="6" t="s">
        <v>5958</v>
      </c>
      <c r="H238" s="6" t="s">
        <v>2698</v>
      </c>
      <c r="I238" s="6" t="s">
        <v>11266</v>
      </c>
      <c r="J238" s="6" t="s">
        <v>11266</v>
      </c>
    </row>
    <row r="239" spans="7:10" ht="22.5" x14ac:dyDescent="0.2">
      <c r="G239" s="6" t="s">
        <v>5958</v>
      </c>
      <c r="H239" s="6" t="s">
        <v>2698</v>
      </c>
      <c r="I239" s="6" t="s">
        <v>11266</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9029</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12704</v>
      </c>
      <c r="I244" s="6" t="s">
        <v>8766</v>
      </c>
      <c r="J244" s="6" t="s">
        <v>14190</v>
      </c>
    </row>
    <row r="245" spans="7:10" x14ac:dyDescent="0.2">
      <c r="G245" s="6" t="s">
        <v>5958</v>
      </c>
      <c r="H245" s="6" t="s">
        <v>12704</v>
      </c>
      <c r="I245" s="6" t="s">
        <v>8766</v>
      </c>
      <c r="J245" s="6" t="s">
        <v>8766</v>
      </c>
    </row>
    <row r="246" spans="7:10" x14ac:dyDescent="0.2">
      <c r="G246" s="6" t="s">
        <v>5958</v>
      </c>
      <c r="H246" s="6" t="s">
        <v>12704</v>
      </c>
      <c r="I246" s="6" t="s">
        <v>8766</v>
      </c>
      <c r="J246" s="6" t="s">
        <v>3012</v>
      </c>
    </row>
    <row r="247" spans="7:10" x14ac:dyDescent="0.2">
      <c r="G247" s="6" t="s">
        <v>5958</v>
      </c>
      <c r="H247" s="6" t="s">
        <v>12704</v>
      </c>
      <c r="I247" s="6" t="s">
        <v>11023</v>
      </c>
      <c r="J247" s="6" t="s">
        <v>11023</v>
      </c>
    </row>
    <row r="248" spans="7:10" x14ac:dyDescent="0.2">
      <c r="G248" s="6" t="s">
        <v>5958</v>
      </c>
      <c r="H248" s="6" t="s">
        <v>12704</v>
      </c>
      <c r="I248" s="6" t="s">
        <v>11023</v>
      </c>
      <c r="J248" s="6" t="s">
        <v>17507</v>
      </c>
    </row>
    <row r="249" spans="7:10" x14ac:dyDescent="0.2">
      <c r="G249" s="6" t="s">
        <v>5958</v>
      </c>
      <c r="H249" s="6" t="s">
        <v>12704</v>
      </c>
      <c r="I249" s="6" t="s">
        <v>5605</v>
      </c>
      <c r="J249" s="6" t="s">
        <v>15670</v>
      </c>
    </row>
    <row r="250" spans="7:10" x14ac:dyDescent="0.2">
      <c r="G250" s="6" t="s">
        <v>5958</v>
      </c>
      <c r="H250" s="6" t="s">
        <v>12704</v>
      </c>
      <c r="I250" s="6" t="s">
        <v>5605</v>
      </c>
      <c r="J250" s="6" t="s">
        <v>7713</v>
      </c>
    </row>
    <row r="251" spans="7:10" x14ac:dyDescent="0.2">
      <c r="G251" s="6" t="s">
        <v>5958</v>
      </c>
      <c r="H251" s="6" t="s">
        <v>12704</v>
      </c>
      <c r="I251" s="6" t="s">
        <v>5605</v>
      </c>
      <c r="J251" s="6" t="s">
        <v>5605</v>
      </c>
    </row>
    <row r="252" spans="7:10" x14ac:dyDescent="0.2">
      <c r="G252" s="6" t="s">
        <v>5958</v>
      </c>
      <c r="H252" s="6" t="s">
        <v>12704</v>
      </c>
      <c r="I252" s="6" t="s">
        <v>10763</v>
      </c>
      <c r="J252" s="6" t="s">
        <v>10763</v>
      </c>
    </row>
    <row r="253" spans="7:10" x14ac:dyDescent="0.2">
      <c r="G253" s="6" t="s">
        <v>5958</v>
      </c>
      <c r="H253" s="6" t="s">
        <v>12704</v>
      </c>
      <c r="I253" s="6" t="s">
        <v>14793</v>
      </c>
      <c r="J253" s="6" t="s">
        <v>14793</v>
      </c>
    </row>
    <row r="254" spans="7:10" x14ac:dyDescent="0.2">
      <c r="G254" s="6" t="s">
        <v>5958</v>
      </c>
      <c r="H254" s="6" t="s">
        <v>12704</v>
      </c>
      <c r="I254" s="6" t="s">
        <v>11955</v>
      </c>
      <c r="J254" s="6" t="s">
        <v>2410</v>
      </c>
    </row>
    <row r="255" spans="7:10" x14ac:dyDescent="0.2">
      <c r="G255" s="6" t="s">
        <v>5958</v>
      </c>
      <c r="H255" s="6" t="s">
        <v>12704</v>
      </c>
      <c r="I255" s="6" t="s">
        <v>11955</v>
      </c>
      <c r="J255" s="6" t="s">
        <v>11955</v>
      </c>
    </row>
    <row r="256" spans="7:10" x14ac:dyDescent="0.2">
      <c r="G256" s="6" t="s">
        <v>5958</v>
      </c>
      <c r="H256" s="6" t="s">
        <v>18822</v>
      </c>
      <c r="I256" s="6" t="s">
        <v>10494</v>
      </c>
      <c r="J256" s="6" t="s">
        <v>14373</v>
      </c>
    </row>
    <row r="257" spans="7:10" x14ac:dyDescent="0.2">
      <c r="G257" s="6" t="s">
        <v>5958</v>
      </c>
      <c r="H257" s="6" t="s">
        <v>18822</v>
      </c>
      <c r="I257" s="6" t="s">
        <v>10494</v>
      </c>
      <c r="J257" s="6" t="s">
        <v>10494</v>
      </c>
    </row>
    <row r="258" spans="7:10" x14ac:dyDescent="0.2">
      <c r="G258" s="6" t="s">
        <v>5958</v>
      </c>
      <c r="H258" s="6" t="s">
        <v>18822</v>
      </c>
      <c r="I258" s="6" t="s">
        <v>18822</v>
      </c>
      <c r="J258" s="6" t="s">
        <v>12679</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13099</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15468</v>
      </c>
      <c r="J273" s="6" t="s">
        <v>8562</v>
      </c>
    </row>
    <row r="274" spans="7:10" ht="22.5" x14ac:dyDescent="0.2">
      <c r="G274" s="6" t="s">
        <v>16542</v>
      </c>
      <c r="H274" s="6" t="s">
        <v>8704</v>
      </c>
      <c r="I274" s="6" t="s">
        <v>15468</v>
      </c>
      <c r="J274" s="6" t="s">
        <v>13886</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11292</v>
      </c>
      <c r="J281" s="6" t="s">
        <v>11292</v>
      </c>
    </row>
    <row r="282" spans="7:10" ht="22.5" x14ac:dyDescent="0.2">
      <c r="G282" s="6" t="s">
        <v>16542</v>
      </c>
      <c r="H282" s="6" t="s">
        <v>9643</v>
      </c>
      <c r="I282" s="6" t="s">
        <v>13246</v>
      </c>
      <c r="J282" s="6" t="s">
        <v>13246</v>
      </c>
    </row>
    <row r="283" spans="7:10" ht="22.5" x14ac:dyDescent="0.2">
      <c r="G283" s="6" t="s">
        <v>16542</v>
      </c>
      <c r="H283" s="6" t="s">
        <v>9643</v>
      </c>
      <c r="I283" s="6" t="s">
        <v>16997</v>
      </c>
      <c r="J283" s="6" t="s">
        <v>5588</v>
      </c>
    </row>
    <row r="284" spans="7:10" ht="22.5" x14ac:dyDescent="0.2">
      <c r="G284" s="6" t="s">
        <v>16542</v>
      </c>
      <c r="H284" s="6" t="s">
        <v>9643</v>
      </c>
      <c r="I284" s="6" t="s">
        <v>16997</v>
      </c>
      <c r="J284" s="6" t="s">
        <v>15288</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11111</v>
      </c>
      <c r="I287" s="6" t="s">
        <v>11111</v>
      </c>
      <c r="J287" s="6" t="s">
        <v>11111</v>
      </c>
    </row>
    <row r="288" spans="7:10" ht="22.5" x14ac:dyDescent="0.2">
      <c r="G288" s="6" t="s">
        <v>3080</v>
      </c>
      <c r="H288" s="6" t="s">
        <v>14448</v>
      </c>
      <c r="I288" s="6" t="s">
        <v>5995</v>
      </c>
      <c r="J288" s="6" t="s">
        <v>5995</v>
      </c>
    </row>
    <row r="289" spans="7:10" ht="22.5" x14ac:dyDescent="0.2">
      <c r="G289" s="6" t="s">
        <v>3080</v>
      </c>
      <c r="H289" s="6" t="s">
        <v>14448</v>
      </c>
      <c r="I289" s="6" t="s">
        <v>5995</v>
      </c>
      <c r="J289" s="6" t="s">
        <v>17316</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10327</v>
      </c>
    </row>
    <row r="294" spans="7:10" ht="22.5" x14ac:dyDescent="0.2">
      <c r="G294" s="6" t="s">
        <v>3080</v>
      </c>
      <c r="H294" s="6" t="s">
        <v>14448</v>
      </c>
      <c r="I294" s="6" t="s">
        <v>14364</v>
      </c>
      <c r="J294" s="6" t="s">
        <v>73</v>
      </c>
    </row>
    <row r="295" spans="7:10" ht="22.5" x14ac:dyDescent="0.2">
      <c r="G295" s="6" t="s">
        <v>3080</v>
      </c>
      <c r="H295" s="6" t="s">
        <v>14448</v>
      </c>
      <c r="I295" s="6" t="s">
        <v>11466</v>
      </c>
      <c r="J295" s="6" t="s">
        <v>9409</v>
      </c>
    </row>
    <row r="296" spans="7:10" ht="22.5" x14ac:dyDescent="0.2">
      <c r="G296" s="6" t="s">
        <v>3080</v>
      </c>
      <c r="H296" s="6" t="s">
        <v>14448</v>
      </c>
      <c r="I296" s="6" t="s">
        <v>11466</v>
      </c>
      <c r="J296" s="6" t="s">
        <v>11858</v>
      </c>
    </row>
    <row r="297" spans="7:10" ht="22.5" x14ac:dyDescent="0.2">
      <c r="G297" s="6" t="s">
        <v>3080</v>
      </c>
      <c r="H297" s="6" t="s">
        <v>14448</v>
      </c>
      <c r="I297" s="6" t="s">
        <v>11466</v>
      </c>
      <c r="J297" s="6" t="s">
        <v>11466</v>
      </c>
    </row>
    <row r="298" spans="7:10" ht="22.5" x14ac:dyDescent="0.2">
      <c r="G298" s="6" t="s">
        <v>3080</v>
      </c>
      <c r="H298" s="6" t="s">
        <v>14448</v>
      </c>
      <c r="I298" s="6" t="s">
        <v>4622</v>
      </c>
      <c r="J298" s="6" t="s">
        <v>6158</v>
      </c>
    </row>
    <row r="299" spans="7:10" ht="22.5" x14ac:dyDescent="0.2">
      <c r="G299" s="6" t="s">
        <v>3080</v>
      </c>
      <c r="H299" s="6" t="s">
        <v>14448</v>
      </c>
      <c r="I299" s="6" t="s">
        <v>4622</v>
      </c>
      <c r="J299" s="6" t="s">
        <v>4622</v>
      </c>
    </row>
    <row r="300" spans="7:10" ht="22.5" x14ac:dyDescent="0.2">
      <c r="G300" s="6" t="s">
        <v>3080</v>
      </c>
      <c r="H300" s="6" t="s">
        <v>14448</v>
      </c>
      <c r="I300" s="6" t="s">
        <v>5999</v>
      </c>
      <c r="J300" s="6" t="s">
        <v>3380</v>
      </c>
    </row>
    <row r="301" spans="7:10" ht="22.5" x14ac:dyDescent="0.2">
      <c r="G301" s="6" t="s">
        <v>3080</v>
      </c>
      <c r="H301" s="6" t="s">
        <v>14448</v>
      </c>
      <c r="I301" s="6" t="s">
        <v>5999</v>
      </c>
      <c r="J301" s="6" t="s">
        <v>5999</v>
      </c>
    </row>
    <row r="302" spans="7:10" ht="22.5" x14ac:dyDescent="0.2">
      <c r="G302" s="6" t="s">
        <v>3080</v>
      </c>
      <c r="H302" s="6" t="s">
        <v>14448</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12223</v>
      </c>
    </row>
    <row r="309" spans="7:10" ht="22.5" x14ac:dyDescent="0.2">
      <c r="G309" s="6" t="s">
        <v>18355</v>
      </c>
      <c r="H309" s="6" t="s">
        <v>6673</v>
      </c>
      <c r="I309" s="6" t="s">
        <v>51</v>
      </c>
      <c r="J309" s="6" t="s">
        <v>12694</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9652</v>
      </c>
      <c r="J314" s="6" t="s">
        <v>9652</v>
      </c>
    </row>
    <row r="315" spans="7:10" x14ac:dyDescent="0.2">
      <c r="G315" s="6" t="s">
        <v>18355</v>
      </c>
      <c r="H315" s="6" t="s">
        <v>6673</v>
      </c>
      <c r="I315" s="6" t="s">
        <v>9652</v>
      </c>
      <c r="J315" s="6" t="s">
        <v>5826</v>
      </c>
    </row>
    <row r="316" spans="7:10" ht="22.5" x14ac:dyDescent="0.2">
      <c r="G316" s="6" t="s">
        <v>18355</v>
      </c>
      <c r="H316" s="6" t="s">
        <v>6673</v>
      </c>
      <c r="I316" s="6" t="s">
        <v>12890</v>
      </c>
      <c r="J316" s="6" t="s">
        <v>6859</v>
      </c>
    </row>
    <row r="317" spans="7:10" ht="22.5" x14ac:dyDescent="0.2">
      <c r="G317" s="6" t="s">
        <v>18355</v>
      </c>
      <c r="H317" s="6" t="s">
        <v>6673</v>
      </c>
      <c r="I317" s="6" t="s">
        <v>12890</v>
      </c>
      <c r="J317" s="6" t="s">
        <v>12890</v>
      </c>
    </row>
    <row r="318" spans="7:10" ht="22.5" x14ac:dyDescent="0.2">
      <c r="G318" s="6" t="s">
        <v>18355</v>
      </c>
      <c r="H318" s="6" t="s">
        <v>6673</v>
      </c>
      <c r="I318" s="6" t="s">
        <v>12890</v>
      </c>
      <c r="J318" s="6" t="s">
        <v>14745</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13628</v>
      </c>
    </row>
    <row r="323" spans="7:10" ht="22.5" x14ac:dyDescent="0.2">
      <c r="G323" s="6" t="s">
        <v>18355</v>
      </c>
      <c r="H323" s="6" t="s">
        <v>6673</v>
      </c>
      <c r="I323" s="6" t="s">
        <v>868</v>
      </c>
      <c r="J323" s="6" t="s">
        <v>868</v>
      </c>
    </row>
    <row r="324" spans="7:10" x14ac:dyDescent="0.2">
      <c r="G324" s="6" t="s">
        <v>18355</v>
      </c>
      <c r="H324" s="6" t="s">
        <v>6673</v>
      </c>
      <c r="I324" s="6" t="s">
        <v>14654</v>
      </c>
      <c r="J324" s="6" t="s">
        <v>14654</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12421</v>
      </c>
      <c r="J327" s="6" t="s">
        <v>7228</v>
      </c>
    </row>
    <row r="328" spans="7:10" x14ac:dyDescent="0.2">
      <c r="G328" s="6" t="s">
        <v>18355</v>
      </c>
      <c r="H328" s="6" t="s">
        <v>6673</v>
      </c>
      <c r="I328" s="6" t="s">
        <v>12421</v>
      </c>
      <c r="J328" s="6" t="s">
        <v>4285</v>
      </c>
    </row>
    <row r="329" spans="7:10" x14ac:dyDescent="0.2">
      <c r="G329" s="6" t="s">
        <v>18355</v>
      </c>
      <c r="H329" s="6" t="s">
        <v>6673</v>
      </c>
      <c r="I329" s="6" t="s">
        <v>12421</v>
      </c>
      <c r="J329" s="6" t="s">
        <v>6331</v>
      </c>
    </row>
    <row r="330" spans="7:10" x14ac:dyDescent="0.2">
      <c r="G330" s="6" t="s">
        <v>18355</v>
      </c>
      <c r="H330" s="6" t="s">
        <v>6673</v>
      </c>
      <c r="I330" s="6" t="s">
        <v>12421</v>
      </c>
      <c r="J330" s="6" t="s">
        <v>12421</v>
      </c>
    </row>
    <row r="331" spans="7:10" x14ac:dyDescent="0.2">
      <c r="G331" s="6" t="s">
        <v>18355</v>
      </c>
      <c r="H331" s="6" t="s">
        <v>6673</v>
      </c>
      <c r="I331" s="6" t="s">
        <v>11179</v>
      </c>
      <c r="J331" s="6" t="s">
        <v>4435</v>
      </c>
    </row>
    <row r="332" spans="7:10" x14ac:dyDescent="0.2">
      <c r="G332" s="6" t="s">
        <v>18355</v>
      </c>
      <c r="H332" s="6" t="s">
        <v>6673</v>
      </c>
      <c r="I332" s="6" t="s">
        <v>11179</v>
      </c>
      <c r="J332" s="6" t="s">
        <v>11639</v>
      </c>
    </row>
    <row r="333" spans="7:10" x14ac:dyDescent="0.2">
      <c r="G333" s="6" t="s">
        <v>18355</v>
      </c>
      <c r="H333" s="6" t="s">
        <v>6673</v>
      </c>
      <c r="I333" s="6" t="s">
        <v>11179</v>
      </c>
      <c r="J333" s="6" t="s">
        <v>16932</v>
      </c>
    </row>
    <row r="334" spans="7:10" x14ac:dyDescent="0.2">
      <c r="G334" s="6" t="s">
        <v>18355</v>
      </c>
      <c r="H334" s="6" t="s">
        <v>6673</v>
      </c>
      <c r="I334" s="6" t="s">
        <v>11179</v>
      </c>
      <c r="J334" s="6" t="s">
        <v>11179</v>
      </c>
    </row>
    <row r="335" spans="7:10" x14ac:dyDescent="0.2">
      <c r="G335" s="6" t="s">
        <v>18355</v>
      </c>
      <c r="H335" s="6" t="s">
        <v>5155</v>
      </c>
      <c r="I335" s="6" t="s">
        <v>9102</v>
      </c>
      <c r="J335" s="6" t="s">
        <v>9102</v>
      </c>
    </row>
    <row r="336" spans="7:10" x14ac:dyDescent="0.2">
      <c r="G336" s="6" t="s">
        <v>18355</v>
      </c>
      <c r="H336" s="6" t="s">
        <v>5155</v>
      </c>
      <c r="I336" s="6" t="s">
        <v>9102</v>
      </c>
      <c r="J336" s="6" t="s">
        <v>12600</v>
      </c>
    </row>
    <row r="337" spans="7:10" x14ac:dyDescent="0.2">
      <c r="G337" s="6" t="s">
        <v>18355</v>
      </c>
      <c r="H337" s="6" t="s">
        <v>5155</v>
      </c>
      <c r="I337" s="6" t="s">
        <v>9102</v>
      </c>
      <c r="J337" s="6" t="s">
        <v>14359</v>
      </c>
    </row>
    <row r="338" spans="7:10" x14ac:dyDescent="0.2">
      <c r="G338" s="6" t="s">
        <v>18355</v>
      </c>
      <c r="H338" s="6" t="s">
        <v>5155</v>
      </c>
      <c r="I338" s="6" t="s">
        <v>9102</v>
      </c>
      <c r="J338" s="6" t="s">
        <v>12414</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6289</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5863</v>
      </c>
    </row>
    <row r="350" spans="7:10" ht="22.5" x14ac:dyDescent="0.2">
      <c r="G350" s="6" t="s">
        <v>18355</v>
      </c>
      <c r="H350" s="6" t="s">
        <v>15160</v>
      </c>
      <c r="I350" s="6" t="s">
        <v>17637</v>
      </c>
      <c r="J350" s="6" t="s">
        <v>12239</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12497</v>
      </c>
      <c r="J353" s="6" t="s">
        <v>12497</v>
      </c>
    </row>
    <row r="354" spans="7:10" x14ac:dyDescent="0.2">
      <c r="G354" s="6" t="s">
        <v>18355</v>
      </c>
      <c r="H354" s="6" t="s">
        <v>15160</v>
      </c>
      <c r="I354" s="6" t="s">
        <v>15160</v>
      </c>
      <c r="J354" s="6" t="s">
        <v>10740</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11484</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11008</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10723</v>
      </c>
      <c r="I369" s="6" t="s">
        <v>17680</v>
      </c>
      <c r="J369" s="6" t="s">
        <v>6370</v>
      </c>
    </row>
    <row r="370" spans="7:10" x14ac:dyDescent="0.2">
      <c r="G370" s="6" t="s">
        <v>17539</v>
      </c>
      <c r="H370" s="6" t="s">
        <v>10723</v>
      </c>
      <c r="I370" s="6" t="s">
        <v>17680</v>
      </c>
      <c r="J370" s="6" t="s">
        <v>1282</v>
      </c>
    </row>
    <row r="371" spans="7:10" x14ac:dyDescent="0.2">
      <c r="G371" s="6" t="s">
        <v>17539</v>
      </c>
      <c r="H371" s="6" t="s">
        <v>10723</v>
      </c>
      <c r="I371" s="6" t="s">
        <v>17680</v>
      </c>
      <c r="J371" s="6" t="s">
        <v>17680</v>
      </c>
    </row>
    <row r="372" spans="7:10" ht="22.5" x14ac:dyDescent="0.2">
      <c r="G372" s="6" t="s">
        <v>17539</v>
      </c>
      <c r="H372" s="6" t="s">
        <v>10723</v>
      </c>
      <c r="I372" s="6" t="s">
        <v>18073</v>
      </c>
      <c r="J372" s="6" t="s">
        <v>11788</v>
      </c>
    </row>
    <row r="373" spans="7:10" ht="22.5" x14ac:dyDescent="0.2">
      <c r="G373" s="6" t="s">
        <v>17539</v>
      </c>
      <c r="H373" s="6" t="s">
        <v>10723</v>
      </c>
      <c r="I373" s="6" t="s">
        <v>18073</v>
      </c>
      <c r="J373" s="6" t="s">
        <v>18073</v>
      </c>
    </row>
    <row r="374" spans="7:10" ht="22.5" x14ac:dyDescent="0.2">
      <c r="G374" s="6" t="s">
        <v>17539</v>
      </c>
      <c r="H374" s="6" t="s">
        <v>10723</v>
      </c>
      <c r="I374" s="6" t="s">
        <v>18073</v>
      </c>
      <c r="J374" s="6" t="s">
        <v>3949</v>
      </c>
    </row>
    <row r="375" spans="7:10" ht="22.5" x14ac:dyDescent="0.2">
      <c r="G375" s="6" t="s">
        <v>17539</v>
      </c>
      <c r="H375" s="6" t="s">
        <v>10723</v>
      </c>
      <c r="I375" s="6" t="s">
        <v>18073</v>
      </c>
      <c r="J375" s="6" t="s">
        <v>10886</v>
      </c>
    </row>
    <row r="376" spans="7:10" ht="22.5" x14ac:dyDescent="0.2">
      <c r="G376" s="6" t="s">
        <v>17539</v>
      </c>
      <c r="H376" s="6" t="s">
        <v>628</v>
      </c>
      <c r="I376" s="6" t="s">
        <v>12141</v>
      </c>
      <c r="J376" s="6" t="s">
        <v>6992</v>
      </c>
    </row>
    <row r="377" spans="7:10" ht="22.5" x14ac:dyDescent="0.2">
      <c r="G377" s="6" t="s">
        <v>17539</v>
      </c>
      <c r="H377" s="6" t="s">
        <v>628</v>
      </c>
      <c r="I377" s="6" t="s">
        <v>12141</v>
      </c>
      <c r="J377" s="6" t="s">
        <v>9384</v>
      </c>
    </row>
    <row r="378" spans="7:10" ht="22.5" x14ac:dyDescent="0.2">
      <c r="G378" s="6" t="s">
        <v>17539</v>
      </c>
      <c r="H378" s="6" t="s">
        <v>628</v>
      </c>
      <c r="I378" s="6" t="s">
        <v>12141</v>
      </c>
      <c r="J378" s="6" t="s">
        <v>12141</v>
      </c>
    </row>
    <row r="379" spans="7:10" ht="22.5" x14ac:dyDescent="0.2">
      <c r="G379" s="6" t="s">
        <v>17539</v>
      </c>
      <c r="H379" s="6" t="s">
        <v>628</v>
      </c>
      <c r="I379" s="6" t="s">
        <v>12141</v>
      </c>
      <c r="J379" s="6" t="s">
        <v>8298</v>
      </c>
    </row>
    <row r="380" spans="7:10" ht="22.5" x14ac:dyDescent="0.2">
      <c r="G380" s="6" t="s">
        <v>17539</v>
      </c>
      <c r="H380" s="6" t="s">
        <v>628</v>
      </c>
      <c r="I380" s="6" t="s">
        <v>3958</v>
      </c>
      <c r="J380" s="6" t="s">
        <v>7701</v>
      </c>
    </row>
    <row r="381" spans="7:10" ht="22.5" x14ac:dyDescent="0.2">
      <c r="G381" s="6" t="s">
        <v>17539</v>
      </c>
      <c r="H381" s="6" t="s">
        <v>628</v>
      </c>
      <c r="I381" s="6" t="s">
        <v>3958</v>
      </c>
      <c r="J381" s="6" t="s">
        <v>10101</v>
      </c>
    </row>
    <row r="382" spans="7:10" ht="22.5" x14ac:dyDescent="0.2">
      <c r="G382" s="6" t="s">
        <v>17539</v>
      </c>
      <c r="H382" s="6" t="s">
        <v>628</v>
      </c>
      <c r="I382" s="6" t="s">
        <v>3958</v>
      </c>
      <c r="J382" s="6" t="s">
        <v>3958</v>
      </c>
    </row>
    <row r="383" spans="7:10" x14ac:dyDescent="0.2">
      <c r="G383" s="6" t="s">
        <v>17539</v>
      </c>
      <c r="H383" s="6" t="s">
        <v>7757</v>
      </c>
      <c r="I383" s="6" t="s">
        <v>3618</v>
      </c>
      <c r="J383" s="6" t="s">
        <v>3618</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11491</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6786" workbookViewId="0">
      <selection activeCell="A16823" sqref="A16823"/>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13526</v>
      </c>
    </row>
    <row r="2" spans="1:2" x14ac:dyDescent="0.25">
      <c r="A2" s="57">
        <v>10101502</v>
      </c>
      <c r="B2" s="58" t="s">
        <v>15643</v>
      </c>
    </row>
    <row r="3" spans="1:2" x14ac:dyDescent="0.25">
      <c r="A3" s="57">
        <v>10101504</v>
      </c>
      <c r="B3" s="58" t="s">
        <v>6212</v>
      </c>
    </row>
    <row r="4" spans="1:2" x14ac:dyDescent="0.25">
      <c r="A4" s="57">
        <v>10101505</v>
      </c>
      <c r="B4" s="58" t="s">
        <v>6081</v>
      </c>
    </row>
    <row r="5" spans="1:2" x14ac:dyDescent="0.25">
      <c r="A5" s="57">
        <v>10101506</v>
      </c>
      <c r="B5" s="58" t="s">
        <v>12251</v>
      </c>
    </row>
    <row r="6" spans="1:2" x14ac:dyDescent="0.25">
      <c r="A6" s="57">
        <v>10101507</v>
      </c>
      <c r="B6" s="58" t="s">
        <v>10584</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9955</v>
      </c>
    </row>
    <row r="12" spans="1:2" x14ac:dyDescent="0.25">
      <c r="A12" s="57">
        <v>10101513</v>
      </c>
      <c r="B12" s="58" t="s">
        <v>5966</v>
      </c>
    </row>
    <row r="13" spans="1:2" x14ac:dyDescent="0.25">
      <c r="A13" s="57">
        <v>10101514</v>
      </c>
      <c r="B13" s="58" t="s">
        <v>15764</v>
      </c>
    </row>
    <row r="14" spans="1:2" x14ac:dyDescent="0.25">
      <c r="A14" s="57">
        <v>10101515</v>
      </c>
      <c r="B14" s="58" t="s">
        <v>5984</v>
      </c>
    </row>
    <row r="15" spans="1:2" x14ac:dyDescent="0.25">
      <c r="A15" s="57">
        <v>10101516</v>
      </c>
      <c r="B15" s="58" t="s">
        <v>6565</v>
      </c>
    </row>
    <row r="16" spans="1:2" x14ac:dyDescent="0.25">
      <c r="A16" s="57">
        <v>10101517</v>
      </c>
      <c r="B16" s="58" t="s">
        <v>13659</v>
      </c>
    </row>
    <row r="17" spans="1:2" x14ac:dyDescent="0.25">
      <c r="A17" s="57">
        <v>10101601</v>
      </c>
      <c r="B17" s="58" t="s">
        <v>5544</v>
      </c>
    </row>
    <row r="18" spans="1:2" x14ac:dyDescent="0.25">
      <c r="A18" s="57">
        <v>10101602</v>
      </c>
      <c r="B18" s="58" t="s">
        <v>8485</v>
      </c>
    </row>
    <row r="19" spans="1:2" x14ac:dyDescent="0.25">
      <c r="A19" s="57">
        <v>10101603</v>
      </c>
      <c r="B19" s="58" t="s">
        <v>12681</v>
      </c>
    </row>
    <row r="20" spans="1:2" x14ac:dyDescent="0.25">
      <c r="A20" s="57">
        <v>10101604</v>
      </c>
      <c r="B20" s="58" t="s">
        <v>9166</v>
      </c>
    </row>
    <row r="21" spans="1:2" x14ac:dyDescent="0.25">
      <c r="A21" s="57">
        <v>10101605</v>
      </c>
      <c r="B21" s="58" t="s">
        <v>5905</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14218</v>
      </c>
    </row>
    <row r="29" spans="1:2" x14ac:dyDescent="0.25">
      <c r="A29" s="57">
        <v>10101803</v>
      </c>
      <c r="B29" s="58" t="s">
        <v>14682</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10738</v>
      </c>
    </row>
    <row r="34" spans="1:2" x14ac:dyDescent="0.25">
      <c r="A34" s="57">
        <v>10101808</v>
      </c>
      <c r="B34" s="58" t="s">
        <v>7434</v>
      </c>
    </row>
    <row r="35" spans="1:2" x14ac:dyDescent="0.25">
      <c r="A35" s="57">
        <v>10101901</v>
      </c>
      <c r="B35" s="58" t="s">
        <v>10155</v>
      </c>
    </row>
    <row r="36" spans="1:2" x14ac:dyDescent="0.25">
      <c r="A36" s="57">
        <v>10101902</v>
      </c>
      <c r="B36" s="58" t="s">
        <v>14168</v>
      </c>
    </row>
    <row r="37" spans="1:2" x14ac:dyDescent="0.25">
      <c r="A37" s="57">
        <v>10101903</v>
      </c>
      <c r="B37" s="58" t="s">
        <v>8346</v>
      </c>
    </row>
    <row r="38" spans="1:2" x14ac:dyDescent="0.25">
      <c r="A38" s="57">
        <v>10101904</v>
      </c>
      <c r="B38" s="58" t="s">
        <v>16404</v>
      </c>
    </row>
    <row r="39" spans="1:2" x14ac:dyDescent="0.25">
      <c r="A39" s="57">
        <v>10102001</v>
      </c>
      <c r="B39" s="58" t="s">
        <v>9776</v>
      </c>
    </row>
    <row r="40" spans="1:2" x14ac:dyDescent="0.25">
      <c r="A40" s="57">
        <v>10102002</v>
      </c>
      <c r="B40" s="58" t="s">
        <v>4570</v>
      </c>
    </row>
    <row r="41" spans="1:2" x14ac:dyDescent="0.25">
      <c r="A41" s="57">
        <v>10111301</v>
      </c>
      <c r="B41" s="58" t="s">
        <v>17400</v>
      </c>
    </row>
    <row r="42" spans="1:2" x14ac:dyDescent="0.25">
      <c r="A42" s="57">
        <v>10111302</v>
      </c>
      <c r="B42" s="58" t="s">
        <v>17110</v>
      </c>
    </row>
    <row r="43" spans="1:2" x14ac:dyDescent="0.25">
      <c r="A43" s="57">
        <v>10111303</v>
      </c>
      <c r="B43" s="58" t="s">
        <v>12215</v>
      </c>
    </row>
    <row r="44" spans="1:2" x14ac:dyDescent="0.25">
      <c r="A44" s="57">
        <v>10111304</v>
      </c>
      <c r="B44" s="58" t="s">
        <v>7704</v>
      </c>
    </row>
    <row r="45" spans="1:2" x14ac:dyDescent="0.25">
      <c r="A45" s="57">
        <v>10111305</v>
      </c>
      <c r="B45" s="58" t="s">
        <v>16781</v>
      </c>
    </row>
    <row r="46" spans="1:2" x14ac:dyDescent="0.25">
      <c r="A46" s="57">
        <v>10111306</v>
      </c>
      <c r="B46" s="58" t="s">
        <v>18290</v>
      </c>
    </row>
    <row r="47" spans="1:2" x14ac:dyDescent="0.25">
      <c r="A47" s="57">
        <v>10111307</v>
      </c>
      <c r="B47" s="58" t="s">
        <v>11506</v>
      </c>
    </row>
    <row r="48" spans="1:2" x14ac:dyDescent="0.25">
      <c r="A48" s="57">
        <v>10121501</v>
      </c>
      <c r="B48" s="58" t="s">
        <v>6276</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5604</v>
      </c>
    </row>
    <row r="53" spans="1:2" x14ac:dyDescent="0.25">
      <c r="A53" s="57">
        <v>10121506</v>
      </c>
      <c r="B53" s="58" t="s">
        <v>10762</v>
      </c>
    </row>
    <row r="54" spans="1:2" x14ac:dyDescent="0.25">
      <c r="A54" s="57">
        <v>10121601</v>
      </c>
      <c r="B54" s="58" t="s">
        <v>11259</v>
      </c>
    </row>
    <row r="55" spans="1:2" x14ac:dyDescent="0.25">
      <c r="A55" s="57">
        <v>10121602</v>
      </c>
      <c r="B55" s="58" t="s">
        <v>10827</v>
      </c>
    </row>
    <row r="56" spans="1:2" x14ac:dyDescent="0.25">
      <c r="A56" s="57">
        <v>10121603</v>
      </c>
      <c r="B56" s="58" t="s">
        <v>15844</v>
      </c>
    </row>
    <row r="57" spans="1:2" x14ac:dyDescent="0.25">
      <c r="A57" s="57">
        <v>10121604</v>
      </c>
      <c r="B57" s="58" t="s">
        <v>14703</v>
      </c>
    </row>
    <row r="58" spans="1:2" x14ac:dyDescent="0.25">
      <c r="A58" s="57">
        <v>10121701</v>
      </c>
      <c r="B58" s="58" t="s">
        <v>13992</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11433</v>
      </c>
    </row>
    <row r="64" spans="1:2" x14ac:dyDescent="0.25">
      <c r="A64" s="57">
        <v>10121804</v>
      </c>
      <c r="B64" s="58" t="s">
        <v>3462</v>
      </c>
    </row>
    <row r="65" spans="1:2" x14ac:dyDescent="0.25">
      <c r="A65" s="57">
        <v>10121805</v>
      </c>
      <c r="B65" s="58" t="s">
        <v>12713</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10508</v>
      </c>
    </row>
    <row r="73" spans="1:2" x14ac:dyDescent="0.25">
      <c r="A73" s="57">
        <v>10122103</v>
      </c>
      <c r="B73" s="58" t="s">
        <v>1073</v>
      </c>
    </row>
    <row r="74" spans="1:2" x14ac:dyDescent="0.25">
      <c r="A74" s="57">
        <v>10131506</v>
      </c>
      <c r="B74" s="58" t="s">
        <v>11510</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13798</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11377</v>
      </c>
    </row>
    <row r="93" spans="1:2" x14ac:dyDescent="0.25">
      <c r="A93" s="57">
        <v>10141607</v>
      </c>
      <c r="B93" s="58" t="s">
        <v>4279</v>
      </c>
    </row>
    <row r="94" spans="1:2" x14ac:dyDescent="0.25">
      <c r="A94" s="57">
        <v>10141608</v>
      </c>
      <c r="B94" s="58" t="s">
        <v>6187</v>
      </c>
    </row>
    <row r="95" spans="1:2" x14ac:dyDescent="0.25">
      <c r="A95" s="57">
        <v>10141609</v>
      </c>
      <c r="B95" s="58" t="s">
        <v>7450</v>
      </c>
    </row>
    <row r="96" spans="1:2" x14ac:dyDescent="0.25">
      <c r="A96" s="57">
        <v>10141610</v>
      </c>
      <c r="B96" s="58" t="s">
        <v>14401</v>
      </c>
    </row>
    <row r="97" spans="1:2" x14ac:dyDescent="0.25">
      <c r="A97" s="57">
        <v>10141611</v>
      </c>
      <c r="B97" s="58" t="s">
        <v>11662</v>
      </c>
    </row>
    <row r="98" spans="1:2" x14ac:dyDescent="0.25">
      <c r="A98" s="57">
        <v>10151501</v>
      </c>
      <c r="B98" s="58" t="s">
        <v>1468</v>
      </c>
    </row>
    <row r="99" spans="1:2" x14ac:dyDescent="0.25">
      <c r="A99" s="57">
        <v>10151502</v>
      </c>
      <c r="B99" s="58" t="s">
        <v>18814</v>
      </c>
    </row>
    <row r="100" spans="1:2" x14ac:dyDescent="0.25">
      <c r="A100" s="57">
        <v>10151503</v>
      </c>
      <c r="B100" s="58" t="s">
        <v>5030</v>
      </c>
    </row>
    <row r="101" spans="1:2" x14ac:dyDescent="0.25">
      <c r="A101" s="57">
        <v>10151504</v>
      </c>
      <c r="B101" s="58" t="s">
        <v>14685</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10357</v>
      </c>
    </row>
    <row r="108" spans="1:2" x14ac:dyDescent="0.25">
      <c r="A108" s="57">
        <v>10151511</v>
      </c>
      <c r="B108" s="58" t="s">
        <v>322</v>
      </c>
    </row>
    <row r="109" spans="1:2" x14ac:dyDescent="0.25">
      <c r="A109" s="57">
        <v>10151512</v>
      </c>
      <c r="B109" s="58" t="s">
        <v>10388</v>
      </c>
    </row>
    <row r="110" spans="1:2" x14ac:dyDescent="0.25">
      <c r="A110" s="57">
        <v>10151513</v>
      </c>
      <c r="B110" s="58" t="s">
        <v>11085</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10480</v>
      </c>
    </row>
    <row r="120" spans="1:2" x14ac:dyDescent="0.25">
      <c r="A120" s="57">
        <v>10151523</v>
      </c>
      <c r="B120" s="58" t="s">
        <v>3144</v>
      </c>
    </row>
    <row r="121" spans="1:2" x14ac:dyDescent="0.25">
      <c r="A121" s="57">
        <v>10151524</v>
      </c>
      <c r="B121" s="58" t="s">
        <v>11218</v>
      </c>
    </row>
    <row r="122" spans="1:2" x14ac:dyDescent="0.25">
      <c r="A122" s="57">
        <v>10151525</v>
      </c>
      <c r="B122" s="58" t="s">
        <v>9746</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13161</v>
      </c>
    </row>
    <row r="127" spans="1:2" x14ac:dyDescent="0.25">
      <c r="A127" s="57">
        <v>10151530</v>
      </c>
      <c r="B127" s="58" t="s">
        <v>2964</v>
      </c>
    </row>
    <row r="128" spans="1:2" x14ac:dyDescent="0.25">
      <c r="A128" s="57">
        <v>10151531</v>
      </c>
      <c r="B128" s="58" t="s">
        <v>13543</v>
      </c>
    </row>
    <row r="129" spans="1:2" x14ac:dyDescent="0.25">
      <c r="A129" s="57">
        <v>10151532</v>
      </c>
      <c r="B129" s="58" t="s">
        <v>10703</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12432</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14017</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11505</v>
      </c>
    </row>
    <row r="151" spans="1:2" x14ac:dyDescent="0.25">
      <c r="A151" s="57">
        <v>10151802</v>
      </c>
      <c r="B151" s="58" t="s">
        <v>16075</v>
      </c>
    </row>
    <row r="152" spans="1:2" x14ac:dyDescent="0.25">
      <c r="A152" s="57">
        <v>10151803</v>
      </c>
      <c r="B152" s="58" t="s">
        <v>9663</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14371</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13225</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13430</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11192</v>
      </c>
    </row>
    <row r="171" spans="1:2" x14ac:dyDescent="0.25">
      <c r="A171" s="57">
        <v>10152101</v>
      </c>
      <c r="B171" s="58" t="s">
        <v>17377</v>
      </c>
    </row>
    <row r="172" spans="1:2" x14ac:dyDescent="0.25">
      <c r="A172" s="57">
        <v>10152102</v>
      </c>
      <c r="B172" s="58" t="s">
        <v>1107</v>
      </c>
    </row>
    <row r="173" spans="1:2" x14ac:dyDescent="0.25">
      <c r="A173" s="57">
        <v>10152103</v>
      </c>
      <c r="B173" s="58" t="s">
        <v>5491</v>
      </c>
    </row>
    <row r="174" spans="1:2" x14ac:dyDescent="0.25">
      <c r="A174" s="57">
        <v>10152104</v>
      </c>
      <c r="B174" s="58" t="s">
        <v>9826</v>
      </c>
    </row>
    <row r="175" spans="1:2" x14ac:dyDescent="0.25">
      <c r="A175" s="57">
        <v>10152201</v>
      </c>
      <c r="B175" s="58" t="s">
        <v>12822</v>
      </c>
    </row>
    <row r="176" spans="1:2" x14ac:dyDescent="0.25">
      <c r="A176" s="57">
        <v>10152202</v>
      </c>
      <c r="B176" s="58" t="s">
        <v>10030</v>
      </c>
    </row>
    <row r="177" spans="1:2" x14ac:dyDescent="0.25">
      <c r="A177" s="57">
        <v>10161501</v>
      </c>
      <c r="B177" s="58" t="s">
        <v>17512</v>
      </c>
    </row>
    <row r="178" spans="1:2" x14ac:dyDescent="0.25">
      <c r="A178" s="57">
        <v>10161502</v>
      </c>
      <c r="B178" s="58" t="s">
        <v>16481</v>
      </c>
    </row>
    <row r="179" spans="1:2" x14ac:dyDescent="0.25">
      <c r="A179" s="57">
        <v>10161503</v>
      </c>
      <c r="B179" s="58" t="s">
        <v>10733</v>
      </c>
    </row>
    <row r="180" spans="1:2" x14ac:dyDescent="0.25">
      <c r="A180" s="57">
        <v>10161504</v>
      </c>
      <c r="B180" s="58" t="s">
        <v>3792</v>
      </c>
    </row>
    <row r="181" spans="1:2" x14ac:dyDescent="0.25">
      <c r="A181" s="57">
        <v>10161505</v>
      </c>
      <c r="B181" s="58" t="s">
        <v>14007</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10490</v>
      </c>
    </row>
    <row r="186" spans="1:2" x14ac:dyDescent="0.25">
      <c r="A186" s="57">
        <v>10161510</v>
      </c>
      <c r="B186" s="58" t="s">
        <v>11133</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13764</v>
      </c>
    </row>
    <row r="195" spans="1:2" x14ac:dyDescent="0.25">
      <c r="A195" s="57">
        <v>10161701</v>
      </c>
      <c r="B195" s="58" t="s">
        <v>3190</v>
      </c>
    </row>
    <row r="196" spans="1:2" x14ac:dyDescent="0.25">
      <c r="A196" s="57">
        <v>10161702</v>
      </c>
      <c r="B196" s="58" t="s">
        <v>13287</v>
      </c>
    </row>
    <row r="197" spans="1:2" x14ac:dyDescent="0.25">
      <c r="A197" s="57">
        <v>10161703</v>
      </c>
      <c r="B197" s="58" t="s">
        <v>12565</v>
      </c>
    </row>
    <row r="198" spans="1:2" x14ac:dyDescent="0.25">
      <c r="A198" s="57">
        <v>10161704</v>
      </c>
      <c r="B198" s="58" t="s">
        <v>11297</v>
      </c>
    </row>
    <row r="199" spans="1:2" x14ac:dyDescent="0.25">
      <c r="A199" s="57">
        <v>10161705</v>
      </c>
      <c r="B199" s="58" t="s">
        <v>3152</v>
      </c>
    </row>
    <row r="200" spans="1:2" x14ac:dyDescent="0.25">
      <c r="A200" s="57">
        <v>10161707</v>
      </c>
      <c r="B200" s="58" t="s">
        <v>9717</v>
      </c>
    </row>
    <row r="201" spans="1:2" x14ac:dyDescent="0.25">
      <c r="A201" s="57">
        <v>10161801</v>
      </c>
      <c r="B201" s="58" t="s">
        <v>7792</v>
      </c>
    </row>
    <row r="202" spans="1:2" x14ac:dyDescent="0.25">
      <c r="A202" s="57">
        <v>10161802</v>
      </c>
      <c r="B202" s="58" t="s">
        <v>13524</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18012</v>
      </c>
    </row>
    <row r="208" spans="1:2" x14ac:dyDescent="0.25">
      <c r="A208" s="57">
        <v>10161904</v>
      </c>
      <c r="B208" s="58" t="s">
        <v>9941</v>
      </c>
    </row>
    <row r="209" spans="1:2" x14ac:dyDescent="0.25">
      <c r="A209" s="57">
        <v>10161905</v>
      </c>
      <c r="B209" s="58" t="s">
        <v>861</v>
      </c>
    </row>
    <row r="210" spans="1:2" x14ac:dyDescent="0.25">
      <c r="A210" s="57">
        <v>10161906</v>
      </c>
      <c r="B210" s="58" t="s">
        <v>10587</v>
      </c>
    </row>
    <row r="211" spans="1:2" x14ac:dyDescent="0.25">
      <c r="A211" s="57">
        <v>10161907</v>
      </c>
      <c r="B211" s="58" t="s">
        <v>1351</v>
      </c>
    </row>
    <row r="212" spans="1:2" x14ac:dyDescent="0.25">
      <c r="A212" s="57">
        <v>10161908</v>
      </c>
      <c r="B212" s="58" t="s">
        <v>11953</v>
      </c>
    </row>
    <row r="213" spans="1:2" x14ac:dyDescent="0.25">
      <c r="A213" s="57">
        <v>10171501</v>
      </c>
      <c r="B213" s="58" t="s">
        <v>19</v>
      </c>
    </row>
    <row r="214" spans="1:2" x14ac:dyDescent="0.25">
      <c r="A214" s="57">
        <v>10171502</v>
      </c>
      <c r="B214" s="58" t="s">
        <v>17615</v>
      </c>
    </row>
    <row r="215" spans="1:2" x14ac:dyDescent="0.25">
      <c r="A215" s="57">
        <v>10171503</v>
      </c>
      <c r="B215" s="58" t="s">
        <v>6483</v>
      </c>
    </row>
    <row r="216" spans="1:2" x14ac:dyDescent="0.25">
      <c r="A216" s="57">
        <v>10171504</v>
      </c>
      <c r="B216" s="58" t="s">
        <v>4500</v>
      </c>
    </row>
    <row r="217" spans="1:2" x14ac:dyDescent="0.25">
      <c r="A217" s="57">
        <v>10171601</v>
      </c>
      <c r="B217" s="58" t="s">
        <v>17571</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6188</v>
      </c>
    </row>
    <row r="228" spans="1:2" x14ac:dyDescent="0.25">
      <c r="A228" s="57">
        <v>10191701</v>
      </c>
      <c r="B228" s="58" t="s">
        <v>15088</v>
      </c>
    </row>
    <row r="229" spans="1:2" x14ac:dyDescent="0.25">
      <c r="A229" s="57">
        <v>10191703</v>
      </c>
      <c r="B229" s="58" t="s">
        <v>5994</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14635</v>
      </c>
    </row>
    <row r="241" spans="1:2" x14ac:dyDescent="0.25">
      <c r="A241" s="57">
        <v>11101509</v>
      </c>
      <c r="B241" s="58" t="s">
        <v>12520</v>
      </c>
    </row>
    <row r="242" spans="1:2" x14ac:dyDescent="0.25">
      <c r="A242" s="57">
        <v>11101510</v>
      </c>
      <c r="B242" s="58" t="s">
        <v>17279</v>
      </c>
    </row>
    <row r="243" spans="1:2" x14ac:dyDescent="0.25">
      <c r="A243" s="57">
        <v>11101511</v>
      </c>
      <c r="B243" s="58" t="s">
        <v>6291</v>
      </c>
    </row>
    <row r="244" spans="1:2" x14ac:dyDescent="0.25">
      <c r="A244" s="57">
        <v>11101512</v>
      </c>
      <c r="B244" s="58" t="s">
        <v>5578</v>
      </c>
    </row>
    <row r="245" spans="1:2" x14ac:dyDescent="0.25">
      <c r="A245" s="57">
        <v>11101513</v>
      </c>
      <c r="B245" s="58" t="s">
        <v>10049</v>
      </c>
    </row>
    <row r="246" spans="1:2" x14ac:dyDescent="0.25">
      <c r="A246" s="57">
        <v>11101514</v>
      </c>
      <c r="B246" s="58" t="s">
        <v>10455</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14301</v>
      </c>
    </row>
    <row r="252" spans="1:2" x14ac:dyDescent="0.25">
      <c r="A252" s="57">
        <v>11101520</v>
      </c>
      <c r="B252" s="58" t="s">
        <v>9735</v>
      </c>
    </row>
    <row r="253" spans="1:2" x14ac:dyDescent="0.25">
      <c r="A253" s="57">
        <v>11101521</v>
      </c>
      <c r="B253" s="58" t="s">
        <v>218</v>
      </c>
    </row>
    <row r="254" spans="1:2" x14ac:dyDescent="0.25">
      <c r="A254" s="57">
        <v>11101522</v>
      </c>
      <c r="B254" s="58" t="s">
        <v>11219</v>
      </c>
    </row>
    <row r="255" spans="1:2" x14ac:dyDescent="0.25">
      <c r="A255" s="57">
        <v>11101523</v>
      </c>
      <c r="B255" s="58" t="s">
        <v>13079</v>
      </c>
    </row>
    <row r="256" spans="1:2" x14ac:dyDescent="0.25">
      <c r="A256" s="57">
        <v>11101524</v>
      </c>
      <c r="B256" s="58" t="s">
        <v>13322</v>
      </c>
    </row>
    <row r="257" spans="1:2" x14ac:dyDescent="0.25">
      <c r="A257" s="57">
        <v>11101525</v>
      </c>
      <c r="B257" s="58" t="s">
        <v>18277</v>
      </c>
    </row>
    <row r="258" spans="1:2" x14ac:dyDescent="0.25">
      <c r="A258" s="57">
        <v>11101526</v>
      </c>
      <c r="B258" s="58" t="s">
        <v>13671</v>
      </c>
    </row>
    <row r="259" spans="1:2" x14ac:dyDescent="0.25">
      <c r="A259" s="57">
        <v>11101527</v>
      </c>
      <c r="B259" s="58" t="s">
        <v>10219</v>
      </c>
    </row>
    <row r="260" spans="1:2" x14ac:dyDescent="0.25">
      <c r="A260" s="57">
        <v>11101601</v>
      </c>
      <c r="B260" s="58" t="s">
        <v>7454</v>
      </c>
    </row>
    <row r="261" spans="1:2" x14ac:dyDescent="0.25">
      <c r="A261" s="57">
        <v>11101602</v>
      </c>
      <c r="B261" s="58" t="s">
        <v>10679</v>
      </c>
    </row>
    <row r="262" spans="1:2" x14ac:dyDescent="0.25">
      <c r="A262" s="57">
        <v>11101603</v>
      </c>
      <c r="B262" s="58" t="s">
        <v>16253</v>
      </c>
    </row>
    <row r="263" spans="1:2" x14ac:dyDescent="0.25">
      <c r="A263" s="57">
        <v>11101604</v>
      </c>
      <c r="B263" s="58" t="s">
        <v>5453</v>
      </c>
    </row>
    <row r="264" spans="1:2" x14ac:dyDescent="0.25">
      <c r="A264" s="57">
        <v>11101605</v>
      </c>
      <c r="B264" s="58" t="s">
        <v>9824</v>
      </c>
    </row>
    <row r="265" spans="1:2" x14ac:dyDescent="0.25">
      <c r="A265" s="57">
        <v>11101606</v>
      </c>
      <c r="B265" s="58" t="s">
        <v>13292</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12284</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10192</v>
      </c>
    </row>
    <row r="283" spans="1:2" x14ac:dyDescent="0.25">
      <c r="A283" s="57">
        <v>11101701</v>
      </c>
      <c r="B283" s="58" t="s">
        <v>12451</v>
      </c>
    </row>
    <row r="284" spans="1:2" x14ac:dyDescent="0.25">
      <c r="A284" s="57">
        <v>11101702</v>
      </c>
      <c r="B284" s="58" t="s">
        <v>18281</v>
      </c>
    </row>
    <row r="285" spans="1:2" x14ac:dyDescent="0.25">
      <c r="A285" s="57">
        <v>11101703</v>
      </c>
      <c r="B285" s="58" t="s">
        <v>5580</v>
      </c>
    </row>
    <row r="286" spans="1:2" x14ac:dyDescent="0.25">
      <c r="A286" s="57">
        <v>11101704</v>
      </c>
      <c r="B286" s="58" t="s">
        <v>12758</v>
      </c>
    </row>
    <row r="287" spans="1:2" x14ac:dyDescent="0.25">
      <c r="A287" s="57">
        <v>11101705</v>
      </c>
      <c r="B287" s="58" t="s">
        <v>13100</v>
      </c>
    </row>
    <row r="288" spans="1:2" x14ac:dyDescent="0.25">
      <c r="A288" s="57">
        <v>11101706</v>
      </c>
      <c r="B288" s="58" t="s">
        <v>14042</v>
      </c>
    </row>
    <row r="289" spans="1:2" x14ac:dyDescent="0.25">
      <c r="A289" s="57">
        <v>11101707</v>
      </c>
      <c r="B289" s="58" t="s">
        <v>12685</v>
      </c>
    </row>
    <row r="290" spans="1:2" x14ac:dyDescent="0.25">
      <c r="A290" s="57">
        <v>11101708</v>
      </c>
      <c r="B290" s="58" t="s">
        <v>5251</v>
      </c>
    </row>
    <row r="291" spans="1:2" x14ac:dyDescent="0.25">
      <c r="A291" s="57">
        <v>11101709</v>
      </c>
      <c r="B291" s="58" t="s">
        <v>12313</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10864</v>
      </c>
    </row>
    <row r="299" spans="1:2" x14ac:dyDescent="0.25">
      <c r="A299" s="57">
        <v>11101717</v>
      </c>
      <c r="B299" s="58" t="s">
        <v>17924</v>
      </c>
    </row>
    <row r="300" spans="1:2" x14ac:dyDescent="0.25">
      <c r="A300" s="57">
        <v>11101718</v>
      </c>
      <c r="B300" s="58" t="s">
        <v>8416</v>
      </c>
    </row>
    <row r="301" spans="1:2" x14ac:dyDescent="0.25">
      <c r="A301" s="57">
        <v>11101719</v>
      </c>
      <c r="B301" s="58" t="s">
        <v>5782</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12447</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14643</v>
      </c>
    </row>
    <row r="313" spans="1:2" x14ac:dyDescent="0.25">
      <c r="A313" s="57">
        <v>11111606</v>
      </c>
      <c r="B313" s="58" t="s">
        <v>5742</v>
      </c>
    </row>
    <row r="314" spans="1:2" x14ac:dyDescent="0.25">
      <c r="A314" s="57">
        <v>11111607</v>
      </c>
      <c r="B314" s="58" t="s">
        <v>3340</v>
      </c>
    </row>
    <row r="315" spans="1:2" x14ac:dyDescent="0.25">
      <c r="A315" s="57">
        <v>11111608</v>
      </c>
      <c r="B315" s="58" t="s">
        <v>18596</v>
      </c>
    </row>
    <row r="316" spans="1:2" x14ac:dyDescent="0.25">
      <c r="A316" s="57">
        <v>11111609</v>
      </c>
      <c r="B316" s="58" t="s">
        <v>12863</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13894</v>
      </c>
    </row>
    <row r="325" spans="1:2" x14ac:dyDescent="0.25">
      <c r="A325" s="57">
        <v>11111806</v>
      </c>
      <c r="B325" s="58" t="s">
        <v>6668</v>
      </c>
    </row>
    <row r="326" spans="1:2" x14ac:dyDescent="0.25">
      <c r="A326" s="57">
        <v>11111807</v>
      </c>
      <c r="B326" s="58" t="s">
        <v>9472</v>
      </c>
    </row>
    <row r="327" spans="1:2" x14ac:dyDescent="0.25">
      <c r="A327" s="57">
        <v>11111808</v>
      </c>
      <c r="B327" s="58" t="s">
        <v>11618</v>
      </c>
    </row>
    <row r="328" spans="1:2" x14ac:dyDescent="0.25">
      <c r="A328" s="57">
        <v>11111809</v>
      </c>
      <c r="B328" s="58" t="s">
        <v>4779</v>
      </c>
    </row>
    <row r="329" spans="1:2" x14ac:dyDescent="0.25">
      <c r="A329" s="57">
        <v>11111810</v>
      </c>
      <c r="B329" s="58" t="s">
        <v>8378</v>
      </c>
    </row>
    <row r="330" spans="1:2" x14ac:dyDescent="0.25">
      <c r="A330" s="57">
        <v>11121502</v>
      </c>
      <c r="B330" s="58" t="s">
        <v>12290</v>
      </c>
    </row>
    <row r="331" spans="1:2" x14ac:dyDescent="0.25">
      <c r="A331" s="57">
        <v>11121503</v>
      </c>
      <c r="B331" s="58" t="s">
        <v>16910</v>
      </c>
    </row>
    <row r="332" spans="1:2" x14ac:dyDescent="0.25">
      <c r="A332" s="57">
        <v>11121603</v>
      </c>
      <c r="B332" s="58" t="s">
        <v>8978</v>
      </c>
    </row>
    <row r="333" spans="1:2" x14ac:dyDescent="0.25">
      <c r="A333" s="57">
        <v>11121604</v>
      </c>
      <c r="B333" s="58" t="s">
        <v>11895</v>
      </c>
    </row>
    <row r="334" spans="1:2" x14ac:dyDescent="0.25">
      <c r="A334" s="57">
        <v>11121605</v>
      </c>
      <c r="B334" s="58" t="s">
        <v>5727</v>
      </c>
    </row>
    <row r="335" spans="1:2" x14ac:dyDescent="0.25">
      <c r="A335" s="57">
        <v>11121606</v>
      </c>
      <c r="B335" s="58" t="s">
        <v>5527</v>
      </c>
    </row>
    <row r="336" spans="1:2" x14ac:dyDescent="0.25">
      <c r="A336" s="57">
        <v>11121607</v>
      </c>
      <c r="B336" s="58" t="s">
        <v>13871</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18394</v>
      </c>
    </row>
    <row r="342" spans="1:2" x14ac:dyDescent="0.25">
      <c r="A342" s="57">
        <v>11121701</v>
      </c>
      <c r="B342" s="58" t="s">
        <v>6205</v>
      </c>
    </row>
    <row r="343" spans="1:2" x14ac:dyDescent="0.25">
      <c r="A343" s="57">
        <v>11121702</v>
      </c>
      <c r="B343" s="58" t="s">
        <v>721</v>
      </c>
    </row>
    <row r="344" spans="1:2" x14ac:dyDescent="0.25">
      <c r="A344" s="57">
        <v>11121703</v>
      </c>
      <c r="B344" s="58" t="s">
        <v>4403</v>
      </c>
    </row>
    <row r="345" spans="1:2" x14ac:dyDescent="0.25">
      <c r="A345" s="57">
        <v>11121705</v>
      </c>
      <c r="B345" s="58" t="s">
        <v>10891</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13833</v>
      </c>
    </row>
    <row r="351" spans="1:2" x14ac:dyDescent="0.25">
      <c r="A351" s="57">
        <v>11121801</v>
      </c>
      <c r="B351" s="58" t="s">
        <v>3155</v>
      </c>
    </row>
    <row r="352" spans="1:2" x14ac:dyDescent="0.25">
      <c r="A352" s="57">
        <v>11121802</v>
      </c>
      <c r="B352" s="58" t="s">
        <v>17404</v>
      </c>
    </row>
    <row r="353" spans="1:2" x14ac:dyDescent="0.25">
      <c r="A353" s="57">
        <v>11121803</v>
      </c>
      <c r="B353" s="58" t="s">
        <v>14622</v>
      </c>
    </row>
    <row r="354" spans="1:2" x14ac:dyDescent="0.25">
      <c r="A354" s="57">
        <v>11121804</v>
      </c>
      <c r="B354" s="58" t="s">
        <v>14114</v>
      </c>
    </row>
    <row r="355" spans="1:2" x14ac:dyDescent="0.25">
      <c r="A355" s="57">
        <v>11121805</v>
      </c>
      <c r="B355" s="58" t="s">
        <v>9468</v>
      </c>
    </row>
    <row r="356" spans="1:2" x14ac:dyDescent="0.25">
      <c r="A356" s="57">
        <v>11121806</v>
      </c>
      <c r="B356" s="58" t="s">
        <v>16915</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14277</v>
      </c>
    </row>
    <row r="361" spans="1:2" x14ac:dyDescent="0.25">
      <c r="A361" s="57">
        <v>11121901</v>
      </c>
      <c r="B361" s="58" t="s">
        <v>11427</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12867</v>
      </c>
    </row>
    <row r="369" spans="1:2" x14ac:dyDescent="0.25">
      <c r="A369" s="57">
        <v>11131508</v>
      </c>
      <c r="B369" s="58" t="s">
        <v>10716</v>
      </c>
    </row>
    <row r="370" spans="1:2" x14ac:dyDescent="0.25">
      <c r="A370" s="57">
        <v>11131601</v>
      </c>
      <c r="B370" s="58" t="s">
        <v>13050</v>
      </c>
    </row>
    <row r="371" spans="1:2" x14ac:dyDescent="0.25">
      <c r="A371" s="57">
        <v>11131602</v>
      </c>
      <c r="B371" s="58" t="s">
        <v>13774</v>
      </c>
    </row>
    <row r="372" spans="1:2" x14ac:dyDescent="0.25">
      <c r="A372" s="57">
        <v>11131603</v>
      </c>
      <c r="B372" s="58" t="s">
        <v>7842</v>
      </c>
    </row>
    <row r="373" spans="1:2" x14ac:dyDescent="0.25">
      <c r="A373" s="57">
        <v>11131604</v>
      </c>
      <c r="B373" s="58" t="s">
        <v>5834</v>
      </c>
    </row>
    <row r="374" spans="1:2" x14ac:dyDescent="0.25">
      <c r="A374" s="57">
        <v>11131605</v>
      </c>
      <c r="B374" s="58" t="s">
        <v>12113</v>
      </c>
    </row>
    <row r="375" spans="1:2" x14ac:dyDescent="0.25">
      <c r="A375" s="57">
        <v>11131606</v>
      </c>
      <c r="B375" s="58" t="s">
        <v>2254</v>
      </c>
    </row>
    <row r="376" spans="1:2" x14ac:dyDescent="0.25">
      <c r="A376" s="57">
        <v>11131607</v>
      </c>
      <c r="B376" s="58" t="s">
        <v>4072</v>
      </c>
    </row>
    <row r="377" spans="1:2" x14ac:dyDescent="0.25">
      <c r="A377" s="57">
        <v>11131608</v>
      </c>
      <c r="B377" s="58" t="s">
        <v>9714</v>
      </c>
    </row>
    <row r="378" spans="1:2" x14ac:dyDescent="0.25">
      <c r="A378" s="57">
        <v>11141601</v>
      </c>
      <c r="B378" s="58" t="s">
        <v>7405</v>
      </c>
    </row>
    <row r="379" spans="1:2" x14ac:dyDescent="0.25">
      <c r="A379" s="57">
        <v>11141602</v>
      </c>
      <c r="B379" s="58" t="s">
        <v>13396</v>
      </c>
    </row>
    <row r="380" spans="1:2" x14ac:dyDescent="0.25">
      <c r="A380" s="57">
        <v>11141603</v>
      </c>
      <c r="B380" s="58" t="s">
        <v>3606</v>
      </c>
    </row>
    <row r="381" spans="1:2" x14ac:dyDescent="0.25">
      <c r="A381" s="57">
        <v>11141604</v>
      </c>
      <c r="B381" s="58" t="s">
        <v>12568</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10939</v>
      </c>
    </row>
    <row r="388" spans="1:2" x14ac:dyDescent="0.25">
      <c r="A388" s="57">
        <v>11141701</v>
      </c>
      <c r="B388" s="58" t="s">
        <v>7428</v>
      </c>
    </row>
    <row r="389" spans="1:2" x14ac:dyDescent="0.25">
      <c r="A389" s="57">
        <v>11141702</v>
      </c>
      <c r="B389" s="58" t="s">
        <v>13803</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12329</v>
      </c>
    </row>
    <row r="394" spans="1:2" x14ac:dyDescent="0.25">
      <c r="A394" s="57">
        <v>11151505</v>
      </c>
      <c r="B394" s="58" t="s">
        <v>11802</v>
      </c>
    </row>
    <row r="395" spans="1:2" x14ac:dyDescent="0.25">
      <c r="A395" s="57">
        <v>11151506</v>
      </c>
      <c r="B395" s="58" t="s">
        <v>15443</v>
      </c>
    </row>
    <row r="396" spans="1:2" x14ac:dyDescent="0.25">
      <c r="A396" s="57">
        <v>11151507</v>
      </c>
      <c r="B396" s="58" t="s">
        <v>14572</v>
      </c>
    </row>
    <row r="397" spans="1:2" x14ac:dyDescent="0.25">
      <c r="A397" s="57">
        <v>11151508</v>
      </c>
      <c r="B397" s="58" t="s">
        <v>6917</v>
      </c>
    </row>
    <row r="398" spans="1:2" x14ac:dyDescent="0.25">
      <c r="A398" s="57">
        <v>11151509</v>
      </c>
      <c r="B398" s="58" t="s">
        <v>104</v>
      </c>
    </row>
    <row r="399" spans="1:2" x14ac:dyDescent="0.25">
      <c r="A399" s="57">
        <v>11151510</v>
      </c>
      <c r="B399" s="58" t="s">
        <v>18698</v>
      </c>
    </row>
    <row r="400" spans="1:2" x14ac:dyDescent="0.25">
      <c r="A400" s="57">
        <v>11151511</v>
      </c>
      <c r="B400" s="58" t="s">
        <v>4339</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13132</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13863</v>
      </c>
    </row>
    <row r="418" spans="1:2" x14ac:dyDescent="0.25">
      <c r="A418" s="57">
        <v>11151702</v>
      </c>
      <c r="B418" s="58" t="s">
        <v>16994</v>
      </c>
    </row>
    <row r="419" spans="1:2" x14ac:dyDescent="0.25">
      <c r="A419" s="57">
        <v>11151703</v>
      </c>
      <c r="B419" s="58" t="s">
        <v>10840</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13003</v>
      </c>
    </row>
    <row r="428" spans="1:2" x14ac:dyDescent="0.25">
      <c r="A428" s="57">
        <v>11151713</v>
      </c>
      <c r="B428" s="58" t="s">
        <v>11001</v>
      </c>
    </row>
    <row r="429" spans="1:2" x14ac:dyDescent="0.25">
      <c r="A429" s="57">
        <v>11151714</v>
      </c>
      <c r="B429" s="58" t="s">
        <v>11234</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13173</v>
      </c>
    </row>
    <row r="435" spans="1:2" x14ac:dyDescent="0.25">
      <c r="A435" s="57">
        <v>11161601</v>
      </c>
      <c r="B435" s="58" t="s">
        <v>8772</v>
      </c>
    </row>
    <row r="436" spans="1:2" x14ac:dyDescent="0.25">
      <c r="A436" s="57">
        <v>11161602</v>
      </c>
      <c r="B436" s="58" t="s">
        <v>10424</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17778</v>
      </c>
    </row>
    <row r="445" spans="1:2" x14ac:dyDescent="0.25">
      <c r="A445" s="57">
        <v>11161802</v>
      </c>
      <c r="B445" s="58" t="s">
        <v>4894</v>
      </c>
    </row>
    <row r="446" spans="1:2" x14ac:dyDescent="0.25">
      <c r="A446" s="57">
        <v>11161803</v>
      </c>
      <c r="B446" s="58" t="s">
        <v>16767</v>
      </c>
    </row>
    <row r="447" spans="1:2" x14ac:dyDescent="0.25">
      <c r="A447" s="57">
        <v>11161804</v>
      </c>
      <c r="B447" s="58" t="s">
        <v>9870</v>
      </c>
    </row>
    <row r="448" spans="1:2" x14ac:dyDescent="0.25">
      <c r="A448" s="57">
        <v>11161805</v>
      </c>
      <c r="B448" s="58" t="s">
        <v>14338</v>
      </c>
    </row>
    <row r="449" spans="1:2" x14ac:dyDescent="0.25">
      <c r="A449" s="57">
        <v>11162001</v>
      </c>
      <c r="B449" s="58" t="s">
        <v>16854</v>
      </c>
    </row>
    <row r="450" spans="1:2" x14ac:dyDescent="0.25">
      <c r="A450" s="57">
        <v>11162002</v>
      </c>
      <c r="B450" s="58" t="s">
        <v>13159</v>
      </c>
    </row>
    <row r="451" spans="1:2" x14ac:dyDescent="0.25">
      <c r="A451" s="57">
        <v>11162003</v>
      </c>
      <c r="B451" s="58" t="s">
        <v>7948</v>
      </c>
    </row>
    <row r="452" spans="1:2" x14ac:dyDescent="0.25">
      <c r="A452" s="57">
        <v>11162101</v>
      </c>
      <c r="B452" s="58" t="s">
        <v>1714</v>
      </c>
    </row>
    <row r="453" spans="1:2" x14ac:dyDescent="0.25">
      <c r="A453" s="57">
        <v>11162102</v>
      </c>
      <c r="B453" s="58" t="s">
        <v>11971</v>
      </c>
    </row>
    <row r="454" spans="1:2" x14ac:dyDescent="0.25">
      <c r="A454" s="57">
        <v>11162104</v>
      </c>
      <c r="B454" s="58" t="s">
        <v>9939</v>
      </c>
    </row>
    <row r="455" spans="1:2" x14ac:dyDescent="0.25">
      <c r="A455" s="57">
        <v>11162105</v>
      </c>
      <c r="B455" s="58" t="s">
        <v>2904</v>
      </c>
    </row>
    <row r="456" spans="1:2" x14ac:dyDescent="0.25">
      <c r="A456" s="57">
        <v>11162107</v>
      </c>
      <c r="B456" s="58" t="s">
        <v>12018</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13462</v>
      </c>
    </row>
    <row r="462" spans="1:2" x14ac:dyDescent="0.25">
      <c r="A462" s="57">
        <v>11162113</v>
      </c>
      <c r="B462" s="58" t="s">
        <v>18785</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12337</v>
      </c>
    </row>
    <row r="467" spans="1:2" x14ac:dyDescent="0.25">
      <c r="A467" s="57">
        <v>11162118</v>
      </c>
      <c r="B467" s="58" t="s">
        <v>10793</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11152</v>
      </c>
    </row>
    <row r="472" spans="1:2" x14ac:dyDescent="0.25">
      <c r="A472" s="57">
        <v>11162123</v>
      </c>
      <c r="B472" s="58" t="s">
        <v>6870</v>
      </c>
    </row>
    <row r="473" spans="1:2" x14ac:dyDescent="0.25">
      <c r="A473" s="57">
        <v>11162124</v>
      </c>
      <c r="B473" s="58" t="s">
        <v>11866</v>
      </c>
    </row>
    <row r="474" spans="1:2" x14ac:dyDescent="0.25">
      <c r="A474" s="57">
        <v>11162125</v>
      </c>
      <c r="B474" s="58" t="s">
        <v>13648</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12750</v>
      </c>
    </row>
    <row r="484" spans="1:2" x14ac:dyDescent="0.25">
      <c r="A484" s="57">
        <v>11162302</v>
      </c>
      <c r="B484" s="58" t="s">
        <v>3928</v>
      </c>
    </row>
    <row r="485" spans="1:2" x14ac:dyDescent="0.25">
      <c r="A485" s="57">
        <v>11162303</v>
      </c>
      <c r="B485" s="58" t="s">
        <v>17540</v>
      </c>
    </row>
    <row r="486" spans="1:2" x14ac:dyDescent="0.25">
      <c r="A486" s="57">
        <v>11162304</v>
      </c>
      <c r="B486" s="58" t="s">
        <v>5924</v>
      </c>
    </row>
    <row r="487" spans="1:2" x14ac:dyDescent="0.25">
      <c r="A487" s="57">
        <v>11162305</v>
      </c>
      <c r="B487" s="58" t="s">
        <v>1934</v>
      </c>
    </row>
    <row r="488" spans="1:2" x14ac:dyDescent="0.25">
      <c r="A488" s="57">
        <v>11162306</v>
      </c>
      <c r="B488" s="58" t="s">
        <v>17864</v>
      </c>
    </row>
    <row r="489" spans="1:2" x14ac:dyDescent="0.25">
      <c r="A489" s="57">
        <v>11162307</v>
      </c>
      <c r="B489" s="58" t="s">
        <v>4718</v>
      </c>
    </row>
    <row r="490" spans="1:2" x14ac:dyDescent="0.25">
      <c r="A490" s="57">
        <v>11162308</v>
      </c>
      <c r="B490" s="58" t="s">
        <v>800</v>
      </c>
    </row>
    <row r="491" spans="1:2" x14ac:dyDescent="0.25">
      <c r="A491" s="57">
        <v>11162309</v>
      </c>
      <c r="B491" s="58" t="s">
        <v>18737</v>
      </c>
    </row>
    <row r="492" spans="1:2" x14ac:dyDescent="0.25">
      <c r="A492" s="57">
        <v>11162310</v>
      </c>
      <c r="B492" s="58" t="s">
        <v>14348</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14591</v>
      </c>
    </row>
    <row r="498" spans="1:2" x14ac:dyDescent="0.25">
      <c r="A498" s="57">
        <v>11171701</v>
      </c>
      <c r="B498" s="58" t="s">
        <v>11165</v>
      </c>
    </row>
    <row r="499" spans="1:2" x14ac:dyDescent="0.25">
      <c r="A499" s="57">
        <v>11171702</v>
      </c>
      <c r="B499" s="58" t="s">
        <v>7642</v>
      </c>
    </row>
    <row r="500" spans="1:2" x14ac:dyDescent="0.25">
      <c r="A500" s="57">
        <v>11171801</v>
      </c>
      <c r="B500" s="58" t="s">
        <v>7546</v>
      </c>
    </row>
    <row r="501" spans="1:2" x14ac:dyDescent="0.25">
      <c r="A501" s="57">
        <v>11171901</v>
      </c>
      <c r="B501" s="58" t="s">
        <v>12657</v>
      </c>
    </row>
    <row r="502" spans="1:2" x14ac:dyDescent="0.25">
      <c r="A502" s="57">
        <v>11172001</v>
      </c>
      <c r="B502" s="58" t="s">
        <v>2611</v>
      </c>
    </row>
    <row r="503" spans="1:2" x14ac:dyDescent="0.25">
      <c r="A503" s="57">
        <v>11172101</v>
      </c>
      <c r="B503" s="58" t="s">
        <v>12959</v>
      </c>
    </row>
    <row r="504" spans="1:2" x14ac:dyDescent="0.25">
      <c r="A504" s="57">
        <v>11181501</v>
      </c>
      <c r="B504" s="58" t="s">
        <v>17302</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17466</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12879</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18729</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11747</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17733</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18313</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18412</v>
      </c>
    </row>
    <row r="558" spans="1:2" x14ac:dyDescent="0.25">
      <c r="A558" s="57">
        <v>12141608</v>
      </c>
      <c r="B558" s="58" t="s">
        <v>12772</v>
      </c>
    </row>
    <row r="559" spans="1:2" x14ac:dyDescent="0.25">
      <c r="A559" s="57">
        <v>12141609</v>
      </c>
      <c r="B559" s="58" t="s">
        <v>13867</v>
      </c>
    </row>
    <row r="560" spans="1:2" x14ac:dyDescent="0.25">
      <c r="A560" s="57">
        <v>12141610</v>
      </c>
      <c r="B560" s="58" t="s">
        <v>6305</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13135</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13935</v>
      </c>
    </row>
    <row r="569" spans="1:2" x14ac:dyDescent="0.25">
      <c r="A569" s="57">
        <v>12141702</v>
      </c>
      <c r="B569" s="58" t="s">
        <v>17359</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14582</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11987</v>
      </c>
    </row>
    <row r="581" spans="1:2" x14ac:dyDescent="0.25">
      <c r="A581" s="57">
        <v>12141714</v>
      </c>
      <c r="B581" s="58" t="s">
        <v>9898</v>
      </c>
    </row>
    <row r="582" spans="1:2" x14ac:dyDescent="0.25">
      <c r="A582" s="57">
        <v>12141715</v>
      </c>
      <c r="B582" s="58" t="s">
        <v>4878</v>
      </c>
    </row>
    <row r="583" spans="1:2" x14ac:dyDescent="0.25">
      <c r="A583" s="57">
        <v>12141716</v>
      </c>
      <c r="B583" s="58" t="s">
        <v>6020</v>
      </c>
    </row>
    <row r="584" spans="1:2" x14ac:dyDescent="0.25">
      <c r="A584" s="57">
        <v>12141717</v>
      </c>
      <c r="B584" s="58" t="s">
        <v>18126</v>
      </c>
    </row>
    <row r="585" spans="1:2" x14ac:dyDescent="0.25">
      <c r="A585" s="57">
        <v>12141718</v>
      </c>
      <c r="B585" s="58" t="s">
        <v>14698</v>
      </c>
    </row>
    <row r="586" spans="1:2" x14ac:dyDescent="0.25">
      <c r="A586" s="57">
        <v>12141719</v>
      </c>
      <c r="B586" s="58" t="s">
        <v>13758</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13172</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12490</v>
      </c>
    </row>
    <row r="597" spans="1:2" x14ac:dyDescent="0.25">
      <c r="A597" s="57">
        <v>12141730</v>
      </c>
      <c r="B597" s="58" t="s">
        <v>1338</v>
      </c>
    </row>
    <row r="598" spans="1:2" x14ac:dyDescent="0.25">
      <c r="A598" s="57">
        <v>12141731</v>
      </c>
      <c r="B598" s="58" t="s">
        <v>17932</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13193</v>
      </c>
    </row>
    <row r="603" spans="1:2" x14ac:dyDescent="0.25">
      <c r="A603" s="57">
        <v>12141736</v>
      </c>
      <c r="B603" s="58" t="s">
        <v>10000</v>
      </c>
    </row>
    <row r="604" spans="1:2" x14ac:dyDescent="0.25">
      <c r="A604" s="57">
        <v>12141737</v>
      </c>
      <c r="B604" s="58" t="s">
        <v>5189</v>
      </c>
    </row>
    <row r="605" spans="1:2" x14ac:dyDescent="0.25">
      <c r="A605" s="57">
        <v>12141738</v>
      </c>
      <c r="B605" s="58" t="s">
        <v>9395</v>
      </c>
    </row>
    <row r="606" spans="1:2" x14ac:dyDescent="0.25">
      <c r="A606" s="57">
        <v>12141739</v>
      </c>
      <c r="B606" s="58" t="s">
        <v>13386</v>
      </c>
    </row>
    <row r="607" spans="1:2" x14ac:dyDescent="0.25">
      <c r="A607" s="57">
        <v>12141740</v>
      </c>
      <c r="B607" s="58" t="s">
        <v>5923</v>
      </c>
    </row>
    <row r="608" spans="1:2" x14ac:dyDescent="0.25">
      <c r="A608" s="57">
        <v>12141741</v>
      </c>
      <c r="B608" s="58" t="s">
        <v>4893</v>
      </c>
    </row>
    <row r="609" spans="1:2" x14ac:dyDescent="0.25">
      <c r="A609" s="57">
        <v>12141742</v>
      </c>
      <c r="B609" s="58" t="s">
        <v>9678</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11206</v>
      </c>
    </row>
    <row r="614" spans="1:2" x14ac:dyDescent="0.25">
      <c r="A614" s="57">
        <v>12141747</v>
      </c>
      <c r="B614" s="58" t="s">
        <v>4505</v>
      </c>
    </row>
    <row r="615" spans="1:2" x14ac:dyDescent="0.25">
      <c r="A615" s="57">
        <v>12141748</v>
      </c>
      <c r="B615" s="58" t="s">
        <v>13204</v>
      </c>
    </row>
    <row r="616" spans="1:2" x14ac:dyDescent="0.25">
      <c r="A616" s="57">
        <v>12141749</v>
      </c>
      <c r="B616" s="58" t="s">
        <v>17039</v>
      </c>
    </row>
    <row r="617" spans="1:2" x14ac:dyDescent="0.25">
      <c r="A617" s="57">
        <v>12141750</v>
      </c>
      <c r="B617" s="58" t="s">
        <v>7789</v>
      </c>
    </row>
    <row r="618" spans="1:2" x14ac:dyDescent="0.25">
      <c r="A618" s="57">
        <v>12141751</v>
      </c>
      <c r="B618" s="58" t="s">
        <v>10466</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17228</v>
      </c>
    </row>
    <row r="625" spans="1:2" x14ac:dyDescent="0.25">
      <c r="A625" s="57">
        <v>12141758</v>
      </c>
      <c r="B625" s="58" t="s">
        <v>10350</v>
      </c>
    </row>
    <row r="626" spans="1:2" x14ac:dyDescent="0.25">
      <c r="A626" s="57">
        <v>12141759</v>
      </c>
      <c r="B626" s="58" t="s">
        <v>10557</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5152</v>
      </c>
    </row>
    <row r="634" spans="1:2" x14ac:dyDescent="0.25">
      <c r="A634" s="57">
        <v>12141901</v>
      </c>
      <c r="B634" s="58" t="s">
        <v>6805</v>
      </c>
    </row>
    <row r="635" spans="1:2" x14ac:dyDescent="0.25">
      <c r="A635" s="57">
        <v>12141902</v>
      </c>
      <c r="B635" s="58" t="s">
        <v>12832</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17684</v>
      </c>
    </row>
    <row r="652" spans="1:2" x14ac:dyDescent="0.25">
      <c r="A652" s="57">
        <v>12142003</v>
      </c>
      <c r="B652" s="58" t="s">
        <v>1654</v>
      </c>
    </row>
    <row r="653" spans="1:2" x14ac:dyDescent="0.25">
      <c r="A653" s="57">
        <v>12142004</v>
      </c>
      <c r="B653" s="58" t="s">
        <v>13819</v>
      </c>
    </row>
    <row r="654" spans="1:2" x14ac:dyDescent="0.25">
      <c r="A654" s="57">
        <v>12142005</v>
      </c>
      <c r="B654" s="58" t="s">
        <v>13043</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18366</v>
      </c>
    </row>
    <row r="659" spans="1:2" x14ac:dyDescent="0.25">
      <c r="A659" s="57">
        <v>12142104</v>
      </c>
      <c r="B659" s="58" t="s">
        <v>9400</v>
      </c>
    </row>
    <row r="660" spans="1:2" x14ac:dyDescent="0.25">
      <c r="A660" s="57">
        <v>12142105</v>
      </c>
      <c r="B660" s="58" t="s">
        <v>17524</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9683</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12818</v>
      </c>
    </row>
    <row r="674" spans="1:2" x14ac:dyDescent="0.25">
      <c r="A674" s="57">
        <v>12161505</v>
      </c>
      <c r="B674" s="58" t="s">
        <v>16328</v>
      </c>
    </row>
    <row r="675" spans="1:2" x14ac:dyDescent="0.25">
      <c r="A675" s="57">
        <v>12161506</v>
      </c>
      <c r="B675" s="58" t="s">
        <v>16463</v>
      </c>
    </row>
    <row r="676" spans="1:2" x14ac:dyDescent="0.25">
      <c r="A676" s="57">
        <v>12161507</v>
      </c>
      <c r="B676" s="58" t="s">
        <v>12731</v>
      </c>
    </row>
    <row r="677" spans="1:2" x14ac:dyDescent="0.25">
      <c r="A677" s="57">
        <v>12161601</v>
      </c>
      <c r="B677" s="58" t="s">
        <v>229</v>
      </c>
    </row>
    <row r="678" spans="1:2" x14ac:dyDescent="0.25">
      <c r="A678" s="57">
        <v>12161602</v>
      </c>
      <c r="B678" s="58" t="s">
        <v>7302</v>
      </c>
    </row>
    <row r="679" spans="1:2" x14ac:dyDescent="0.25">
      <c r="A679" s="57">
        <v>12161603</v>
      </c>
      <c r="B679" s="58" t="s">
        <v>13644</v>
      </c>
    </row>
    <row r="680" spans="1:2" x14ac:dyDescent="0.25">
      <c r="A680" s="57">
        <v>12161604</v>
      </c>
      <c r="B680" s="58" t="s">
        <v>12048</v>
      </c>
    </row>
    <row r="681" spans="1:2" x14ac:dyDescent="0.25">
      <c r="A681" s="57">
        <v>12161701</v>
      </c>
      <c r="B681" s="58" t="s">
        <v>5228</v>
      </c>
    </row>
    <row r="682" spans="1:2" x14ac:dyDescent="0.25">
      <c r="A682" s="57">
        <v>12161702</v>
      </c>
      <c r="B682" s="58" t="s">
        <v>5435</v>
      </c>
    </row>
    <row r="683" spans="1:2" x14ac:dyDescent="0.25">
      <c r="A683" s="57">
        <v>12161703</v>
      </c>
      <c r="B683" s="58" t="s">
        <v>11324</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9865</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12053</v>
      </c>
    </row>
    <row r="695" spans="1:2" x14ac:dyDescent="0.25">
      <c r="A695" s="57">
        <v>12161901</v>
      </c>
      <c r="B695" s="58" t="s">
        <v>17313</v>
      </c>
    </row>
    <row r="696" spans="1:2" x14ac:dyDescent="0.25">
      <c r="A696" s="57">
        <v>12161902</v>
      </c>
      <c r="B696" s="58" t="s">
        <v>5208</v>
      </c>
    </row>
    <row r="697" spans="1:2" x14ac:dyDescent="0.25">
      <c r="A697" s="57">
        <v>12161903</v>
      </c>
      <c r="B697" s="58" t="s">
        <v>8513</v>
      </c>
    </row>
    <row r="698" spans="1:2" x14ac:dyDescent="0.25">
      <c r="A698" s="57">
        <v>12161904</v>
      </c>
      <c r="B698" s="58" t="s">
        <v>17439</v>
      </c>
    </row>
    <row r="699" spans="1:2" x14ac:dyDescent="0.25">
      <c r="A699" s="57">
        <v>12161905</v>
      </c>
      <c r="B699" s="58" t="s">
        <v>13766</v>
      </c>
    </row>
    <row r="700" spans="1:2" x14ac:dyDescent="0.25">
      <c r="A700" s="57">
        <v>12161906</v>
      </c>
      <c r="B700" s="58" t="s">
        <v>12647</v>
      </c>
    </row>
    <row r="701" spans="1:2" x14ac:dyDescent="0.25">
      <c r="A701" s="57">
        <v>12161907</v>
      </c>
      <c r="B701" s="58" t="s">
        <v>10814</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11143</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11634</v>
      </c>
    </row>
    <row r="714" spans="1:2" x14ac:dyDescent="0.25">
      <c r="A714" s="57">
        <v>12162208</v>
      </c>
      <c r="B714" s="58" t="s">
        <v>14756</v>
      </c>
    </row>
    <row r="715" spans="1:2" x14ac:dyDescent="0.25">
      <c r="A715" s="57">
        <v>12162209</v>
      </c>
      <c r="B715" s="58" t="s">
        <v>7947</v>
      </c>
    </row>
    <row r="716" spans="1:2" x14ac:dyDescent="0.25">
      <c r="A716" s="57">
        <v>12162210</v>
      </c>
      <c r="B716" s="58" t="s">
        <v>13563</v>
      </c>
    </row>
    <row r="717" spans="1:2" x14ac:dyDescent="0.25">
      <c r="A717" s="57">
        <v>12162211</v>
      </c>
      <c r="B717" s="58" t="s">
        <v>3988</v>
      </c>
    </row>
    <row r="718" spans="1:2" x14ac:dyDescent="0.25">
      <c r="A718" s="57">
        <v>12162212</v>
      </c>
      <c r="B718" s="58" t="s">
        <v>6290</v>
      </c>
    </row>
    <row r="719" spans="1:2" x14ac:dyDescent="0.25">
      <c r="A719" s="57">
        <v>12162301</v>
      </c>
      <c r="B719" s="58" t="s">
        <v>15151</v>
      </c>
    </row>
    <row r="720" spans="1:2" x14ac:dyDescent="0.25">
      <c r="A720" s="57">
        <v>12162302</v>
      </c>
      <c r="B720" s="58" t="s">
        <v>6233</v>
      </c>
    </row>
    <row r="721" spans="1:2" x14ac:dyDescent="0.25">
      <c r="A721" s="57">
        <v>12162303</v>
      </c>
      <c r="B721" s="58" t="s">
        <v>9534</v>
      </c>
    </row>
    <row r="722" spans="1:2" x14ac:dyDescent="0.25">
      <c r="A722" s="57">
        <v>12162401</v>
      </c>
      <c r="B722" s="58" t="s">
        <v>18504</v>
      </c>
    </row>
    <row r="723" spans="1:2" x14ac:dyDescent="0.25">
      <c r="A723" s="57">
        <v>12162402</v>
      </c>
      <c r="B723" s="58" t="s">
        <v>5248</v>
      </c>
    </row>
    <row r="724" spans="1:2" x14ac:dyDescent="0.25">
      <c r="A724" s="57">
        <v>12162501</v>
      </c>
      <c r="B724" s="58" t="s">
        <v>13790</v>
      </c>
    </row>
    <row r="725" spans="1:2" x14ac:dyDescent="0.25">
      <c r="A725" s="57">
        <v>12162502</v>
      </c>
      <c r="B725" s="58" t="s">
        <v>10634</v>
      </c>
    </row>
    <row r="726" spans="1:2" x14ac:dyDescent="0.25">
      <c r="A726" s="57">
        <v>12162503</v>
      </c>
      <c r="B726" s="58" t="s">
        <v>18275</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6091</v>
      </c>
    </row>
    <row r="738" spans="1:2" x14ac:dyDescent="0.25">
      <c r="A738" s="57">
        <v>12163201</v>
      </c>
      <c r="B738" s="58" t="s">
        <v>3241</v>
      </c>
    </row>
    <row r="739" spans="1:2" x14ac:dyDescent="0.25">
      <c r="A739" s="57">
        <v>12163301</v>
      </c>
      <c r="B739" s="58" t="s">
        <v>4903</v>
      </c>
    </row>
    <row r="740" spans="1:2" x14ac:dyDescent="0.25">
      <c r="A740" s="57">
        <v>12163401</v>
      </c>
      <c r="B740" s="58" t="s">
        <v>9706</v>
      </c>
    </row>
    <row r="741" spans="1:2" x14ac:dyDescent="0.25">
      <c r="A741" s="57">
        <v>12163501</v>
      </c>
      <c r="B741" s="58" t="s">
        <v>7477</v>
      </c>
    </row>
    <row r="742" spans="1:2" x14ac:dyDescent="0.25">
      <c r="A742" s="57">
        <v>12163601</v>
      </c>
      <c r="B742" s="58" t="s">
        <v>14132</v>
      </c>
    </row>
    <row r="743" spans="1:2" x14ac:dyDescent="0.25">
      <c r="A743" s="57">
        <v>12163602</v>
      </c>
      <c r="B743" s="58" t="s">
        <v>11155</v>
      </c>
    </row>
    <row r="744" spans="1:2" x14ac:dyDescent="0.25">
      <c r="A744" s="57">
        <v>12163701</v>
      </c>
      <c r="B744" s="58" t="s">
        <v>13890</v>
      </c>
    </row>
    <row r="745" spans="1:2" x14ac:dyDescent="0.25">
      <c r="A745" s="57">
        <v>12163801</v>
      </c>
      <c r="B745" s="58" t="s">
        <v>1295</v>
      </c>
    </row>
    <row r="746" spans="1:2" x14ac:dyDescent="0.25">
      <c r="A746" s="57">
        <v>12163802</v>
      </c>
      <c r="B746" s="58" t="s">
        <v>2673</v>
      </c>
    </row>
    <row r="747" spans="1:2" x14ac:dyDescent="0.25">
      <c r="A747" s="57">
        <v>12163901</v>
      </c>
      <c r="B747" s="58" t="s">
        <v>13258</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13004</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12500</v>
      </c>
    </row>
    <row r="761" spans="1:2" x14ac:dyDescent="0.25">
      <c r="A761" s="57">
        <v>12171503</v>
      </c>
      <c r="B761" s="58" t="s">
        <v>5606</v>
      </c>
    </row>
    <row r="762" spans="1:2" x14ac:dyDescent="0.25">
      <c r="A762" s="57">
        <v>12171504</v>
      </c>
      <c r="B762" s="58" t="s">
        <v>9695</v>
      </c>
    </row>
    <row r="763" spans="1:2" x14ac:dyDescent="0.25">
      <c r="A763" s="57">
        <v>12171505</v>
      </c>
      <c r="B763" s="58" t="s">
        <v>10223</v>
      </c>
    </row>
    <row r="764" spans="1:2" x14ac:dyDescent="0.25">
      <c r="A764" s="57">
        <v>12171506</v>
      </c>
      <c r="B764" s="58" t="s">
        <v>237</v>
      </c>
    </row>
    <row r="765" spans="1:2" x14ac:dyDescent="0.25">
      <c r="A765" s="57">
        <v>12171602</v>
      </c>
      <c r="B765" s="58" t="s">
        <v>11037</v>
      </c>
    </row>
    <row r="766" spans="1:2" x14ac:dyDescent="0.25">
      <c r="A766" s="57">
        <v>12171603</v>
      </c>
      <c r="B766" s="58" t="s">
        <v>5912</v>
      </c>
    </row>
    <row r="767" spans="1:2" x14ac:dyDescent="0.25">
      <c r="A767" s="57">
        <v>12171604</v>
      </c>
      <c r="B767" s="58" t="s">
        <v>4762</v>
      </c>
    </row>
    <row r="768" spans="1:2" x14ac:dyDescent="0.25">
      <c r="A768" s="57">
        <v>12171605</v>
      </c>
      <c r="B768" s="58" t="s">
        <v>7751</v>
      </c>
    </row>
    <row r="769" spans="1:2" x14ac:dyDescent="0.25">
      <c r="A769" s="57">
        <v>12171701</v>
      </c>
      <c r="B769" s="58" t="s">
        <v>14558</v>
      </c>
    </row>
    <row r="770" spans="1:2" x14ac:dyDescent="0.25">
      <c r="A770" s="57">
        <v>12171702</v>
      </c>
      <c r="B770" s="58" t="s">
        <v>17034</v>
      </c>
    </row>
    <row r="771" spans="1:2" x14ac:dyDescent="0.25">
      <c r="A771" s="57">
        <v>12171703</v>
      </c>
      <c r="B771" s="58" t="s">
        <v>14057</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6116</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9731</v>
      </c>
    </row>
    <row r="788" spans="1:2" x14ac:dyDescent="0.25">
      <c r="A788" s="57">
        <v>12352101</v>
      </c>
      <c r="B788" s="58" t="s">
        <v>1582</v>
      </c>
    </row>
    <row r="789" spans="1:2" x14ac:dyDescent="0.25">
      <c r="A789" s="57">
        <v>12352102</v>
      </c>
      <c r="B789" s="58" t="s">
        <v>17997</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6267</v>
      </c>
    </row>
    <row r="795" spans="1:2" x14ac:dyDescent="0.25">
      <c r="A795" s="57">
        <v>12352108</v>
      </c>
      <c r="B795" s="58" t="s">
        <v>12224</v>
      </c>
    </row>
    <row r="796" spans="1:2" x14ac:dyDescent="0.25">
      <c r="A796" s="57">
        <v>12352111</v>
      </c>
      <c r="B796" s="58" t="s">
        <v>8054</v>
      </c>
    </row>
    <row r="797" spans="1:2" x14ac:dyDescent="0.25">
      <c r="A797" s="57">
        <v>12352112</v>
      </c>
      <c r="B797" s="58" t="s">
        <v>12224</v>
      </c>
    </row>
    <row r="798" spans="1:2" x14ac:dyDescent="0.25">
      <c r="A798" s="57">
        <v>12352113</v>
      </c>
      <c r="B798" s="58" t="s">
        <v>18634</v>
      </c>
    </row>
    <row r="799" spans="1:2" x14ac:dyDescent="0.25">
      <c r="A799" s="57">
        <v>12352114</v>
      </c>
      <c r="B799" s="58" t="s">
        <v>3377</v>
      </c>
    </row>
    <row r="800" spans="1:2" x14ac:dyDescent="0.25">
      <c r="A800" s="57">
        <v>12352115</v>
      </c>
      <c r="B800" s="58" t="s">
        <v>10512</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11645</v>
      </c>
    </row>
    <row r="806" spans="1:2" x14ac:dyDescent="0.25">
      <c r="A806" s="57">
        <v>12352121</v>
      </c>
      <c r="B806" s="58" t="s">
        <v>10784</v>
      </c>
    </row>
    <row r="807" spans="1:2" x14ac:dyDescent="0.25">
      <c r="A807" s="57">
        <v>12352123</v>
      </c>
      <c r="B807" s="58" t="s">
        <v>18057</v>
      </c>
    </row>
    <row r="808" spans="1:2" x14ac:dyDescent="0.25">
      <c r="A808" s="57">
        <v>12352124</v>
      </c>
      <c r="B808" s="58" t="s">
        <v>17173</v>
      </c>
    </row>
    <row r="809" spans="1:2" x14ac:dyDescent="0.25">
      <c r="A809" s="57">
        <v>12352125</v>
      </c>
      <c r="B809" s="58" t="s">
        <v>15901</v>
      </c>
    </row>
    <row r="810" spans="1:2" x14ac:dyDescent="0.25">
      <c r="A810" s="57">
        <v>12352126</v>
      </c>
      <c r="B810" s="58" t="s">
        <v>12278</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11713</v>
      </c>
    </row>
    <row r="827" spans="1:2" x14ac:dyDescent="0.25">
      <c r="A827" s="57">
        <v>12352301</v>
      </c>
      <c r="B827" s="58" t="s">
        <v>4346</v>
      </c>
    </row>
    <row r="828" spans="1:2" x14ac:dyDescent="0.25">
      <c r="A828" s="57">
        <v>12352302</v>
      </c>
      <c r="B828" s="58" t="s">
        <v>7641</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12567</v>
      </c>
    </row>
    <row r="834" spans="1:2" x14ac:dyDescent="0.25">
      <c r="A834" s="57">
        <v>12352308</v>
      </c>
      <c r="B834" s="58" t="s">
        <v>17225</v>
      </c>
    </row>
    <row r="835" spans="1:2" x14ac:dyDescent="0.25">
      <c r="A835" s="57">
        <v>12352309</v>
      </c>
      <c r="B835" s="58" t="s">
        <v>6893</v>
      </c>
    </row>
    <row r="836" spans="1:2" x14ac:dyDescent="0.25">
      <c r="A836" s="57">
        <v>12352310</v>
      </c>
      <c r="B836" s="58" t="s">
        <v>14603</v>
      </c>
    </row>
    <row r="837" spans="1:2" x14ac:dyDescent="0.25">
      <c r="A837" s="57">
        <v>12352311</v>
      </c>
      <c r="B837" s="58" t="s">
        <v>8976</v>
      </c>
    </row>
    <row r="838" spans="1:2" x14ac:dyDescent="0.25">
      <c r="A838" s="57">
        <v>12352312</v>
      </c>
      <c r="B838" s="58" t="s">
        <v>4789</v>
      </c>
    </row>
    <row r="839" spans="1:2" x14ac:dyDescent="0.25">
      <c r="A839" s="57">
        <v>12352401</v>
      </c>
      <c r="B839" s="58" t="s">
        <v>12640</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11113</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10477</v>
      </c>
    </row>
    <row r="851" spans="1:2" x14ac:dyDescent="0.25">
      <c r="A851" s="57">
        <v>13101603</v>
      </c>
      <c r="B851" s="58" t="s">
        <v>5250</v>
      </c>
    </row>
    <row r="852" spans="1:2" x14ac:dyDescent="0.25">
      <c r="A852" s="57">
        <v>13101604</v>
      </c>
      <c r="B852" s="58" t="s">
        <v>18157</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18141</v>
      </c>
    </row>
    <row r="858" spans="1:2" x14ac:dyDescent="0.25">
      <c r="A858" s="57">
        <v>13101703</v>
      </c>
      <c r="B858" s="58" t="s">
        <v>13157</v>
      </c>
    </row>
    <row r="859" spans="1:2" x14ac:dyDescent="0.25">
      <c r="A859" s="57">
        <v>13101704</v>
      </c>
      <c r="B859" s="58" t="s">
        <v>14942</v>
      </c>
    </row>
    <row r="860" spans="1:2" x14ac:dyDescent="0.25">
      <c r="A860" s="57">
        <v>13101705</v>
      </c>
      <c r="B860" s="58" t="s">
        <v>12698</v>
      </c>
    </row>
    <row r="861" spans="1:2" x14ac:dyDescent="0.25">
      <c r="A861" s="57">
        <v>13101706</v>
      </c>
      <c r="B861" s="58" t="s">
        <v>9280</v>
      </c>
    </row>
    <row r="862" spans="1:2" x14ac:dyDescent="0.25">
      <c r="A862" s="57">
        <v>13101707</v>
      </c>
      <c r="B862" s="58" t="s">
        <v>7033</v>
      </c>
    </row>
    <row r="863" spans="1:2" x14ac:dyDescent="0.25">
      <c r="A863" s="57">
        <v>13101708</v>
      </c>
      <c r="B863" s="58" t="s">
        <v>10897</v>
      </c>
    </row>
    <row r="864" spans="1:2" x14ac:dyDescent="0.25">
      <c r="A864" s="57">
        <v>13101709</v>
      </c>
      <c r="B864" s="58" t="s">
        <v>3817</v>
      </c>
    </row>
    <row r="865" spans="1:2" x14ac:dyDescent="0.25">
      <c r="A865" s="57">
        <v>13101710</v>
      </c>
      <c r="B865" s="58" t="s">
        <v>13335</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12267</v>
      </c>
    </row>
    <row r="870" spans="1:2" x14ac:dyDescent="0.25">
      <c r="A870" s="57">
        <v>13101715</v>
      </c>
      <c r="B870" s="58" t="s">
        <v>9118</v>
      </c>
    </row>
    <row r="871" spans="1:2" x14ac:dyDescent="0.25">
      <c r="A871" s="57">
        <v>13101716</v>
      </c>
      <c r="B871" s="58" t="s">
        <v>18519</v>
      </c>
    </row>
    <row r="872" spans="1:2" x14ac:dyDescent="0.25">
      <c r="A872" s="57">
        <v>13101717</v>
      </c>
      <c r="B872" s="58" t="s">
        <v>4723</v>
      </c>
    </row>
    <row r="873" spans="1:2" x14ac:dyDescent="0.25">
      <c r="A873" s="57">
        <v>13101718</v>
      </c>
      <c r="B873" s="58" t="s">
        <v>10148</v>
      </c>
    </row>
    <row r="874" spans="1:2" x14ac:dyDescent="0.25">
      <c r="A874" s="57">
        <v>13101719</v>
      </c>
      <c r="B874" s="58" t="s">
        <v>4134</v>
      </c>
    </row>
    <row r="875" spans="1:2" x14ac:dyDescent="0.25">
      <c r="A875" s="57">
        <v>13101720</v>
      </c>
      <c r="B875" s="58" t="s">
        <v>13546</v>
      </c>
    </row>
    <row r="876" spans="1:2" x14ac:dyDescent="0.25">
      <c r="A876" s="57">
        <v>13101721</v>
      </c>
      <c r="B876" s="58" t="s">
        <v>13417</v>
      </c>
    </row>
    <row r="877" spans="1:2" x14ac:dyDescent="0.25">
      <c r="A877" s="57">
        <v>13101722</v>
      </c>
      <c r="B877" s="58" t="s">
        <v>15614</v>
      </c>
    </row>
    <row r="878" spans="1:2" x14ac:dyDescent="0.25">
      <c r="A878" s="57">
        <v>13101723</v>
      </c>
      <c r="B878" s="58" t="s">
        <v>1572</v>
      </c>
    </row>
    <row r="879" spans="1:2" x14ac:dyDescent="0.25">
      <c r="A879" s="57">
        <v>13101724</v>
      </c>
      <c r="B879" s="58" t="s">
        <v>14646</v>
      </c>
    </row>
    <row r="880" spans="1:2" x14ac:dyDescent="0.25">
      <c r="A880" s="57">
        <v>13101902</v>
      </c>
      <c r="B880" s="58" t="s">
        <v>10990</v>
      </c>
    </row>
    <row r="881" spans="1:2" x14ac:dyDescent="0.25">
      <c r="A881" s="57">
        <v>13101903</v>
      </c>
      <c r="B881" s="58" t="s">
        <v>18529</v>
      </c>
    </row>
    <row r="882" spans="1:2" x14ac:dyDescent="0.25">
      <c r="A882" s="57">
        <v>13101904</v>
      </c>
      <c r="B882" s="58" t="s">
        <v>17567</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11654</v>
      </c>
    </row>
    <row r="888" spans="1:2" x14ac:dyDescent="0.25">
      <c r="A888" s="57">
        <v>13102005</v>
      </c>
      <c r="B888" s="58" t="s">
        <v>10404</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11746</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18044</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10071</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11791</v>
      </c>
    </row>
    <row r="906" spans="1:2" x14ac:dyDescent="0.25">
      <c r="A906" s="57">
        <v>13102024</v>
      </c>
      <c r="B906" s="58" t="s">
        <v>142</v>
      </c>
    </row>
    <row r="907" spans="1:2" x14ac:dyDescent="0.25">
      <c r="A907" s="57">
        <v>13102025</v>
      </c>
      <c r="B907" s="58" t="s">
        <v>6025</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12645</v>
      </c>
    </row>
    <row r="919" spans="1:2" x14ac:dyDescent="0.25">
      <c r="A919" s="57">
        <v>13111006</v>
      </c>
      <c r="B919" s="58" t="s">
        <v>6954</v>
      </c>
    </row>
    <row r="920" spans="1:2" x14ac:dyDescent="0.25">
      <c r="A920" s="57">
        <v>13111007</v>
      </c>
      <c r="B920" s="58" t="s">
        <v>8337</v>
      </c>
    </row>
    <row r="921" spans="1:2" x14ac:dyDescent="0.25">
      <c r="A921" s="57">
        <v>13111008</v>
      </c>
      <c r="B921" s="58" t="s">
        <v>12390</v>
      </c>
    </row>
    <row r="922" spans="1:2" x14ac:dyDescent="0.25">
      <c r="A922" s="57">
        <v>13111009</v>
      </c>
      <c r="B922" s="58" t="s">
        <v>10317</v>
      </c>
    </row>
    <row r="923" spans="1:2" x14ac:dyDescent="0.25">
      <c r="A923" s="57">
        <v>13111010</v>
      </c>
      <c r="B923" s="58" t="s">
        <v>15415</v>
      </c>
    </row>
    <row r="924" spans="1:2" x14ac:dyDescent="0.25">
      <c r="A924" s="57">
        <v>13111011</v>
      </c>
      <c r="B924" s="58" t="s">
        <v>9101</v>
      </c>
    </row>
    <row r="925" spans="1:2" x14ac:dyDescent="0.25">
      <c r="A925" s="57">
        <v>13111012</v>
      </c>
      <c r="B925" s="58" t="s">
        <v>10708</v>
      </c>
    </row>
    <row r="926" spans="1:2" x14ac:dyDescent="0.25">
      <c r="A926" s="57">
        <v>13111013</v>
      </c>
      <c r="B926" s="58" t="s">
        <v>13590</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11109</v>
      </c>
    </row>
    <row r="931" spans="1:2" x14ac:dyDescent="0.25">
      <c r="A931" s="57">
        <v>13111018</v>
      </c>
      <c r="B931" s="58" t="s">
        <v>13775</v>
      </c>
    </row>
    <row r="932" spans="1:2" x14ac:dyDescent="0.25">
      <c r="A932" s="57">
        <v>13111019</v>
      </c>
      <c r="B932" s="58" t="s">
        <v>1378</v>
      </c>
    </row>
    <row r="933" spans="1:2" x14ac:dyDescent="0.25">
      <c r="A933" s="57">
        <v>13111020</v>
      </c>
      <c r="B933" s="58" t="s">
        <v>4287</v>
      </c>
    </row>
    <row r="934" spans="1:2" x14ac:dyDescent="0.25">
      <c r="A934" s="57">
        <v>13111021</v>
      </c>
      <c r="B934" s="58" t="s">
        <v>12509</v>
      </c>
    </row>
    <row r="935" spans="1:2" x14ac:dyDescent="0.25">
      <c r="A935" s="57">
        <v>13111022</v>
      </c>
      <c r="B935" s="58" t="s">
        <v>12650</v>
      </c>
    </row>
    <row r="936" spans="1:2" x14ac:dyDescent="0.25">
      <c r="A936" s="57">
        <v>13111023</v>
      </c>
      <c r="B936" s="58" t="s">
        <v>17236</v>
      </c>
    </row>
    <row r="937" spans="1:2" x14ac:dyDescent="0.25">
      <c r="A937" s="57">
        <v>13111024</v>
      </c>
      <c r="B937" s="58" t="s">
        <v>15067</v>
      </c>
    </row>
    <row r="938" spans="1:2" x14ac:dyDescent="0.25">
      <c r="A938" s="57">
        <v>13111025</v>
      </c>
      <c r="B938" s="58" t="s">
        <v>2812</v>
      </c>
    </row>
    <row r="939" spans="1:2" x14ac:dyDescent="0.25">
      <c r="A939" s="57">
        <v>13111026</v>
      </c>
      <c r="B939" s="58" t="s">
        <v>12945</v>
      </c>
    </row>
    <row r="940" spans="1:2" x14ac:dyDescent="0.25">
      <c r="A940" s="57">
        <v>13111027</v>
      </c>
      <c r="B940" s="58" t="s">
        <v>9209</v>
      </c>
    </row>
    <row r="941" spans="1:2" x14ac:dyDescent="0.25">
      <c r="A941" s="57">
        <v>13111028</v>
      </c>
      <c r="B941" s="58" t="s">
        <v>4016</v>
      </c>
    </row>
    <row r="942" spans="1:2" x14ac:dyDescent="0.25">
      <c r="A942" s="57">
        <v>13111029</v>
      </c>
      <c r="B942" s="58" t="s">
        <v>14475</v>
      </c>
    </row>
    <row r="943" spans="1:2" x14ac:dyDescent="0.25">
      <c r="A943" s="57">
        <v>13111030</v>
      </c>
      <c r="B943" s="58" t="s">
        <v>7999</v>
      </c>
    </row>
    <row r="944" spans="1:2" x14ac:dyDescent="0.25">
      <c r="A944" s="57">
        <v>13111031</v>
      </c>
      <c r="B944" s="58" t="s">
        <v>11631</v>
      </c>
    </row>
    <row r="945" spans="1:2" x14ac:dyDescent="0.25">
      <c r="A945" s="57">
        <v>13111032</v>
      </c>
      <c r="B945" s="58" t="s">
        <v>18333</v>
      </c>
    </row>
    <row r="946" spans="1:2" x14ac:dyDescent="0.25">
      <c r="A946" s="57">
        <v>13111033</v>
      </c>
      <c r="B946" s="58" t="s">
        <v>15410</v>
      </c>
    </row>
    <row r="947" spans="1:2" x14ac:dyDescent="0.25">
      <c r="A947" s="57">
        <v>13111034</v>
      </c>
      <c r="B947" s="58" t="s">
        <v>12128</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12190</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12898</v>
      </c>
    </row>
    <row r="959" spans="1:2" x14ac:dyDescent="0.25">
      <c r="A959" s="57">
        <v>13111046</v>
      </c>
      <c r="B959" s="58" t="s">
        <v>11965</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12229</v>
      </c>
    </row>
    <row r="967" spans="1:2" x14ac:dyDescent="0.25">
      <c r="A967" s="57">
        <v>13111054</v>
      </c>
      <c r="B967" s="58" t="s">
        <v>11599</v>
      </c>
    </row>
    <row r="968" spans="1:2" x14ac:dyDescent="0.25">
      <c r="A968" s="57">
        <v>13111055</v>
      </c>
      <c r="B968" s="58" t="s">
        <v>16068</v>
      </c>
    </row>
    <row r="969" spans="1:2" x14ac:dyDescent="0.25">
      <c r="A969" s="57">
        <v>13111056</v>
      </c>
      <c r="B969" s="58" t="s">
        <v>12841</v>
      </c>
    </row>
    <row r="970" spans="1:2" x14ac:dyDescent="0.25">
      <c r="A970" s="57">
        <v>13111057</v>
      </c>
      <c r="B970" s="58" t="s">
        <v>12797</v>
      </c>
    </row>
    <row r="971" spans="1:2" x14ac:dyDescent="0.25">
      <c r="A971" s="57">
        <v>13111058</v>
      </c>
      <c r="B971" s="58" t="s">
        <v>10070</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11682</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5880</v>
      </c>
    </row>
    <row r="983" spans="1:2" x14ac:dyDescent="0.25">
      <c r="A983" s="57">
        <v>13111201</v>
      </c>
      <c r="B983" s="58" t="s">
        <v>1188</v>
      </c>
    </row>
    <row r="984" spans="1:2" x14ac:dyDescent="0.25">
      <c r="A984" s="57">
        <v>13111202</v>
      </c>
      <c r="B984" s="58" t="s">
        <v>10369</v>
      </c>
    </row>
    <row r="985" spans="1:2" x14ac:dyDescent="0.25">
      <c r="A985" s="57">
        <v>13111203</v>
      </c>
      <c r="B985" s="58" t="s">
        <v>18718</v>
      </c>
    </row>
    <row r="986" spans="1:2" x14ac:dyDescent="0.25">
      <c r="A986" s="57">
        <v>13111204</v>
      </c>
      <c r="B986" s="58" t="s">
        <v>17431</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10267</v>
      </c>
    </row>
    <row r="995" spans="1:2" x14ac:dyDescent="0.25">
      <c r="A995" s="57">
        <v>13111213</v>
      </c>
      <c r="B995" s="58" t="s">
        <v>15256</v>
      </c>
    </row>
    <row r="996" spans="1:2" x14ac:dyDescent="0.25">
      <c r="A996" s="57">
        <v>13111214</v>
      </c>
      <c r="B996" s="58" t="s">
        <v>11139</v>
      </c>
    </row>
    <row r="997" spans="1:2" x14ac:dyDescent="0.25">
      <c r="A997" s="57">
        <v>13111215</v>
      </c>
      <c r="B997" s="58" t="s">
        <v>6046</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10113</v>
      </c>
    </row>
    <row r="1006" spans="1:2" x14ac:dyDescent="0.25">
      <c r="A1006" s="57">
        <v>13111304</v>
      </c>
      <c r="B1006" s="58" t="s">
        <v>7908</v>
      </c>
    </row>
    <row r="1007" spans="1:2" x14ac:dyDescent="0.25">
      <c r="A1007" s="57">
        <v>13111305</v>
      </c>
      <c r="B1007" s="58" t="s">
        <v>14407</v>
      </c>
    </row>
    <row r="1008" spans="1:2" x14ac:dyDescent="0.25">
      <c r="A1008" s="57">
        <v>13111306</v>
      </c>
      <c r="B1008" s="58" t="s">
        <v>18179</v>
      </c>
    </row>
    <row r="1009" spans="1:2" x14ac:dyDescent="0.25">
      <c r="A1009" s="57">
        <v>13111307</v>
      </c>
      <c r="B1009" s="58" t="s">
        <v>16238</v>
      </c>
    </row>
    <row r="1010" spans="1:2" x14ac:dyDescent="0.25">
      <c r="A1010" s="57">
        <v>13111308</v>
      </c>
      <c r="B1010" s="58" t="s">
        <v>13864</v>
      </c>
    </row>
    <row r="1011" spans="1:2" x14ac:dyDescent="0.25">
      <c r="A1011" s="57">
        <v>14101501</v>
      </c>
      <c r="B1011" s="58" t="s">
        <v>2987</v>
      </c>
    </row>
    <row r="1012" spans="1:2" x14ac:dyDescent="0.25">
      <c r="A1012" s="57">
        <v>14111501</v>
      </c>
      <c r="B1012" s="58" t="s">
        <v>18527</v>
      </c>
    </row>
    <row r="1013" spans="1:2" x14ac:dyDescent="0.25">
      <c r="A1013" s="57">
        <v>14111502</v>
      </c>
      <c r="B1013" s="58" t="s">
        <v>14287</v>
      </c>
    </row>
    <row r="1014" spans="1:2" x14ac:dyDescent="0.25">
      <c r="A1014" s="57">
        <v>14111503</v>
      </c>
      <c r="B1014" s="58" t="s">
        <v>14857</v>
      </c>
    </row>
    <row r="1015" spans="1:2" x14ac:dyDescent="0.25">
      <c r="A1015" s="57">
        <v>14111504</v>
      </c>
      <c r="B1015" s="58" t="s">
        <v>3548</v>
      </c>
    </row>
    <row r="1016" spans="1:2" x14ac:dyDescent="0.25">
      <c r="A1016" s="57">
        <v>14111505</v>
      </c>
      <c r="B1016" s="58" t="s">
        <v>18186</v>
      </c>
    </row>
    <row r="1017" spans="1:2" x14ac:dyDescent="0.25">
      <c r="A1017" s="57">
        <v>14111506</v>
      </c>
      <c r="B1017" s="58" t="s">
        <v>13271</v>
      </c>
    </row>
    <row r="1018" spans="1:2" x14ac:dyDescent="0.25">
      <c r="A1018" s="57">
        <v>14111507</v>
      </c>
      <c r="B1018" s="58" t="s">
        <v>13715</v>
      </c>
    </row>
    <row r="1019" spans="1:2" x14ac:dyDescent="0.25">
      <c r="A1019" s="57">
        <v>14111508</v>
      </c>
      <c r="B1019" s="58" t="s">
        <v>18166</v>
      </c>
    </row>
    <row r="1020" spans="1:2" x14ac:dyDescent="0.25">
      <c r="A1020" s="57">
        <v>14111509</v>
      </c>
      <c r="B1020" s="58" t="s">
        <v>3892</v>
      </c>
    </row>
    <row r="1021" spans="1:2" x14ac:dyDescent="0.25">
      <c r="A1021" s="57">
        <v>14111510</v>
      </c>
      <c r="B1021" s="58" t="s">
        <v>11290</v>
      </c>
    </row>
    <row r="1022" spans="1:2" x14ac:dyDescent="0.25">
      <c r="A1022" s="57">
        <v>14111511</v>
      </c>
      <c r="B1022" s="58" t="s">
        <v>9433</v>
      </c>
    </row>
    <row r="1023" spans="1:2" x14ac:dyDescent="0.25">
      <c r="A1023" s="57">
        <v>14111512</v>
      </c>
      <c r="B1023" s="58" t="s">
        <v>13195</v>
      </c>
    </row>
    <row r="1024" spans="1:2" x14ac:dyDescent="0.25">
      <c r="A1024" s="57">
        <v>14111513</v>
      </c>
      <c r="B1024" s="58" t="s">
        <v>14716</v>
      </c>
    </row>
    <row r="1025" spans="1:2" x14ac:dyDescent="0.25">
      <c r="A1025" s="57">
        <v>14111514</v>
      </c>
      <c r="B1025" s="58" t="s">
        <v>11350</v>
      </c>
    </row>
    <row r="1026" spans="1:2" x14ac:dyDescent="0.25">
      <c r="A1026" s="57">
        <v>14111515</v>
      </c>
      <c r="B1026" s="58" t="s">
        <v>13908</v>
      </c>
    </row>
    <row r="1027" spans="1:2" x14ac:dyDescent="0.25">
      <c r="A1027" s="57">
        <v>14111516</v>
      </c>
      <c r="B1027" s="58" t="s">
        <v>6176</v>
      </c>
    </row>
    <row r="1028" spans="1:2" x14ac:dyDescent="0.25">
      <c r="A1028" s="57">
        <v>14111518</v>
      </c>
      <c r="B1028" s="58" t="s">
        <v>9215</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12805</v>
      </c>
    </row>
    <row r="1035" spans="1:2" x14ac:dyDescent="0.25">
      <c r="A1035" s="57">
        <v>14111527</v>
      </c>
      <c r="B1035" s="58" t="s">
        <v>10707</v>
      </c>
    </row>
    <row r="1036" spans="1:2" x14ac:dyDescent="0.25">
      <c r="A1036" s="57">
        <v>14111528</v>
      </c>
      <c r="B1036" s="58" t="s">
        <v>15169</v>
      </c>
    </row>
    <row r="1037" spans="1:2" x14ac:dyDescent="0.25">
      <c r="A1037" s="57">
        <v>14111529</v>
      </c>
      <c r="B1037" s="58" t="s">
        <v>6005</v>
      </c>
    </row>
    <row r="1038" spans="1:2" x14ac:dyDescent="0.25">
      <c r="A1038" s="57">
        <v>14111530</v>
      </c>
      <c r="B1038" s="58" t="s">
        <v>8632</v>
      </c>
    </row>
    <row r="1039" spans="1:2" x14ac:dyDescent="0.25">
      <c r="A1039" s="57">
        <v>14111531</v>
      </c>
      <c r="B1039" s="58" t="s">
        <v>12166</v>
      </c>
    </row>
    <row r="1040" spans="1:2" x14ac:dyDescent="0.25">
      <c r="A1040" s="57">
        <v>14111532</v>
      </c>
      <c r="B1040" s="58" t="s">
        <v>12227</v>
      </c>
    </row>
    <row r="1041" spans="1:2" x14ac:dyDescent="0.25">
      <c r="A1041" s="57">
        <v>14111533</v>
      </c>
      <c r="B1041" s="58" t="s">
        <v>3245</v>
      </c>
    </row>
    <row r="1042" spans="1:2" x14ac:dyDescent="0.25">
      <c r="A1042" s="57">
        <v>14111534</v>
      </c>
      <c r="B1042" s="58" t="s">
        <v>17813</v>
      </c>
    </row>
    <row r="1043" spans="1:2" x14ac:dyDescent="0.25">
      <c r="A1043" s="57">
        <v>14111535</v>
      </c>
      <c r="B1043" s="58" t="s">
        <v>18824</v>
      </c>
    </row>
    <row r="1044" spans="1:2" x14ac:dyDescent="0.25">
      <c r="A1044" s="57">
        <v>14111536</v>
      </c>
      <c r="B1044" s="58" t="s">
        <v>6418</v>
      </c>
    </row>
    <row r="1045" spans="1:2" x14ac:dyDescent="0.25">
      <c r="A1045" s="57">
        <v>14111537</v>
      </c>
      <c r="B1045" s="58" t="s">
        <v>18308</v>
      </c>
    </row>
    <row r="1046" spans="1:2" x14ac:dyDescent="0.25">
      <c r="A1046" s="57">
        <v>14111601</v>
      </c>
      <c r="B1046" s="58" t="s">
        <v>8514</v>
      </c>
    </row>
    <row r="1047" spans="1:2" x14ac:dyDescent="0.25">
      <c r="A1047" s="57">
        <v>14111604</v>
      </c>
      <c r="B1047" s="58" t="s">
        <v>4357</v>
      </c>
    </row>
    <row r="1048" spans="1:2" x14ac:dyDescent="0.25">
      <c r="A1048" s="57">
        <v>14111605</v>
      </c>
      <c r="B1048" s="58" t="s">
        <v>11365</v>
      </c>
    </row>
    <row r="1049" spans="1:2" x14ac:dyDescent="0.25">
      <c r="A1049" s="57">
        <v>14111606</v>
      </c>
      <c r="B1049" s="58" t="s">
        <v>4097</v>
      </c>
    </row>
    <row r="1050" spans="1:2" x14ac:dyDescent="0.25">
      <c r="A1050" s="57">
        <v>14111607</v>
      </c>
      <c r="B1050" s="58" t="s">
        <v>9995</v>
      </c>
    </row>
    <row r="1051" spans="1:2" x14ac:dyDescent="0.25">
      <c r="A1051" s="57">
        <v>14111608</v>
      </c>
      <c r="B1051" s="58" t="s">
        <v>11863</v>
      </c>
    </row>
    <row r="1052" spans="1:2" x14ac:dyDescent="0.25">
      <c r="A1052" s="57">
        <v>14111609</v>
      </c>
      <c r="B1052" s="58" t="s">
        <v>10928</v>
      </c>
    </row>
    <row r="1053" spans="1:2" x14ac:dyDescent="0.25">
      <c r="A1053" s="57">
        <v>14111610</v>
      </c>
      <c r="B1053" s="58" t="s">
        <v>13928</v>
      </c>
    </row>
    <row r="1054" spans="1:2" x14ac:dyDescent="0.25">
      <c r="A1054" s="57">
        <v>14111611</v>
      </c>
      <c r="B1054" s="58" t="s">
        <v>2033</v>
      </c>
    </row>
    <row r="1055" spans="1:2" x14ac:dyDescent="0.25">
      <c r="A1055" s="57">
        <v>14111613</v>
      </c>
      <c r="B1055" s="58" t="s">
        <v>3517</v>
      </c>
    </row>
    <row r="1056" spans="1:2" x14ac:dyDescent="0.25">
      <c r="A1056" s="57">
        <v>14111614</v>
      </c>
      <c r="B1056" s="58" t="s">
        <v>10585</v>
      </c>
    </row>
    <row r="1057" spans="1:2" x14ac:dyDescent="0.25">
      <c r="A1057" s="57">
        <v>14111615</v>
      </c>
      <c r="B1057" s="58" t="s">
        <v>371</v>
      </c>
    </row>
    <row r="1058" spans="1:2" x14ac:dyDescent="0.25">
      <c r="A1058" s="57">
        <v>14111616</v>
      </c>
      <c r="B1058" s="58" t="s">
        <v>17983</v>
      </c>
    </row>
    <row r="1059" spans="1:2" x14ac:dyDescent="0.25">
      <c r="A1059" s="57">
        <v>14111701</v>
      </c>
      <c r="B1059" s="58" t="s">
        <v>13058</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6310</v>
      </c>
    </row>
    <row r="1064" spans="1:2" x14ac:dyDescent="0.25">
      <c r="A1064" s="57">
        <v>14111706</v>
      </c>
      <c r="B1064" s="58" t="s">
        <v>14121</v>
      </c>
    </row>
    <row r="1065" spans="1:2" x14ac:dyDescent="0.25">
      <c r="A1065" s="57">
        <v>14111801</v>
      </c>
      <c r="B1065" s="58" t="s">
        <v>11532</v>
      </c>
    </row>
    <row r="1066" spans="1:2" x14ac:dyDescent="0.25">
      <c r="A1066" s="57">
        <v>14111802</v>
      </c>
      <c r="B1066" s="58" t="s">
        <v>5546</v>
      </c>
    </row>
    <row r="1067" spans="1:2" x14ac:dyDescent="0.25">
      <c r="A1067" s="57">
        <v>14111803</v>
      </c>
      <c r="B1067" s="58" t="s">
        <v>4055</v>
      </c>
    </row>
    <row r="1068" spans="1:2" x14ac:dyDescent="0.25">
      <c r="A1068" s="57">
        <v>14111804</v>
      </c>
      <c r="B1068" s="58" t="s">
        <v>6111</v>
      </c>
    </row>
    <row r="1069" spans="1:2" x14ac:dyDescent="0.25">
      <c r="A1069" s="57">
        <v>14111805</v>
      </c>
      <c r="B1069" s="58" t="s">
        <v>590</v>
      </c>
    </row>
    <row r="1070" spans="1:2" x14ac:dyDescent="0.25">
      <c r="A1070" s="57">
        <v>14111806</v>
      </c>
      <c r="B1070" s="58" t="s">
        <v>18037</v>
      </c>
    </row>
    <row r="1071" spans="1:2" x14ac:dyDescent="0.25">
      <c r="A1071" s="57">
        <v>14111807</v>
      </c>
      <c r="B1071" s="58" t="s">
        <v>12065</v>
      </c>
    </row>
    <row r="1072" spans="1:2" x14ac:dyDescent="0.25">
      <c r="A1072" s="57">
        <v>14111808</v>
      </c>
      <c r="B1072" s="58" t="s">
        <v>17413</v>
      </c>
    </row>
    <row r="1073" spans="1:2" x14ac:dyDescent="0.25">
      <c r="A1073" s="57">
        <v>14111809</v>
      </c>
      <c r="B1073" s="58" t="s">
        <v>14893</v>
      </c>
    </row>
    <row r="1074" spans="1:2" x14ac:dyDescent="0.25">
      <c r="A1074" s="57">
        <v>14111810</v>
      </c>
      <c r="B1074" s="58" t="s">
        <v>12368</v>
      </c>
    </row>
    <row r="1075" spans="1:2" x14ac:dyDescent="0.25">
      <c r="A1075" s="57">
        <v>14111811</v>
      </c>
      <c r="B1075" s="58" t="s">
        <v>18108</v>
      </c>
    </row>
    <row r="1076" spans="1:2" x14ac:dyDescent="0.25">
      <c r="A1076" s="57">
        <v>14111812</v>
      </c>
      <c r="B1076" s="58" t="s">
        <v>10302</v>
      </c>
    </row>
    <row r="1077" spans="1:2" x14ac:dyDescent="0.25">
      <c r="A1077" s="57">
        <v>14111813</v>
      </c>
      <c r="B1077" s="58" t="s">
        <v>10244</v>
      </c>
    </row>
    <row r="1078" spans="1:2" x14ac:dyDescent="0.25">
      <c r="A1078" s="57">
        <v>14111814</v>
      </c>
      <c r="B1078" s="58" t="s">
        <v>2248</v>
      </c>
    </row>
    <row r="1079" spans="1:2" x14ac:dyDescent="0.25">
      <c r="A1079" s="57">
        <v>14111815</v>
      </c>
      <c r="B1079" s="58" t="s">
        <v>16417</v>
      </c>
    </row>
    <row r="1080" spans="1:2" x14ac:dyDescent="0.25">
      <c r="A1080" s="57">
        <v>14111816</v>
      </c>
      <c r="B1080" s="58" t="s">
        <v>14658</v>
      </c>
    </row>
    <row r="1081" spans="1:2" x14ac:dyDescent="0.25">
      <c r="A1081" s="57">
        <v>14111817</v>
      </c>
      <c r="B1081" s="58" t="s">
        <v>18214</v>
      </c>
    </row>
    <row r="1082" spans="1:2" x14ac:dyDescent="0.25">
      <c r="A1082" s="57">
        <v>14121501</v>
      </c>
      <c r="B1082" s="58" t="s">
        <v>13021</v>
      </c>
    </row>
    <row r="1083" spans="1:2" x14ac:dyDescent="0.25">
      <c r="A1083" s="57">
        <v>14121502</v>
      </c>
      <c r="B1083" s="58" t="s">
        <v>2346</v>
      </c>
    </row>
    <row r="1084" spans="1:2" x14ac:dyDescent="0.25">
      <c r="A1084" s="57">
        <v>14121503</v>
      </c>
      <c r="B1084" s="58" t="s">
        <v>8079</v>
      </c>
    </row>
    <row r="1085" spans="1:2" x14ac:dyDescent="0.25">
      <c r="A1085" s="57">
        <v>14121504</v>
      </c>
      <c r="B1085" s="58" t="s">
        <v>11349</v>
      </c>
    </row>
    <row r="1086" spans="1:2" x14ac:dyDescent="0.25">
      <c r="A1086" s="57">
        <v>14121505</v>
      </c>
      <c r="B1086" s="58" t="s">
        <v>13605</v>
      </c>
    </row>
    <row r="1087" spans="1:2" x14ac:dyDescent="0.25">
      <c r="A1087" s="57">
        <v>14121601</v>
      </c>
      <c r="B1087" s="58" t="s">
        <v>15133</v>
      </c>
    </row>
    <row r="1088" spans="1:2" x14ac:dyDescent="0.25">
      <c r="A1088" s="57">
        <v>14121602</v>
      </c>
      <c r="B1088" s="58" t="s">
        <v>11236</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14015</v>
      </c>
    </row>
    <row r="1094" spans="1:2" x14ac:dyDescent="0.25">
      <c r="A1094" s="57">
        <v>14121801</v>
      </c>
      <c r="B1094" s="58" t="s">
        <v>8131</v>
      </c>
    </row>
    <row r="1095" spans="1:2" x14ac:dyDescent="0.25">
      <c r="A1095" s="57">
        <v>14121802</v>
      </c>
      <c r="B1095" s="58" t="s">
        <v>9177</v>
      </c>
    </row>
    <row r="1096" spans="1:2" x14ac:dyDescent="0.25">
      <c r="A1096" s="57">
        <v>14121803</v>
      </c>
      <c r="B1096" s="58" t="s">
        <v>18084</v>
      </c>
    </row>
    <row r="1097" spans="1:2" x14ac:dyDescent="0.25">
      <c r="A1097" s="57">
        <v>14121804</v>
      </c>
      <c r="B1097" s="58" t="s">
        <v>14357</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17244</v>
      </c>
    </row>
    <row r="1105" spans="1:2" x14ac:dyDescent="0.25">
      <c r="A1105" s="57">
        <v>14121812</v>
      </c>
      <c r="B1105" s="58" t="s">
        <v>4042</v>
      </c>
    </row>
    <row r="1106" spans="1:2" x14ac:dyDescent="0.25">
      <c r="A1106" s="57">
        <v>14121901</v>
      </c>
      <c r="B1106" s="58" t="s">
        <v>17635</v>
      </c>
    </row>
    <row r="1107" spans="1:2" x14ac:dyDescent="0.25">
      <c r="A1107" s="57">
        <v>14121902</v>
      </c>
      <c r="B1107" s="58" t="s">
        <v>2960</v>
      </c>
    </row>
    <row r="1108" spans="1:2" x14ac:dyDescent="0.25">
      <c r="A1108" s="57">
        <v>14121903</v>
      </c>
      <c r="B1108" s="58" t="s">
        <v>320</v>
      </c>
    </row>
    <row r="1109" spans="1:2" x14ac:dyDescent="0.25">
      <c r="A1109" s="57">
        <v>14121904</v>
      </c>
      <c r="B1109" s="58" t="s">
        <v>14423</v>
      </c>
    </row>
    <row r="1110" spans="1:2" x14ac:dyDescent="0.25">
      <c r="A1110" s="57">
        <v>14121905</v>
      </c>
      <c r="B1110" s="58" t="s">
        <v>13001</v>
      </c>
    </row>
    <row r="1111" spans="1:2" x14ac:dyDescent="0.25">
      <c r="A1111" s="57">
        <v>14122101</v>
      </c>
      <c r="B1111" s="58" t="s">
        <v>1603</v>
      </c>
    </row>
    <row r="1112" spans="1:2" x14ac:dyDescent="0.25">
      <c r="A1112" s="57">
        <v>14122102</v>
      </c>
      <c r="B1112" s="58" t="s">
        <v>3809</v>
      </c>
    </row>
    <row r="1113" spans="1:2" x14ac:dyDescent="0.25">
      <c r="A1113" s="57">
        <v>14122103</v>
      </c>
      <c r="B1113" s="58" t="s">
        <v>14590</v>
      </c>
    </row>
    <row r="1114" spans="1:2" x14ac:dyDescent="0.25">
      <c r="A1114" s="57">
        <v>14122104</v>
      </c>
      <c r="B1114" s="58" t="s">
        <v>10205</v>
      </c>
    </row>
    <row r="1115" spans="1:2" x14ac:dyDescent="0.25">
      <c r="A1115" s="57">
        <v>14122105</v>
      </c>
      <c r="B1115" s="58" t="s">
        <v>16643</v>
      </c>
    </row>
    <row r="1116" spans="1:2" x14ac:dyDescent="0.25">
      <c r="A1116" s="57">
        <v>14122106</v>
      </c>
      <c r="B1116" s="58" t="s">
        <v>14076</v>
      </c>
    </row>
    <row r="1117" spans="1:2" x14ac:dyDescent="0.25">
      <c r="A1117" s="57">
        <v>14122201</v>
      </c>
      <c r="B1117" s="58" t="s">
        <v>10290</v>
      </c>
    </row>
    <row r="1118" spans="1:2" x14ac:dyDescent="0.25">
      <c r="A1118" s="57">
        <v>15101502</v>
      </c>
      <c r="B1118" s="58" t="s">
        <v>14298</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12682</v>
      </c>
    </row>
    <row r="1124" spans="1:2" x14ac:dyDescent="0.25">
      <c r="A1124" s="57">
        <v>15101508</v>
      </c>
      <c r="B1124" s="58" t="s">
        <v>13260</v>
      </c>
    </row>
    <row r="1125" spans="1:2" x14ac:dyDescent="0.25">
      <c r="A1125" s="57">
        <v>15101509</v>
      </c>
      <c r="B1125" s="58" t="s">
        <v>16131</v>
      </c>
    </row>
    <row r="1126" spans="1:2" x14ac:dyDescent="0.25">
      <c r="A1126" s="57">
        <v>15101510</v>
      </c>
      <c r="B1126" s="58" t="s">
        <v>17554</v>
      </c>
    </row>
    <row r="1127" spans="1:2" x14ac:dyDescent="0.25">
      <c r="A1127" s="57">
        <v>15101601</v>
      </c>
      <c r="B1127" s="58" t="s">
        <v>7133</v>
      </c>
    </row>
    <row r="1128" spans="1:2" x14ac:dyDescent="0.25">
      <c r="A1128" s="57">
        <v>15101602</v>
      </c>
      <c r="B1128" s="58" t="s">
        <v>12732</v>
      </c>
    </row>
    <row r="1129" spans="1:2" x14ac:dyDescent="0.25">
      <c r="A1129" s="57">
        <v>15101603</v>
      </c>
      <c r="B1129" s="58" t="s">
        <v>17846</v>
      </c>
    </row>
    <row r="1130" spans="1:2" x14ac:dyDescent="0.25">
      <c r="A1130" s="57">
        <v>15101604</v>
      </c>
      <c r="B1130" s="58" t="s">
        <v>1856</v>
      </c>
    </row>
    <row r="1131" spans="1:2" x14ac:dyDescent="0.25">
      <c r="A1131" s="57">
        <v>15101605</v>
      </c>
      <c r="B1131" s="58" t="s">
        <v>12380</v>
      </c>
    </row>
    <row r="1132" spans="1:2" x14ac:dyDescent="0.25">
      <c r="A1132" s="57">
        <v>15101606</v>
      </c>
      <c r="B1132" s="58" t="s">
        <v>2173</v>
      </c>
    </row>
    <row r="1133" spans="1:2" x14ac:dyDescent="0.25">
      <c r="A1133" s="57">
        <v>15101607</v>
      </c>
      <c r="B1133" s="58" t="s">
        <v>9230</v>
      </c>
    </row>
    <row r="1134" spans="1:2" x14ac:dyDescent="0.25">
      <c r="A1134" s="57">
        <v>15101608</v>
      </c>
      <c r="B1134" s="58" t="s">
        <v>14701</v>
      </c>
    </row>
    <row r="1135" spans="1:2" x14ac:dyDescent="0.25">
      <c r="A1135" s="57">
        <v>15101701</v>
      </c>
      <c r="B1135" s="58" t="s">
        <v>6775</v>
      </c>
    </row>
    <row r="1136" spans="1:2" x14ac:dyDescent="0.25">
      <c r="A1136" s="57">
        <v>15101702</v>
      </c>
      <c r="B1136" s="58" t="s">
        <v>17278</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10406</v>
      </c>
    </row>
    <row r="1142" spans="1:2" x14ac:dyDescent="0.25">
      <c r="A1142" s="57">
        <v>15111506</v>
      </c>
      <c r="B1142" s="58" t="s">
        <v>18209</v>
      </c>
    </row>
    <row r="1143" spans="1:2" x14ac:dyDescent="0.25">
      <c r="A1143" s="57">
        <v>15111507</v>
      </c>
      <c r="B1143" s="58" t="s">
        <v>11869</v>
      </c>
    </row>
    <row r="1144" spans="1:2" x14ac:dyDescent="0.25">
      <c r="A1144" s="57">
        <v>15111508</v>
      </c>
      <c r="B1144" s="58" t="s">
        <v>9843</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13129</v>
      </c>
    </row>
    <row r="1149" spans="1:2" x14ac:dyDescent="0.25">
      <c r="A1149" s="57">
        <v>15121501</v>
      </c>
      <c r="B1149" s="58" t="s">
        <v>9043</v>
      </c>
    </row>
    <row r="1150" spans="1:2" x14ac:dyDescent="0.25">
      <c r="A1150" s="57">
        <v>15121502</v>
      </c>
      <c r="B1150" s="58" t="s">
        <v>16076</v>
      </c>
    </row>
    <row r="1151" spans="1:2" x14ac:dyDescent="0.25">
      <c r="A1151" s="57">
        <v>15121503</v>
      </c>
      <c r="B1151" s="58" t="s">
        <v>10862</v>
      </c>
    </row>
    <row r="1152" spans="1:2" x14ac:dyDescent="0.25">
      <c r="A1152" s="57">
        <v>15121504</v>
      </c>
      <c r="B1152" s="58" t="s">
        <v>13459</v>
      </c>
    </row>
    <row r="1153" spans="1:2" x14ac:dyDescent="0.25">
      <c r="A1153" s="57">
        <v>15121505</v>
      </c>
      <c r="B1153" s="58" t="s">
        <v>5906</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11100</v>
      </c>
    </row>
    <row r="1163" spans="1:2" x14ac:dyDescent="0.25">
      <c r="A1163" s="57">
        <v>15121517</v>
      </c>
      <c r="B1163" s="58" t="s">
        <v>13293</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17442</v>
      </c>
    </row>
    <row r="1173" spans="1:2" x14ac:dyDescent="0.25">
      <c r="A1173" s="57">
        <v>15121527</v>
      </c>
      <c r="B1173" s="58" t="s">
        <v>16979</v>
      </c>
    </row>
    <row r="1174" spans="1:2" x14ac:dyDescent="0.25">
      <c r="A1174" s="57">
        <v>15121801</v>
      </c>
      <c r="B1174" s="58" t="s">
        <v>2109</v>
      </c>
    </row>
    <row r="1175" spans="1:2" x14ac:dyDescent="0.25">
      <c r="A1175" s="57">
        <v>15121802</v>
      </c>
      <c r="B1175" s="58" t="s">
        <v>6001</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11004</v>
      </c>
    </row>
    <row r="1187" spans="1:2" x14ac:dyDescent="0.25">
      <c r="A1187" s="57">
        <v>15131505</v>
      </c>
      <c r="B1187" s="58" t="s">
        <v>15621</v>
      </c>
    </row>
    <row r="1188" spans="1:2" x14ac:dyDescent="0.25">
      <c r="A1188" s="57">
        <v>15131506</v>
      </c>
      <c r="B1188" s="58" t="s">
        <v>17895</v>
      </c>
    </row>
    <row r="1189" spans="1:2" x14ac:dyDescent="0.25">
      <c r="A1189" s="57">
        <v>15131601</v>
      </c>
      <c r="B1189" s="58" t="s">
        <v>12910</v>
      </c>
    </row>
    <row r="1190" spans="1:2" x14ac:dyDescent="0.25">
      <c r="A1190" s="57">
        <v>20101501</v>
      </c>
      <c r="B1190" s="58" t="s">
        <v>15954</v>
      </c>
    </row>
    <row r="1191" spans="1:2" x14ac:dyDescent="0.25">
      <c r="A1191" s="57">
        <v>20101502</v>
      </c>
      <c r="B1191" s="58" t="s">
        <v>7354</v>
      </c>
    </row>
    <row r="1192" spans="1:2" x14ac:dyDescent="0.25">
      <c r="A1192" s="57">
        <v>20101503</v>
      </c>
      <c r="B1192" s="58" t="s">
        <v>9710</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18796</v>
      </c>
    </row>
    <row r="1198" spans="1:2" x14ac:dyDescent="0.25">
      <c r="A1198" s="57">
        <v>20101702</v>
      </c>
      <c r="B1198" s="58" t="s">
        <v>5715</v>
      </c>
    </row>
    <row r="1199" spans="1:2" x14ac:dyDescent="0.25">
      <c r="A1199" s="57">
        <v>20101703</v>
      </c>
      <c r="B1199" s="58" t="s">
        <v>18028</v>
      </c>
    </row>
    <row r="1200" spans="1:2" x14ac:dyDescent="0.25">
      <c r="A1200" s="57">
        <v>20101704</v>
      </c>
      <c r="B1200" s="58" t="s">
        <v>17392</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13247</v>
      </c>
    </row>
    <row r="1205" spans="1:2" x14ac:dyDescent="0.25">
      <c r="A1205" s="57">
        <v>20101709</v>
      </c>
      <c r="B1205" s="58" t="s">
        <v>7575</v>
      </c>
    </row>
    <row r="1206" spans="1:2" x14ac:dyDescent="0.25">
      <c r="A1206" s="57">
        <v>20101710</v>
      </c>
      <c r="B1206" s="58" t="s">
        <v>10085</v>
      </c>
    </row>
    <row r="1207" spans="1:2" x14ac:dyDescent="0.25">
      <c r="A1207" s="57">
        <v>20101711</v>
      </c>
      <c r="B1207" s="58" t="s">
        <v>1646</v>
      </c>
    </row>
    <row r="1208" spans="1:2" x14ac:dyDescent="0.25">
      <c r="A1208" s="57">
        <v>20101712</v>
      </c>
      <c r="B1208" s="58" t="s">
        <v>10547</v>
      </c>
    </row>
    <row r="1209" spans="1:2" x14ac:dyDescent="0.25">
      <c r="A1209" s="57">
        <v>20101713</v>
      </c>
      <c r="B1209" s="58" t="s">
        <v>2412</v>
      </c>
    </row>
    <row r="1210" spans="1:2" x14ac:dyDescent="0.25">
      <c r="A1210" s="57">
        <v>20101714</v>
      </c>
      <c r="B1210" s="58" t="s">
        <v>17836</v>
      </c>
    </row>
    <row r="1211" spans="1:2" x14ac:dyDescent="0.25">
      <c r="A1211" s="57">
        <v>20101801</v>
      </c>
      <c r="B1211" s="58" t="s">
        <v>14419</v>
      </c>
    </row>
    <row r="1212" spans="1:2" x14ac:dyDescent="0.25">
      <c r="A1212" s="57">
        <v>20101802</v>
      </c>
      <c r="B1212" s="58" t="s">
        <v>18085</v>
      </c>
    </row>
    <row r="1213" spans="1:2" x14ac:dyDescent="0.25">
      <c r="A1213" s="57">
        <v>20101803</v>
      </c>
      <c r="B1213" s="58" t="s">
        <v>5000</v>
      </c>
    </row>
    <row r="1214" spans="1:2" x14ac:dyDescent="0.25">
      <c r="A1214" s="57">
        <v>20101804</v>
      </c>
      <c r="B1214" s="58" t="s">
        <v>4242</v>
      </c>
    </row>
    <row r="1215" spans="1:2" x14ac:dyDescent="0.25">
      <c r="A1215" s="57">
        <v>20101805</v>
      </c>
      <c r="B1215" s="58" t="s">
        <v>10291</v>
      </c>
    </row>
    <row r="1216" spans="1:2" x14ac:dyDescent="0.25">
      <c r="A1216" s="57">
        <v>20101901</v>
      </c>
      <c r="B1216" s="58" t="s">
        <v>4517</v>
      </c>
    </row>
    <row r="1217" spans="1:2" x14ac:dyDescent="0.25">
      <c r="A1217" s="57">
        <v>20101902</v>
      </c>
      <c r="B1217" s="58" t="s">
        <v>14578</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18152</v>
      </c>
    </row>
    <row r="1223" spans="1:2" x14ac:dyDescent="0.25">
      <c r="A1223" s="57">
        <v>20102005</v>
      </c>
      <c r="B1223" s="58" t="s">
        <v>9619</v>
      </c>
    </row>
    <row r="1224" spans="1:2" x14ac:dyDescent="0.25">
      <c r="A1224" s="57">
        <v>20102006</v>
      </c>
      <c r="B1224" s="58" t="s">
        <v>17982</v>
      </c>
    </row>
    <row r="1225" spans="1:2" x14ac:dyDescent="0.25">
      <c r="A1225" s="57">
        <v>20102007</v>
      </c>
      <c r="B1225" s="58" t="s">
        <v>3179</v>
      </c>
    </row>
    <row r="1226" spans="1:2" x14ac:dyDescent="0.25">
      <c r="A1226" s="57">
        <v>20102008</v>
      </c>
      <c r="B1226" s="58" t="s">
        <v>10273</v>
      </c>
    </row>
    <row r="1227" spans="1:2" x14ac:dyDescent="0.25">
      <c r="A1227" s="57">
        <v>20102101</v>
      </c>
      <c r="B1227" s="58" t="s">
        <v>15815</v>
      </c>
    </row>
    <row r="1228" spans="1:2" x14ac:dyDescent="0.25">
      <c r="A1228" s="57">
        <v>20102102</v>
      </c>
      <c r="B1228" s="58" t="s">
        <v>11951</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12978</v>
      </c>
    </row>
    <row r="1233" spans="1:2" x14ac:dyDescent="0.25">
      <c r="A1233" s="57">
        <v>20102203</v>
      </c>
      <c r="B1233" s="58" t="s">
        <v>9937</v>
      </c>
    </row>
    <row r="1234" spans="1:2" x14ac:dyDescent="0.25">
      <c r="A1234" s="57">
        <v>20102301</v>
      </c>
      <c r="B1234" s="58" t="s">
        <v>16759</v>
      </c>
    </row>
    <row r="1235" spans="1:2" x14ac:dyDescent="0.25">
      <c r="A1235" s="57">
        <v>20102302</v>
      </c>
      <c r="B1235" s="58" t="s">
        <v>9351</v>
      </c>
    </row>
    <row r="1236" spans="1:2" x14ac:dyDescent="0.25">
      <c r="A1236" s="57">
        <v>20102303</v>
      </c>
      <c r="B1236" s="58" t="s">
        <v>9786</v>
      </c>
    </row>
    <row r="1237" spans="1:2" x14ac:dyDescent="0.25">
      <c r="A1237" s="57">
        <v>20102304</v>
      </c>
      <c r="B1237" s="58" t="s">
        <v>14579</v>
      </c>
    </row>
    <row r="1238" spans="1:2" x14ac:dyDescent="0.25">
      <c r="A1238" s="57">
        <v>20102305</v>
      </c>
      <c r="B1238" s="58" t="s">
        <v>7218</v>
      </c>
    </row>
    <row r="1239" spans="1:2" x14ac:dyDescent="0.25">
      <c r="A1239" s="57">
        <v>20102306</v>
      </c>
      <c r="B1239" s="58" t="s">
        <v>18010</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18193</v>
      </c>
    </row>
    <row r="1244" spans="1:2" x14ac:dyDescent="0.25">
      <c r="A1244" s="57">
        <v>20111602</v>
      </c>
      <c r="B1244" s="58" t="s">
        <v>5843</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18392</v>
      </c>
    </row>
    <row r="1249" spans="1:2" x14ac:dyDescent="0.25">
      <c r="A1249" s="57">
        <v>20111608</v>
      </c>
      <c r="B1249" s="58" t="s">
        <v>11016</v>
      </c>
    </row>
    <row r="1250" spans="1:2" x14ac:dyDescent="0.25">
      <c r="A1250" s="57">
        <v>20111609</v>
      </c>
      <c r="B1250" s="58" t="s">
        <v>17456</v>
      </c>
    </row>
    <row r="1251" spans="1:2" x14ac:dyDescent="0.25">
      <c r="A1251" s="57">
        <v>20111610</v>
      </c>
      <c r="B1251" s="58" t="s">
        <v>968</v>
      </c>
    </row>
    <row r="1252" spans="1:2" x14ac:dyDescent="0.25">
      <c r="A1252" s="57">
        <v>20111611</v>
      </c>
      <c r="B1252" s="58" t="s">
        <v>10873</v>
      </c>
    </row>
    <row r="1253" spans="1:2" x14ac:dyDescent="0.25">
      <c r="A1253" s="57">
        <v>20111612</v>
      </c>
      <c r="B1253" s="58" t="s">
        <v>9810</v>
      </c>
    </row>
    <row r="1254" spans="1:2" x14ac:dyDescent="0.25">
      <c r="A1254" s="57">
        <v>20111613</v>
      </c>
      <c r="B1254" s="58" t="s">
        <v>1699</v>
      </c>
    </row>
    <row r="1255" spans="1:2" x14ac:dyDescent="0.25">
      <c r="A1255" s="57">
        <v>20111614</v>
      </c>
      <c r="B1255" s="58" t="s">
        <v>2755</v>
      </c>
    </row>
    <row r="1256" spans="1:2" x14ac:dyDescent="0.25">
      <c r="A1256" s="57">
        <v>20111615</v>
      </c>
      <c r="B1256" s="58" t="s">
        <v>12326</v>
      </c>
    </row>
    <row r="1257" spans="1:2" x14ac:dyDescent="0.25">
      <c r="A1257" s="57">
        <v>20111616</v>
      </c>
      <c r="B1257" s="58" t="s">
        <v>10411</v>
      </c>
    </row>
    <row r="1258" spans="1:2" x14ac:dyDescent="0.25">
      <c r="A1258" s="57">
        <v>20111617</v>
      </c>
      <c r="B1258" s="58" t="s">
        <v>7059</v>
      </c>
    </row>
    <row r="1259" spans="1:2" x14ac:dyDescent="0.25">
      <c r="A1259" s="57">
        <v>20111618</v>
      </c>
      <c r="B1259" s="58" t="s">
        <v>1488</v>
      </c>
    </row>
    <row r="1260" spans="1:2" x14ac:dyDescent="0.25">
      <c r="A1260" s="57">
        <v>20111619</v>
      </c>
      <c r="B1260" s="58" t="s">
        <v>13042</v>
      </c>
    </row>
    <row r="1261" spans="1:2" x14ac:dyDescent="0.25">
      <c r="A1261" s="57">
        <v>20111701</v>
      </c>
      <c r="B1261" s="58" t="s">
        <v>6619</v>
      </c>
    </row>
    <row r="1262" spans="1:2" x14ac:dyDescent="0.25">
      <c r="A1262" s="57">
        <v>20111702</v>
      </c>
      <c r="B1262" s="58" t="s">
        <v>12989</v>
      </c>
    </row>
    <row r="1263" spans="1:2" x14ac:dyDescent="0.25">
      <c r="A1263" s="57">
        <v>20111703</v>
      </c>
      <c r="B1263" s="58" t="s">
        <v>3767</v>
      </c>
    </row>
    <row r="1264" spans="1:2" x14ac:dyDescent="0.25">
      <c r="A1264" s="57">
        <v>20111704</v>
      </c>
      <c r="B1264" s="58" t="s">
        <v>13980</v>
      </c>
    </row>
    <row r="1265" spans="1:2" x14ac:dyDescent="0.25">
      <c r="A1265" s="57">
        <v>20111705</v>
      </c>
      <c r="B1265" s="58" t="s">
        <v>8615</v>
      </c>
    </row>
    <row r="1266" spans="1:2" x14ac:dyDescent="0.25">
      <c r="A1266" s="57">
        <v>20111706</v>
      </c>
      <c r="B1266" s="58" t="s">
        <v>1839</v>
      </c>
    </row>
    <row r="1267" spans="1:2" x14ac:dyDescent="0.25">
      <c r="A1267" s="57">
        <v>20111707</v>
      </c>
      <c r="B1267" s="58" t="s">
        <v>11610</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17844</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11456</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17732</v>
      </c>
    </row>
    <row r="1283" spans="1:2" x14ac:dyDescent="0.25">
      <c r="A1283" s="57">
        <v>20121014</v>
      </c>
      <c r="B1283" s="58" t="s">
        <v>817</v>
      </c>
    </row>
    <row r="1284" spans="1:2" x14ac:dyDescent="0.25">
      <c r="A1284" s="57">
        <v>20121015</v>
      </c>
      <c r="B1284" s="58" t="s">
        <v>7658</v>
      </c>
    </row>
    <row r="1285" spans="1:2" x14ac:dyDescent="0.25">
      <c r="A1285" s="57">
        <v>20121016</v>
      </c>
      <c r="B1285" s="58" t="s">
        <v>13982</v>
      </c>
    </row>
    <row r="1286" spans="1:2" x14ac:dyDescent="0.25">
      <c r="A1286" s="57">
        <v>20121101</v>
      </c>
      <c r="B1286" s="58" t="s">
        <v>9704</v>
      </c>
    </row>
    <row r="1287" spans="1:2" x14ac:dyDescent="0.25">
      <c r="A1287" s="57">
        <v>20121102</v>
      </c>
      <c r="B1287" s="58" t="s">
        <v>13331</v>
      </c>
    </row>
    <row r="1288" spans="1:2" x14ac:dyDescent="0.25">
      <c r="A1288" s="57">
        <v>20121103</v>
      </c>
      <c r="B1288" s="58" t="s">
        <v>2947</v>
      </c>
    </row>
    <row r="1289" spans="1:2" x14ac:dyDescent="0.25">
      <c r="A1289" s="57">
        <v>20121104</v>
      </c>
      <c r="B1289" s="58" t="s">
        <v>9966</v>
      </c>
    </row>
    <row r="1290" spans="1:2" x14ac:dyDescent="0.25">
      <c r="A1290" s="57">
        <v>20121105</v>
      </c>
      <c r="B1290" s="58" t="s">
        <v>11707</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11241</v>
      </c>
    </row>
    <row r="1302" spans="1:2" x14ac:dyDescent="0.25">
      <c r="A1302" s="57">
        <v>20121117</v>
      </c>
      <c r="B1302" s="58" t="s">
        <v>17717</v>
      </c>
    </row>
    <row r="1303" spans="1:2" x14ac:dyDescent="0.25">
      <c r="A1303" s="57">
        <v>20121118</v>
      </c>
      <c r="B1303" s="58" t="s">
        <v>13840</v>
      </c>
    </row>
    <row r="1304" spans="1:2" x14ac:dyDescent="0.25">
      <c r="A1304" s="57">
        <v>20121119</v>
      </c>
      <c r="B1304" s="58" t="s">
        <v>16337</v>
      </c>
    </row>
    <row r="1305" spans="1:2" x14ac:dyDescent="0.25">
      <c r="A1305" s="57">
        <v>20121201</v>
      </c>
      <c r="B1305" s="58" t="s">
        <v>3657</v>
      </c>
    </row>
    <row r="1306" spans="1:2" x14ac:dyDescent="0.25">
      <c r="A1306" s="57">
        <v>20121202</v>
      </c>
      <c r="B1306" s="58" t="s">
        <v>14587</v>
      </c>
    </row>
    <row r="1307" spans="1:2" x14ac:dyDescent="0.25">
      <c r="A1307" s="57">
        <v>20121203</v>
      </c>
      <c r="B1307" s="58" t="s">
        <v>16475</v>
      </c>
    </row>
    <row r="1308" spans="1:2" x14ac:dyDescent="0.25">
      <c r="A1308" s="57">
        <v>20121204</v>
      </c>
      <c r="B1308" s="58" t="s">
        <v>13449</v>
      </c>
    </row>
    <row r="1309" spans="1:2" x14ac:dyDescent="0.25">
      <c r="A1309" s="57">
        <v>20121205</v>
      </c>
      <c r="B1309" s="58" t="s">
        <v>10332</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13357</v>
      </c>
    </row>
    <row r="1316" spans="1:2" x14ac:dyDescent="0.25">
      <c r="A1316" s="57">
        <v>20121212</v>
      </c>
      <c r="B1316" s="58" t="s">
        <v>14460</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18402</v>
      </c>
    </row>
    <row r="1321" spans="1:2" x14ac:dyDescent="0.25">
      <c r="A1321" s="57">
        <v>20121304</v>
      </c>
      <c r="B1321" s="58" t="s">
        <v>14674</v>
      </c>
    </row>
    <row r="1322" spans="1:2" x14ac:dyDescent="0.25">
      <c r="A1322" s="57">
        <v>20121305</v>
      </c>
      <c r="B1322" s="58" t="s">
        <v>7921</v>
      </c>
    </row>
    <row r="1323" spans="1:2" x14ac:dyDescent="0.25">
      <c r="A1323" s="57">
        <v>20121306</v>
      </c>
      <c r="B1323" s="58" t="s">
        <v>11756</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17604</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11262</v>
      </c>
    </row>
    <row r="1332" spans="1:2" x14ac:dyDescent="0.25">
      <c r="A1332" s="57">
        <v>20121315</v>
      </c>
      <c r="B1332" s="58" t="s">
        <v>14459</v>
      </c>
    </row>
    <row r="1333" spans="1:2" x14ac:dyDescent="0.25">
      <c r="A1333" s="57">
        <v>20121316</v>
      </c>
      <c r="B1333" s="58" t="s">
        <v>10214</v>
      </c>
    </row>
    <row r="1334" spans="1:2" x14ac:dyDescent="0.25">
      <c r="A1334" s="57">
        <v>20121317</v>
      </c>
      <c r="B1334" s="58" t="s">
        <v>135</v>
      </c>
    </row>
    <row r="1335" spans="1:2" x14ac:dyDescent="0.25">
      <c r="A1335" s="57">
        <v>20121318</v>
      </c>
      <c r="B1335" s="58" t="s">
        <v>12410</v>
      </c>
    </row>
    <row r="1336" spans="1:2" x14ac:dyDescent="0.25">
      <c r="A1336" s="57">
        <v>20121319</v>
      </c>
      <c r="B1336" s="58" t="s">
        <v>2918</v>
      </c>
    </row>
    <row r="1337" spans="1:2" x14ac:dyDescent="0.25">
      <c r="A1337" s="57">
        <v>20121320</v>
      </c>
      <c r="B1337" s="58" t="s">
        <v>833</v>
      </c>
    </row>
    <row r="1338" spans="1:2" x14ac:dyDescent="0.25">
      <c r="A1338" s="57">
        <v>20121321</v>
      </c>
      <c r="B1338" s="58" t="s">
        <v>12263</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17641</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12857</v>
      </c>
    </row>
    <row r="1347" spans="1:2" x14ac:dyDescent="0.25">
      <c r="A1347" s="57">
        <v>20121407</v>
      </c>
      <c r="B1347" s="58" t="s">
        <v>18231</v>
      </c>
    </row>
    <row r="1348" spans="1:2" x14ac:dyDescent="0.25">
      <c r="A1348" s="57">
        <v>20121408</v>
      </c>
      <c r="B1348" s="58" t="s">
        <v>12809</v>
      </c>
    </row>
    <row r="1349" spans="1:2" x14ac:dyDescent="0.25">
      <c r="A1349" s="57">
        <v>20121409</v>
      </c>
      <c r="B1349" s="58" t="s">
        <v>13109</v>
      </c>
    </row>
    <row r="1350" spans="1:2" x14ac:dyDescent="0.25">
      <c r="A1350" s="57">
        <v>20121410</v>
      </c>
      <c r="B1350" s="58" t="s">
        <v>2490</v>
      </c>
    </row>
    <row r="1351" spans="1:2" x14ac:dyDescent="0.25">
      <c r="A1351" s="57">
        <v>20121411</v>
      </c>
      <c r="B1351" s="58" t="s">
        <v>15886</v>
      </c>
    </row>
    <row r="1352" spans="1:2" x14ac:dyDescent="0.25">
      <c r="A1352" s="57">
        <v>20121412</v>
      </c>
      <c r="B1352" s="58" t="s">
        <v>11407</v>
      </c>
    </row>
    <row r="1353" spans="1:2" x14ac:dyDescent="0.25">
      <c r="A1353" s="57">
        <v>20121413</v>
      </c>
      <c r="B1353" s="58" t="s">
        <v>9825</v>
      </c>
    </row>
    <row r="1354" spans="1:2" x14ac:dyDescent="0.25">
      <c r="A1354" s="57">
        <v>20121414</v>
      </c>
      <c r="B1354" s="58" t="s">
        <v>10098</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5720</v>
      </c>
    </row>
    <row r="1360" spans="1:2" x14ac:dyDescent="0.25">
      <c r="A1360" s="57">
        <v>20121420</v>
      </c>
      <c r="B1360" s="58" t="s">
        <v>11042</v>
      </c>
    </row>
    <row r="1361" spans="1:2" x14ac:dyDescent="0.25">
      <c r="A1361" s="57">
        <v>20121421</v>
      </c>
      <c r="B1361" s="58" t="s">
        <v>9919</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11528</v>
      </c>
    </row>
    <row r="1370" spans="1:2" x14ac:dyDescent="0.25">
      <c r="A1370" s="57">
        <v>20121501</v>
      </c>
      <c r="B1370" s="58" t="s">
        <v>16473</v>
      </c>
    </row>
    <row r="1371" spans="1:2" x14ac:dyDescent="0.25">
      <c r="A1371" s="57">
        <v>20121502</v>
      </c>
      <c r="B1371" s="58" t="s">
        <v>3615</v>
      </c>
    </row>
    <row r="1372" spans="1:2" x14ac:dyDescent="0.25">
      <c r="A1372" s="57">
        <v>20121503</v>
      </c>
      <c r="B1372" s="58" t="s">
        <v>17532</v>
      </c>
    </row>
    <row r="1373" spans="1:2" x14ac:dyDescent="0.25">
      <c r="A1373" s="57">
        <v>20121504</v>
      </c>
      <c r="B1373" s="58" t="s">
        <v>1613</v>
      </c>
    </row>
    <row r="1374" spans="1:2" x14ac:dyDescent="0.25">
      <c r="A1374" s="57">
        <v>20121505</v>
      </c>
      <c r="B1374" s="58" t="s">
        <v>16934</v>
      </c>
    </row>
    <row r="1375" spans="1:2" x14ac:dyDescent="0.25">
      <c r="A1375" s="57">
        <v>20121506</v>
      </c>
      <c r="B1375" s="58" t="s">
        <v>9866</v>
      </c>
    </row>
    <row r="1376" spans="1:2" x14ac:dyDescent="0.25">
      <c r="A1376" s="57">
        <v>20121507</v>
      </c>
      <c r="B1376" s="58" t="s">
        <v>14566</v>
      </c>
    </row>
    <row r="1377" spans="1:2" x14ac:dyDescent="0.25">
      <c r="A1377" s="57">
        <v>20121508</v>
      </c>
      <c r="B1377" s="58" t="s">
        <v>16675</v>
      </c>
    </row>
    <row r="1378" spans="1:2" x14ac:dyDescent="0.25">
      <c r="A1378" s="57">
        <v>20121509</v>
      </c>
      <c r="B1378" s="58" t="s">
        <v>13018</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10789</v>
      </c>
    </row>
    <row r="1383" spans="1:2" x14ac:dyDescent="0.25">
      <c r="A1383" s="57">
        <v>20121514</v>
      </c>
      <c r="B1383" s="58" t="s">
        <v>827</v>
      </c>
    </row>
    <row r="1384" spans="1:2" x14ac:dyDescent="0.25">
      <c r="A1384" s="57">
        <v>20121515</v>
      </c>
      <c r="B1384" s="58" t="s">
        <v>9587</v>
      </c>
    </row>
    <row r="1385" spans="1:2" x14ac:dyDescent="0.25">
      <c r="A1385" s="57">
        <v>20121516</v>
      </c>
      <c r="B1385" s="58" t="s">
        <v>9748</v>
      </c>
    </row>
    <row r="1386" spans="1:2" x14ac:dyDescent="0.25">
      <c r="A1386" s="57">
        <v>20121601</v>
      </c>
      <c r="B1386" s="58" t="s">
        <v>6402</v>
      </c>
    </row>
    <row r="1387" spans="1:2" x14ac:dyDescent="0.25">
      <c r="A1387" s="57">
        <v>20121602</v>
      </c>
      <c r="B1387" s="58" t="s">
        <v>4835</v>
      </c>
    </row>
    <row r="1388" spans="1:2" x14ac:dyDescent="0.25">
      <c r="A1388" s="57">
        <v>20121603</v>
      </c>
      <c r="B1388" s="58" t="s">
        <v>14494</v>
      </c>
    </row>
    <row r="1389" spans="1:2" x14ac:dyDescent="0.25">
      <c r="A1389" s="57">
        <v>20121604</v>
      </c>
      <c r="B1389" s="58" t="s">
        <v>7572</v>
      </c>
    </row>
    <row r="1390" spans="1:2" x14ac:dyDescent="0.25">
      <c r="A1390" s="57">
        <v>20121605</v>
      </c>
      <c r="B1390" s="58" t="s">
        <v>18556</v>
      </c>
    </row>
    <row r="1391" spans="1:2" x14ac:dyDescent="0.25">
      <c r="A1391" s="57">
        <v>20121606</v>
      </c>
      <c r="B1391" s="58" t="s">
        <v>3171</v>
      </c>
    </row>
    <row r="1392" spans="1:2" x14ac:dyDescent="0.25">
      <c r="A1392" s="57">
        <v>20121607</v>
      </c>
      <c r="B1392" s="58" t="s">
        <v>13085</v>
      </c>
    </row>
    <row r="1393" spans="1:2" x14ac:dyDescent="0.25">
      <c r="A1393" s="57">
        <v>20121701</v>
      </c>
      <c r="B1393" s="58" t="s">
        <v>10711</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13818</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13996</v>
      </c>
    </row>
    <row r="1404" spans="1:2" x14ac:dyDescent="0.25">
      <c r="A1404" s="57">
        <v>20121804</v>
      </c>
      <c r="B1404" s="58" t="s">
        <v>383</v>
      </c>
    </row>
    <row r="1405" spans="1:2" x14ac:dyDescent="0.25">
      <c r="A1405" s="57">
        <v>20121805</v>
      </c>
      <c r="B1405" s="58" t="s">
        <v>11636</v>
      </c>
    </row>
    <row r="1406" spans="1:2" x14ac:dyDescent="0.25">
      <c r="A1406" s="57">
        <v>20121901</v>
      </c>
      <c r="B1406" s="58" t="s">
        <v>18427</v>
      </c>
    </row>
    <row r="1407" spans="1:2" x14ac:dyDescent="0.25">
      <c r="A1407" s="57">
        <v>20121902</v>
      </c>
      <c r="B1407" s="58" t="s">
        <v>5914</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18441</v>
      </c>
    </row>
    <row r="1413" spans="1:2" x14ac:dyDescent="0.25">
      <c r="A1413" s="57">
        <v>20121908</v>
      </c>
      <c r="B1413" s="58" t="s">
        <v>12209</v>
      </c>
    </row>
    <row r="1414" spans="1:2" x14ac:dyDescent="0.25">
      <c r="A1414" s="57">
        <v>20121909</v>
      </c>
      <c r="B1414" s="58" t="s">
        <v>13615</v>
      </c>
    </row>
    <row r="1415" spans="1:2" x14ac:dyDescent="0.25">
      <c r="A1415" s="57">
        <v>20121910</v>
      </c>
      <c r="B1415" s="58" t="s">
        <v>12136</v>
      </c>
    </row>
    <row r="1416" spans="1:2" x14ac:dyDescent="0.25">
      <c r="A1416" s="57">
        <v>20121911</v>
      </c>
      <c r="B1416" s="58" t="s">
        <v>1503</v>
      </c>
    </row>
    <row r="1417" spans="1:2" x14ac:dyDescent="0.25">
      <c r="A1417" s="57">
        <v>20121912</v>
      </c>
      <c r="B1417" s="58" t="s">
        <v>14374</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12285</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10100</v>
      </c>
    </row>
    <row r="1428" spans="1:2" x14ac:dyDescent="0.25">
      <c r="A1428" s="57">
        <v>20122103</v>
      </c>
      <c r="B1428" s="58" t="s">
        <v>9738</v>
      </c>
    </row>
    <row r="1429" spans="1:2" x14ac:dyDescent="0.25">
      <c r="A1429" s="57">
        <v>20122104</v>
      </c>
      <c r="B1429" s="58" t="s">
        <v>981</v>
      </c>
    </row>
    <row r="1430" spans="1:2" x14ac:dyDescent="0.25">
      <c r="A1430" s="57">
        <v>20122105</v>
      </c>
      <c r="B1430" s="58" t="s">
        <v>7917</v>
      </c>
    </row>
    <row r="1431" spans="1:2" x14ac:dyDescent="0.25">
      <c r="A1431" s="57">
        <v>20122106</v>
      </c>
      <c r="B1431" s="58" t="s">
        <v>13816</v>
      </c>
    </row>
    <row r="1432" spans="1:2" x14ac:dyDescent="0.25">
      <c r="A1432" s="57">
        <v>20122107</v>
      </c>
      <c r="B1432" s="58" t="s">
        <v>629</v>
      </c>
    </row>
    <row r="1433" spans="1:2" x14ac:dyDescent="0.25">
      <c r="A1433" s="57">
        <v>20122108</v>
      </c>
      <c r="B1433" s="58" t="s">
        <v>9942</v>
      </c>
    </row>
    <row r="1434" spans="1:2" x14ac:dyDescent="0.25">
      <c r="A1434" s="57">
        <v>20122109</v>
      </c>
      <c r="B1434" s="58" t="s">
        <v>10517</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17492</v>
      </c>
    </row>
    <row r="1441" spans="1:2" x14ac:dyDescent="0.25">
      <c r="A1441" s="57">
        <v>20122201</v>
      </c>
      <c r="B1441" s="58" t="s">
        <v>2169</v>
      </c>
    </row>
    <row r="1442" spans="1:2" x14ac:dyDescent="0.25">
      <c r="A1442" s="57">
        <v>20122202</v>
      </c>
      <c r="B1442" s="58" t="s">
        <v>5922</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9647</v>
      </c>
    </row>
    <row r="1447" spans="1:2" x14ac:dyDescent="0.25">
      <c r="A1447" s="57">
        <v>20122207</v>
      </c>
      <c r="B1447" s="58" t="s">
        <v>1963</v>
      </c>
    </row>
    <row r="1448" spans="1:2" x14ac:dyDescent="0.25">
      <c r="A1448" s="57">
        <v>20122208</v>
      </c>
      <c r="B1448" s="58" t="s">
        <v>12556</v>
      </c>
    </row>
    <row r="1449" spans="1:2" x14ac:dyDescent="0.25">
      <c r="A1449" s="57">
        <v>20122209</v>
      </c>
      <c r="B1449" s="58" t="s">
        <v>3674</v>
      </c>
    </row>
    <row r="1450" spans="1:2" x14ac:dyDescent="0.25">
      <c r="A1450" s="57">
        <v>20122210</v>
      </c>
      <c r="B1450" s="58" t="s">
        <v>13585</v>
      </c>
    </row>
    <row r="1451" spans="1:2" x14ac:dyDescent="0.25">
      <c r="A1451" s="57">
        <v>20122211</v>
      </c>
      <c r="B1451" s="58" t="s">
        <v>6153</v>
      </c>
    </row>
    <row r="1452" spans="1:2" x14ac:dyDescent="0.25">
      <c r="A1452" s="57">
        <v>20122212</v>
      </c>
      <c r="B1452" s="58" t="s">
        <v>8531</v>
      </c>
    </row>
    <row r="1453" spans="1:2" x14ac:dyDescent="0.25">
      <c r="A1453" s="57">
        <v>20122213</v>
      </c>
      <c r="B1453" s="58" t="s">
        <v>1020</v>
      </c>
    </row>
    <row r="1454" spans="1:2" x14ac:dyDescent="0.25">
      <c r="A1454" s="57">
        <v>20122214</v>
      </c>
      <c r="B1454" s="58" t="s">
        <v>13779</v>
      </c>
    </row>
    <row r="1455" spans="1:2" x14ac:dyDescent="0.25">
      <c r="A1455" s="57">
        <v>20122215</v>
      </c>
      <c r="B1455" s="58" t="s">
        <v>2199</v>
      </c>
    </row>
    <row r="1456" spans="1:2" x14ac:dyDescent="0.25">
      <c r="A1456" s="57">
        <v>20122216</v>
      </c>
      <c r="B1456" s="58" t="s">
        <v>8664</v>
      </c>
    </row>
    <row r="1457" spans="1:2" x14ac:dyDescent="0.25">
      <c r="A1457" s="57">
        <v>20122301</v>
      </c>
      <c r="B1457" s="58" t="s">
        <v>10795</v>
      </c>
    </row>
    <row r="1458" spans="1:2" x14ac:dyDescent="0.25">
      <c r="A1458" s="57">
        <v>20122302</v>
      </c>
      <c r="B1458" s="58" t="s">
        <v>18340</v>
      </c>
    </row>
    <row r="1459" spans="1:2" x14ac:dyDescent="0.25">
      <c r="A1459" s="57">
        <v>20122303</v>
      </c>
      <c r="B1459" s="58" t="s">
        <v>13514</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14559</v>
      </c>
    </row>
    <row r="1471" spans="1:2" x14ac:dyDescent="0.25">
      <c r="A1471" s="57">
        <v>20122315</v>
      </c>
      <c r="B1471" s="58" t="s">
        <v>9692</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10201</v>
      </c>
    </row>
    <row r="1480" spans="1:2" x14ac:dyDescent="0.25">
      <c r="A1480" s="57">
        <v>20122324</v>
      </c>
      <c r="B1480" s="58" t="s">
        <v>15325</v>
      </c>
    </row>
    <row r="1481" spans="1:2" x14ac:dyDescent="0.25">
      <c r="A1481" s="57">
        <v>20122325</v>
      </c>
      <c r="B1481" s="58" t="s">
        <v>14148</v>
      </c>
    </row>
    <row r="1482" spans="1:2" x14ac:dyDescent="0.25">
      <c r="A1482" s="57">
        <v>20122326</v>
      </c>
      <c r="B1482" s="58" t="s">
        <v>17636</v>
      </c>
    </row>
    <row r="1483" spans="1:2" x14ac:dyDescent="0.25">
      <c r="A1483" s="57">
        <v>20122327</v>
      </c>
      <c r="B1483" s="58" t="s">
        <v>17770</v>
      </c>
    </row>
    <row r="1484" spans="1:2" x14ac:dyDescent="0.25">
      <c r="A1484" s="57">
        <v>20122328</v>
      </c>
      <c r="B1484" s="58" t="s">
        <v>8690</v>
      </c>
    </row>
    <row r="1485" spans="1:2" x14ac:dyDescent="0.25">
      <c r="A1485" s="57">
        <v>20122329</v>
      </c>
      <c r="B1485" s="58" t="s">
        <v>13920</v>
      </c>
    </row>
    <row r="1486" spans="1:2" x14ac:dyDescent="0.25">
      <c r="A1486" s="57">
        <v>20122330</v>
      </c>
      <c r="B1486" s="58" t="s">
        <v>17214</v>
      </c>
    </row>
    <row r="1487" spans="1:2" x14ac:dyDescent="0.25">
      <c r="A1487" s="57">
        <v>20122331</v>
      </c>
      <c r="B1487" s="58" t="s">
        <v>15143</v>
      </c>
    </row>
    <row r="1488" spans="1:2" x14ac:dyDescent="0.25">
      <c r="A1488" s="57">
        <v>20122332</v>
      </c>
      <c r="B1488" s="58" t="s">
        <v>11090</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17339</v>
      </c>
    </row>
    <row r="1497" spans="1:2" x14ac:dyDescent="0.25">
      <c r="A1497" s="57">
        <v>20122342</v>
      </c>
      <c r="B1497" s="58" t="s">
        <v>9028</v>
      </c>
    </row>
    <row r="1498" spans="1:2" x14ac:dyDescent="0.25">
      <c r="A1498" s="57">
        <v>20122343</v>
      </c>
      <c r="B1498" s="58" t="s">
        <v>12255</v>
      </c>
    </row>
    <row r="1499" spans="1:2" x14ac:dyDescent="0.25">
      <c r="A1499" s="57">
        <v>20122344</v>
      </c>
      <c r="B1499" s="58" t="s">
        <v>5600</v>
      </c>
    </row>
    <row r="1500" spans="1:2" x14ac:dyDescent="0.25">
      <c r="A1500" s="57">
        <v>20122345</v>
      </c>
      <c r="B1500" s="58" t="s">
        <v>15573</v>
      </c>
    </row>
    <row r="1501" spans="1:2" x14ac:dyDescent="0.25">
      <c r="A1501" s="57">
        <v>20122346</v>
      </c>
      <c r="B1501" s="58" t="s">
        <v>11859</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17332</v>
      </c>
    </row>
    <row r="1507" spans="1:2" x14ac:dyDescent="0.25">
      <c r="A1507" s="57">
        <v>20122352</v>
      </c>
      <c r="B1507" s="58" t="s">
        <v>7776</v>
      </c>
    </row>
    <row r="1508" spans="1:2" x14ac:dyDescent="0.25">
      <c r="A1508" s="57">
        <v>20122353</v>
      </c>
      <c r="B1508" s="58" t="s">
        <v>4394</v>
      </c>
    </row>
    <row r="1509" spans="1:2" x14ac:dyDescent="0.25">
      <c r="A1509" s="57">
        <v>20122354</v>
      </c>
      <c r="B1509" s="58" t="s">
        <v>10541</v>
      </c>
    </row>
    <row r="1510" spans="1:2" x14ac:dyDescent="0.25">
      <c r="A1510" s="57">
        <v>20122356</v>
      </c>
      <c r="B1510" s="58" t="s">
        <v>9766</v>
      </c>
    </row>
    <row r="1511" spans="1:2" x14ac:dyDescent="0.25">
      <c r="A1511" s="57">
        <v>20122357</v>
      </c>
      <c r="B1511" s="58" t="s">
        <v>6044</v>
      </c>
    </row>
    <row r="1512" spans="1:2" x14ac:dyDescent="0.25">
      <c r="A1512" s="57">
        <v>20122401</v>
      </c>
      <c r="B1512" s="58" t="s">
        <v>13824</v>
      </c>
    </row>
    <row r="1513" spans="1:2" x14ac:dyDescent="0.25">
      <c r="A1513" s="57">
        <v>20122402</v>
      </c>
      <c r="B1513" s="58" t="s">
        <v>1291</v>
      </c>
    </row>
    <row r="1514" spans="1:2" x14ac:dyDescent="0.25">
      <c r="A1514" s="57">
        <v>20122403</v>
      </c>
      <c r="B1514" s="58" t="s">
        <v>18430</v>
      </c>
    </row>
    <row r="1515" spans="1:2" x14ac:dyDescent="0.25">
      <c r="A1515" s="57">
        <v>20122404</v>
      </c>
      <c r="B1515" s="58" t="s">
        <v>12394</v>
      </c>
    </row>
    <row r="1516" spans="1:2" x14ac:dyDescent="0.25">
      <c r="A1516" s="57">
        <v>20122405</v>
      </c>
      <c r="B1516" s="58" t="s">
        <v>563</v>
      </c>
    </row>
    <row r="1517" spans="1:2" x14ac:dyDescent="0.25">
      <c r="A1517" s="57">
        <v>20122406</v>
      </c>
      <c r="B1517" s="58" t="s">
        <v>8809</v>
      </c>
    </row>
    <row r="1518" spans="1:2" x14ac:dyDescent="0.25">
      <c r="A1518" s="57">
        <v>20122407</v>
      </c>
      <c r="B1518" s="58" t="s">
        <v>10875</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6137</v>
      </c>
    </row>
    <row r="1524" spans="1:2" x14ac:dyDescent="0.25">
      <c r="A1524" s="57">
        <v>20122503</v>
      </c>
      <c r="B1524" s="58" t="s">
        <v>3914</v>
      </c>
    </row>
    <row r="1525" spans="1:2" x14ac:dyDescent="0.25">
      <c r="A1525" s="57">
        <v>20122504</v>
      </c>
      <c r="B1525" s="58" t="s">
        <v>7183</v>
      </c>
    </row>
    <row r="1526" spans="1:2" x14ac:dyDescent="0.25">
      <c r="A1526" s="57">
        <v>20122505</v>
      </c>
      <c r="B1526" s="58" t="s">
        <v>10453</v>
      </c>
    </row>
    <row r="1527" spans="1:2" x14ac:dyDescent="0.25">
      <c r="A1527" s="57">
        <v>20122506</v>
      </c>
      <c r="B1527" s="58" t="s">
        <v>4067</v>
      </c>
    </row>
    <row r="1528" spans="1:2" x14ac:dyDescent="0.25">
      <c r="A1528" s="57">
        <v>20122507</v>
      </c>
      <c r="B1528" s="58" t="s">
        <v>14169</v>
      </c>
    </row>
    <row r="1529" spans="1:2" x14ac:dyDescent="0.25">
      <c r="A1529" s="57">
        <v>20122508</v>
      </c>
      <c r="B1529" s="58" t="s">
        <v>6197</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6294</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14740</v>
      </c>
    </row>
    <row r="1542" spans="1:2" x14ac:dyDescent="0.25">
      <c r="A1542" s="57">
        <v>20122606</v>
      </c>
      <c r="B1542" s="58" t="s">
        <v>18300</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10146</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18475</v>
      </c>
    </row>
    <row r="1552" spans="1:2" x14ac:dyDescent="0.25">
      <c r="A1552" s="57">
        <v>20122616</v>
      </c>
      <c r="B1552" s="58" t="s">
        <v>11180</v>
      </c>
    </row>
    <row r="1553" spans="1:2" x14ac:dyDescent="0.25">
      <c r="A1553" s="57">
        <v>20122617</v>
      </c>
      <c r="B1553" s="58" t="s">
        <v>5471</v>
      </c>
    </row>
    <row r="1554" spans="1:2" x14ac:dyDescent="0.25">
      <c r="A1554" s="57">
        <v>20122618</v>
      </c>
      <c r="B1554" s="58" t="s">
        <v>12028</v>
      </c>
    </row>
    <row r="1555" spans="1:2" x14ac:dyDescent="0.25">
      <c r="A1555" s="57">
        <v>20122619</v>
      </c>
      <c r="B1555" s="58" t="s">
        <v>16806</v>
      </c>
    </row>
    <row r="1556" spans="1:2" x14ac:dyDescent="0.25">
      <c r="A1556" s="57">
        <v>20122620</v>
      </c>
      <c r="B1556" s="58" t="s">
        <v>12403</v>
      </c>
    </row>
    <row r="1557" spans="1:2" x14ac:dyDescent="0.25">
      <c r="A1557" s="57">
        <v>20122621</v>
      </c>
      <c r="B1557" s="58" t="s">
        <v>13856</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17262</v>
      </c>
    </row>
    <row r="1565" spans="1:2" x14ac:dyDescent="0.25">
      <c r="A1565" s="57">
        <v>20122706</v>
      </c>
      <c r="B1565" s="58" t="s">
        <v>10355</v>
      </c>
    </row>
    <row r="1566" spans="1:2" x14ac:dyDescent="0.25">
      <c r="A1566" s="57">
        <v>20122707</v>
      </c>
      <c r="B1566" s="58" t="s">
        <v>1315</v>
      </c>
    </row>
    <row r="1567" spans="1:2" x14ac:dyDescent="0.25">
      <c r="A1567" s="57">
        <v>20122708</v>
      </c>
      <c r="B1567" s="58" t="s">
        <v>13197</v>
      </c>
    </row>
    <row r="1568" spans="1:2" x14ac:dyDescent="0.25">
      <c r="A1568" s="57">
        <v>20122709</v>
      </c>
      <c r="B1568" s="58" t="s">
        <v>10330</v>
      </c>
    </row>
    <row r="1569" spans="1:2" x14ac:dyDescent="0.25">
      <c r="A1569" s="57">
        <v>20122801</v>
      </c>
      <c r="B1569" s="58" t="s">
        <v>11203</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6010</v>
      </c>
    </row>
    <row r="1574" spans="1:2" x14ac:dyDescent="0.25">
      <c r="A1574" s="57">
        <v>20122807</v>
      </c>
      <c r="B1574" s="58" t="s">
        <v>2856</v>
      </c>
    </row>
    <row r="1575" spans="1:2" x14ac:dyDescent="0.25">
      <c r="A1575" s="57">
        <v>20122808</v>
      </c>
      <c r="B1575" s="58" t="s">
        <v>18061</v>
      </c>
    </row>
    <row r="1576" spans="1:2" x14ac:dyDescent="0.25">
      <c r="A1576" s="57">
        <v>20122809</v>
      </c>
      <c r="B1576" s="58" t="s">
        <v>9747</v>
      </c>
    </row>
    <row r="1577" spans="1:2" x14ac:dyDescent="0.25">
      <c r="A1577" s="57">
        <v>20122810</v>
      </c>
      <c r="B1577" s="58" t="s">
        <v>727</v>
      </c>
    </row>
    <row r="1578" spans="1:2" x14ac:dyDescent="0.25">
      <c r="A1578" s="57">
        <v>20122811</v>
      </c>
      <c r="B1578" s="58" t="s">
        <v>8106</v>
      </c>
    </row>
    <row r="1579" spans="1:2" x14ac:dyDescent="0.25">
      <c r="A1579" s="57">
        <v>20122812</v>
      </c>
      <c r="B1579" s="58" t="s">
        <v>11468</v>
      </c>
    </row>
    <row r="1580" spans="1:2" x14ac:dyDescent="0.25">
      <c r="A1580" s="57">
        <v>20122813</v>
      </c>
      <c r="B1580" s="58" t="s">
        <v>5985</v>
      </c>
    </row>
    <row r="1581" spans="1:2" x14ac:dyDescent="0.25">
      <c r="A1581" s="57">
        <v>20122814</v>
      </c>
      <c r="B1581" s="58" t="s">
        <v>11061</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10484</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18120</v>
      </c>
    </row>
    <row r="1595" spans="1:2" x14ac:dyDescent="0.25">
      <c r="A1595" s="57">
        <v>20122828</v>
      </c>
      <c r="B1595" s="58" t="s">
        <v>15413</v>
      </c>
    </row>
    <row r="1596" spans="1:2" x14ac:dyDescent="0.25">
      <c r="A1596" s="57">
        <v>20122829</v>
      </c>
      <c r="B1596" s="58" t="s">
        <v>5865</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17667</v>
      </c>
    </row>
    <row r="1603" spans="1:2" x14ac:dyDescent="0.25">
      <c r="A1603" s="57">
        <v>20122836</v>
      </c>
      <c r="B1603" s="58" t="s">
        <v>3909</v>
      </c>
    </row>
    <row r="1604" spans="1:2" x14ac:dyDescent="0.25">
      <c r="A1604" s="57">
        <v>20122837</v>
      </c>
      <c r="B1604" s="58" t="s">
        <v>12780</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11830</v>
      </c>
    </row>
    <row r="1610" spans="1:2" x14ac:dyDescent="0.25">
      <c r="A1610" s="57">
        <v>20122843</v>
      </c>
      <c r="B1610" s="58" t="s">
        <v>5911</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13791</v>
      </c>
    </row>
    <row r="1618" spans="1:2" x14ac:dyDescent="0.25">
      <c r="A1618" s="57">
        <v>20131002</v>
      </c>
      <c r="B1618" s="58" t="s">
        <v>18712</v>
      </c>
    </row>
    <row r="1619" spans="1:2" x14ac:dyDescent="0.25">
      <c r="A1619" s="57">
        <v>20131003</v>
      </c>
      <c r="B1619" s="58" t="s">
        <v>17751</v>
      </c>
    </row>
    <row r="1620" spans="1:2" x14ac:dyDescent="0.25">
      <c r="A1620" s="57">
        <v>20131004</v>
      </c>
      <c r="B1620" s="58" t="s">
        <v>11537</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11628</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13036</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18278</v>
      </c>
    </row>
    <row r="1643" spans="1:2" x14ac:dyDescent="0.25">
      <c r="A1643" s="57">
        <v>20141001</v>
      </c>
      <c r="B1643" s="58" t="s">
        <v>6818</v>
      </c>
    </row>
    <row r="1644" spans="1:2" x14ac:dyDescent="0.25">
      <c r="A1644" s="57">
        <v>20141002</v>
      </c>
      <c r="B1644" s="58" t="s">
        <v>4552</v>
      </c>
    </row>
    <row r="1645" spans="1:2" x14ac:dyDescent="0.25">
      <c r="A1645" s="57">
        <v>20141003</v>
      </c>
      <c r="B1645" s="58" t="s">
        <v>11753</v>
      </c>
    </row>
    <row r="1646" spans="1:2" x14ac:dyDescent="0.25">
      <c r="A1646" s="57">
        <v>20141004</v>
      </c>
      <c r="B1646" s="58" t="s">
        <v>5654</v>
      </c>
    </row>
    <row r="1647" spans="1:2" x14ac:dyDescent="0.25">
      <c r="A1647" s="57">
        <v>20141005</v>
      </c>
      <c r="B1647" s="58" t="s">
        <v>7498</v>
      </c>
    </row>
    <row r="1648" spans="1:2" x14ac:dyDescent="0.25">
      <c r="A1648" s="57">
        <v>20141006</v>
      </c>
      <c r="B1648" s="58" t="s">
        <v>10621</v>
      </c>
    </row>
    <row r="1649" spans="1:2" x14ac:dyDescent="0.25">
      <c r="A1649" s="57">
        <v>20141007</v>
      </c>
      <c r="B1649" s="58" t="s">
        <v>6220</v>
      </c>
    </row>
    <row r="1650" spans="1:2" x14ac:dyDescent="0.25">
      <c r="A1650" s="57">
        <v>20141008</v>
      </c>
      <c r="B1650" s="58" t="s">
        <v>11237</v>
      </c>
    </row>
    <row r="1651" spans="1:2" x14ac:dyDescent="0.25">
      <c r="A1651" s="57">
        <v>20141011</v>
      </c>
      <c r="B1651" s="58" t="s">
        <v>10431</v>
      </c>
    </row>
    <row r="1652" spans="1:2" x14ac:dyDescent="0.25">
      <c r="A1652" s="57">
        <v>20141012</v>
      </c>
      <c r="B1652" s="58" t="s">
        <v>12400</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12849</v>
      </c>
    </row>
    <row r="1657" spans="1:2" x14ac:dyDescent="0.25">
      <c r="A1657" s="57">
        <v>20141201</v>
      </c>
      <c r="B1657" s="58" t="s">
        <v>18794</v>
      </c>
    </row>
    <row r="1658" spans="1:2" x14ac:dyDescent="0.25">
      <c r="A1658" s="57">
        <v>20141301</v>
      </c>
      <c r="B1658" s="58" t="s">
        <v>189</v>
      </c>
    </row>
    <row r="1659" spans="1:2" x14ac:dyDescent="0.25">
      <c r="A1659" s="57">
        <v>20141401</v>
      </c>
      <c r="B1659" s="58" t="s">
        <v>14096</v>
      </c>
    </row>
    <row r="1660" spans="1:2" x14ac:dyDescent="0.25">
      <c r="A1660" s="57">
        <v>20141501</v>
      </c>
      <c r="B1660" s="58" t="s">
        <v>18620</v>
      </c>
    </row>
    <row r="1661" spans="1:2" x14ac:dyDescent="0.25">
      <c r="A1661" s="57">
        <v>20141601</v>
      </c>
      <c r="B1661" s="58" t="s">
        <v>10351</v>
      </c>
    </row>
    <row r="1662" spans="1:2" x14ac:dyDescent="0.25">
      <c r="A1662" s="57">
        <v>20141701</v>
      </c>
      <c r="B1662" s="58" t="s">
        <v>15754</v>
      </c>
    </row>
    <row r="1663" spans="1:2" x14ac:dyDescent="0.25">
      <c r="A1663" s="57">
        <v>20141702</v>
      </c>
      <c r="B1663" s="58" t="s">
        <v>10771</v>
      </c>
    </row>
    <row r="1664" spans="1:2" x14ac:dyDescent="0.25">
      <c r="A1664" s="57">
        <v>20141703</v>
      </c>
      <c r="B1664" s="58" t="s">
        <v>15647</v>
      </c>
    </row>
    <row r="1665" spans="1:2" x14ac:dyDescent="0.25">
      <c r="A1665" s="57">
        <v>20141704</v>
      </c>
      <c r="B1665" s="58" t="s">
        <v>13653</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11135</v>
      </c>
    </row>
    <row r="1672" spans="1:2" x14ac:dyDescent="0.25">
      <c r="A1672" s="57">
        <v>20142301</v>
      </c>
      <c r="B1672" s="58" t="s">
        <v>17619</v>
      </c>
    </row>
    <row r="1673" spans="1:2" x14ac:dyDescent="0.25">
      <c r="A1673" s="57">
        <v>20142401</v>
      </c>
      <c r="B1673" s="58" t="s">
        <v>11957</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17999</v>
      </c>
    </row>
    <row r="1680" spans="1:2" x14ac:dyDescent="0.25">
      <c r="A1680" s="57">
        <v>20142701</v>
      </c>
      <c r="B1680" s="58" t="s">
        <v>14004</v>
      </c>
    </row>
    <row r="1681" spans="1:2" x14ac:dyDescent="0.25">
      <c r="A1681" s="57">
        <v>20142702</v>
      </c>
      <c r="B1681" s="58" t="s">
        <v>10224</v>
      </c>
    </row>
    <row r="1682" spans="1:2" x14ac:dyDescent="0.25">
      <c r="A1682" s="57">
        <v>20142703</v>
      </c>
      <c r="B1682" s="58" t="s">
        <v>3249</v>
      </c>
    </row>
    <row r="1683" spans="1:2" x14ac:dyDescent="0.25">
      <c r="A1683" s="57">
        <v>20142801</v>
      </c>
      <c r="B1683" s="58" t="s">
        <v>8595</v>
      </c>
    </row>
    <row r="1684" spans="1:2" x14ac:dyDescent="0.25">
      <c r="A1684" s="57">
        <v>20142901</v>
      </c>
      <c r="B1684" s="58" t="s">
        <v>10336</v>
      </c>
    </row>
    <row r="1685" spans="1:2" x14ac:dyDescent="0.25">
      <c r="A1685" s="57">
        <v>20143001</v>
      </c>
      <c r="B1685" s="58" t="s">
        <v>10911</v>
      </c>
    </row>
    <row r="1686" spans="1:2" x14ac:dyDescent="0.25">
      <c r="A1686" s="57">
        <v>20143002</v>
      </c>
      <c r="B1686" s="58" t="s">
        <v>11904</v>
      </c>
    </row>
    <row r="1687" spans="1:2" x14ac:dyDescent="0.25">
      <c r="A1687" s="57">
        <v>21101501</v>
      </c>
      <c r="B1687" s="58" t="s">
        <v>12078</v>
      </c>
    </row>
    <row r="1688" spans="1:2" x14ac:dyDescent="0.25">
      <c r="A1688" s="57">
        <v>21101502</v>
      </c>
      <c r="B1688" s="58" t="s">
        <v>15693</v>
      </c>
    </row>
    <row r="1689" spans="1:2" x14ac:dyDescent="0.25">
      <c r="A1689" s="57">
        <v>21101503</v>
      </c>
      <c r="B1689" s="58" t="s">
        <v>11501</v>
      </c>
    </row>
    <row r="1690" spans="1:2" x14ac:dyDescent="0.25">
      <c r="A1690" s="57">
        <v>21101504</v>
      </c>
      <c r="B1690" s="58" t="s">
        <v>13419</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18784</v>
      </c>
    </row>
    <row r="1695" spans="1:2" x14ac:dyDescent="0.25">
      <c r="A1695" s="57">
        <v>21101509</v>
      </c>
      <c r="B1695" s="58" t="s">
        <v>283</v>
      </c>
    </row>
    <row r="1696" spans="1:2" x14ac:dyDescent="0.25">
      <c r="A1696" s="57">
        <v>21101510</v>
      </c>
      <c r="B1696" s="58" t="s">
        <v>13431</v>
      </c>
    </row>
    <row r="1697" spans="1:2" x14ac:dyDescent="0.25">
      <c r="A1697" s="57">
        <v>21101511</v>
      </c>
      <c r="B1697" s="58" t="s">
        <v>10563</v>
      </c>
    </row>
    <row r="1698" spans="1:2" x14ac:dyDescent="0.25">
      <c r="A1698" s="57">
        <v>21101512</v>
      </c>
      <c r="B1698" s="58" t="s">
        <v>9184</v>
      </c>
    </row>
    <row r="1699" spans="1:2" x14ac:dyDescent="0.25">
      <c r="A1699" s="57">
        <v>21101513</v>
      </c>
      <c r="B1699" s="58" t="s">
        <v>10485</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10104</v>
      </c>
    </row>
    <row r="1704" spans="1:2" x14ac:dyDescent="0.25">
      <c r="A1704" s="57">
        <v>21101603</v>
      </c>
      <c r="B1704" s="58" t="s">
        <v>17183</v>
      </c>
    </row>
    <row r="1705" spans="1:2" x14ac:dyDescent="0.25">
      <c r="A1705" s="57">
        <v>21101604</v>
      </c>
      <c r="B1705" s="58" t="s">
        <v>1395</v>
      </c>
    </row>
    <row r="1706" spans="1:2" x14ac:dyDescent="0.25">
      <c r="A1706" s="57">
        <v>21101605</v>
      </c>
      <c r="B1706" s="58" t="s">
        <v>10129</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10065</v>
      </c>
    </row>
    <row r="1715" spans="1:2" x14ac:dyDescent="0.25">
      <c r="A1715" s="57">
        <v>21101707</v>
      </c>
      <c r="B1715" s="58" t="s">
        <v>6317</v>
      </c>
    </row>
    <row r="1716" spans="1:2" x14ac:dyDescent="0.25">
      <c r="A1716" s="57">
        <v>21101708</v>
      </c>
      <c r="B1716" s="58" t="s">
        <v>9734</v>
      </c>
    </row>
    <row r="1717" spans="1:2" x14ac:dyDescent="0.25">
      <c r="A1717" s="57">
        <v>21101801</v>
      </c>
      <c r="B1717" s="58" t="s">
        <v>18804</v>
      </c>
    </row>
    <row r="1718" spans="1:2" x14ac:dyDescent="0.25">
      <c r="A1718" s="57">
        <v>21101802</v>
      </c>
      <c r="B1718" s="58" t="s">
        <v>6173</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10845</v>
      </c>
    </row>
    <row r="1727" spans="1:2" x14ac:dyDescent="0.25">
      <c r="A1727" s="57">
        <v>21101903</v>
      </c>
      <c r="B1727" s="58" t="s">
        <v>7722</v>
      </c>
    </row>
    <row r="1728" spans="1:2" x14ac:dyDescent="0.25">
      <c r="A1728" s="57">
        <v>21101904</v>
      </c>
      <c r="B1728" s="58" t="s">
        <v>12488</v>
      </c>
    </row>
    <row r="1729" spans="1:2" x14ac:dyDescent="0.25">
      <c r="A1729" s="57">
        <v>21101905</v>
      </c>
      <c r="B1729" s="58" t="s">
        <v>15888</v>
      </c>
    </row>
    <row r="1730" spans="1:2" x14ac:dyDescent="0.25">
      <c r="A1730" s="57">
        <v>21101906</v>
      </c>
      <c r="B1730" s="58" t="s">
        <v>15568</v>
      </c>
    </row>
    <row r="1731" spans="1:2" x14ac:dyDescent="0.25">
      <c r="A1731" s="57">
        <v>21101907</v>
      </c>
      <c r="B1731" s="58" t="s">
        <v>12828</v>
      </c>
    </row>
    <row r="1732" spans="1:2" x14ac:dyDescent="0.25">
      <c r="A1732" s="57">
        <v>21101908</v>
      </c>
      <c r="B1732" s="58" t="s">
        <v>13444</v>
      </c>
    </row>
    <row r="1733" spans="1:2" x14ac:dyDescent="0.25">
      <c r="A1733" s="57">
        <v>21101909</v>
      </c>
      <c r="B1733" s="58" t="s">
        <v>11920</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6206</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10648</v>
      </c>
    </row>
    <row r="1745" spans="1:2" x14ac:dyDescent="0.25">
      <c r="A1745" s="57">
        <v>21102205</v>
      </c>
      <c r="B1745" s="58" t="s">
        <v>13953</v>
      </c>
    </row>
    <row r="1746" spans="1:2" x14ac:dyDescent="0.25">
      <c r="A1746" s="57">
        <v>21102206</v>
      </c>
      <c r="B1746" s="58" t="s">
        <v>18334</v>
      </c>
    </row>
    <row r="1747" spans="1:2" x14ac:dyDescent="0.25">
      <c r="A1747" s="57">
        <v>21102207</v>
      </c>
      <c r="B1747" s="58" t="s">
        <v>17679</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5913</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11489</v>
      </c>
    </row>
    <row r="1763" spans="1:2" x14ac:dyDescent="0.25">
      <c r="A1763" s="57">
        <v>21111601</v>
      </c>
      <c r="B1763" s="58" t="s">
        <v>115</v>
      </c>
    </row>
    <row r="1764" spans="1:2" x14ac:dyDescent="0.25">
      <c r="A1764" s="57">
        <v>21111602</v>
      </c>
      <c r="B1764" s="58" t="s">
        <v>2751</v>
      </c>
    </row>
    <row r="1765" spans="1:2" x14ac:dyDescent="0.25">
      <c r="A1765" s="57">
        <v>22101501</v>
      </c>
      <c r="B1765" s="58" t="s">
        <v>13385</v>
      </c>
    </row>
    <row r="1766" spans="1:2" x14ac:dyDescent="0.25">
      <c r="A1766" s="57">
        <v>22101502</v>
      </c>
      <c r="B1766" s="58" t="s">
        <v>6925</v>
      </c>
    </row>
    <row r="1767" spans="1:2" x14ac:dyDescent="0.25">
      <c r="A1767" s="57">
        <v>22101504</v>
      </c>
      <c r="B1767" s="58" t="s">
        <v>14699</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14120</v>
      </c>
    </row>
    <row r="1774" spans="1:2" x14ac:dyDescent="0.25">
      <c r="A1774" s="57">
        <v>22101514</v>
      </c>
      <c r="B1774" s="58" t="s">
        <v>4872</v>
      </c>
    </row>
    <row r="1775" spans="1:2" x14ac:dyDescent="0.25">
      <c r="A1775" s="57">
        <v>22101516</v>
      </c>
      <c r="B1775" s="58" t="s">
        <v>13813</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11393</v>
      </c>
    </row>
    <row r="1788" spans="1:2" x14ac:dyDescent="0.25">
      <c r="A1788" s="57">
        <v>22101530</v>
      </c>
      <c r="B1788" s="58" t="s">
        <v>9702</v>
      </c>
    </row>
    <row r="1789" spans="1:2" x14ac:dyDescent="0.25">
      <c r="A1789" s="57">
        <v>22101531</v>
      </c>
      <c r="B1789" s="58" t="s">
        <v>10825</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6238</v>
      </c>
    </row>
    <row r="1800" spans="1:2" x14ac:dyDescent="0.25">
      <c r="A1800" s="57">
        <v>22101609</v>
      </c>
      <c r="B1800" s="58" t="s">
        <v>7746</v>
      </c>
    </row>
    <row r="1801" spans="1:2" x14ac:dyDescent="0.25">
      <c r="A1801" s="57">
        <v>22101610</v>
      </c>
      <c r="B1801" s="58" t="s">
        <v>16427</v>
      </c>
    </row>
    <row r="1802" spans="1:2" x14ac:dyDescent="0.25">
      <c r="A1802" s="57">
        <v>22101611</v>
      </c>
      <c r="B1802" s="58" t="s">
        <v>10409</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11837</v>
      </c>
    </row>
    <row r="1813" spans="1:2" x14ac:dyDescent="0.25">
      <c r="A1813" s="57">
        <v>22101702</v>
      </c>
      <c r="B1813" s="58" t="s">
        <v>17736</v>
      </c>
    </row>
    <row r="1814" spans="1:2" x14ac:dyDescent="0.25">
      <c r="A1814" s="57">
        <v>22101703</v>
      </c>
      <c r="B1814" s="58" t="s">
        <v>9761</v>
      </c>
    </row>
    <row r="1815" spans="1:2" x14ac:dyDescent="0.25">
      <c r="A1815" s="57">
        <v>22101704</v>
      </c>
      <c r="B1815" s="58" t="s">
        <v>13120</v>
      </c>
    </row>
    <row r="1816" spans="1:2" x14ac:dyDescent="0.25">
      <c r="A1816" s="57">
        <v>22101705</v>
      </c>
      <c r="B1816" s="58" t="s">
        <v>9784</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9976</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17240</v>
      </c>
    </row>
    <row r="1827" spans="1:2" x14ac:dyDescent="0.25">
      <c r="A1827" s="57">
        <v>22101716</v>
      </c>
      <c r="B1827" s="58" t="s">
        <v>10086</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12450</v>
      </c>
    </row>
    <row r="1832" spans="1:2" x14ac:dyDescent="0.25">
      <c r="A1832" s="57">
        <v>22101801</v>
      </c>
      <c r="B1832" s="58" t="s">
        <v>16580</v>
      </c>
    </row>
    <row r="1833" spans="1:2" x14ac:dyDescent="0.25">
      <c r="A1833" s="57">
        <v>22101802</v>
      </c>
      <c r="B1833" s="58" t="s">
        <v>2447</v>
      </c>
    </row>
    <row r="1834" spans="1:2" x14ac:dyDescent="0.25">
      <c r="A1834" s="57">
        <v>22101803</v>
      </c>
      <c r="B1834" s="58" t="s">
        <v>17910</v>
      </c>
    </row>
    <row r="1835" spans="1:2" x14ac:dyDescent="0.25">
      <c r="A1835" s="57">
        <v>22101804</v>
      </c>
      <c r="B1835" s="58" t="s">
        <v>11812</v>
      </c>
    </row>
    <row r="1836" spans="1:2" x14ac:dyDescent="0.25">
      <c r="A1836" s="57">
        <v>22101901</v>
      </c>
      <c r="B1836" s="58" t="s">
        <v>17269</v>
      </c>
    </row>
    <row r="1837" spans="1:2" x14ac:dyDescent="0.25">
      <c r="A1837" s="57">
        <v>22101902</v>
      </c>
      <c r="B1837" s="58" t="s">
        <v>12999</v>
      </c>
    </row>
    <row r="1838" spans="1:2" x14ac:dyDescent="0.25">
      <c r="A1838" s="57">
        <v>22101903</v>
      </c>
      <c r="B1838" s="58" t="s">
        <v>18704</v>
      </c>
    </row>
    <row r="1839" spans="1:2" x14ac:dyDescent="0.25">
      <c r="A1839" s="57">
        <v>22101904</v>
      </c>
      <c r="B1839" s="58" t="s">
        <v>5308</v>
      </c>
    </row>
    <row r="1840" spans="1:2" x14ac:dyDescent="0.25">
      <c r="A1840" s="57">
        <v>22101905</v>
      </c>
      <c r="B1840" s="58" t="s">
        <v>5568</v>
      </c>
    </row>
    <row r="1841" spans="1:2" x14ac:dyDescent="0.25">
      <c r="A1841" s="57">
        <v>22101906</v>
      </c>
      <c r="B1841" s="58" t="s">
        <v>10837</v>
      </c>
    </row>
    <row r="1842" spans="1:2" x14ac:dyDescent="0.25">
      <c r="A1842" s="57">
        <v>22101907</v>
      </c>
      <c r="B1842" s="58" t="s">
        <v>8196</v>
      </c>
    </row>
    <row r="1843" spans="1:2" x14ac:dyDescent="0.25">
      <c r="A1843" s="57">
        <v>22102001</v>
      </c>
      <c r="B1843" s="58" t="s">
        <v>1068</v>
      </c>
    </row>
    <row r="1844" spans="1:2" x14ac:dyDescent="0.25">
      <c r="A1844" s="57">
        <v>23101501</v>
      </c>
      <c r="B1844" s="58" t="s">
        <v>13230</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17248</v>
      </c>
    </row>
    <row r="1852" spans="1:2" x14ac:dyDescent="0.25">
      <c r="A1852" s="57">
        <v>23101509</v>
      </c>
      <c r="B1852" s="58" t="s">
        <v>10544</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13978</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14729</v>
      </c>
    </row>
    <row r="1865" spans="1:2" x14ac:dyDescent="0.25">
      <c r="A1865" s="57">
        <v>23101522</v>
      </c>
      <c r="B1865" s="58" t="s">
        <v>14136</v>
      </c>
    </row>
    <row r="1866" spans="1:2" x14ac:dyDescent="0.25">
      <c r="A1866" s="57">
        <v>23111501</v>
      </c>
      <c r="B1866" s="58" t="s">
        <v>5377</v>
      </c>
    </row>
    <row r="1867" spans="1:2" x14ac:dyDescent="0.25">
      <c r="A1867" s="57">
        <v>23111502</v>
      </c>
      <c r="B1867" s="58" t="s">
        <v>36</v>
      </c>
    </row>
    <row r="1868" spans="1:2" x14ac:dyDescent="0.25">
      <c r="A1868" s="57">
        <v>23111503</v>
      </c>
      <c r="B1868" s="58" t="s">
        <v>10660</v>
      </c>
    </row>
    <row r="1869" spans="1:2" x14ac:dyDescent="0.25">
      <c r="A1869" s="57">
        <v>23111504</v>
      </c>
      <c r="B1869" s="58" t="s">
        <v>18536</v>
      </c>
    </row>
    <row r="1870" spans="1:2" x14ac:dyDescent="0.25">
      <c r="A1870" s="57">
        <v>23111505</v>
      </c>
      <c r="B1870" s="58" t="s">
        <v>4563</v>
      </c>
    </row>
    <row r="1871" spans="1:2" x14ac:dyDescent="0.25">
      <c r="A1871" s="57">
        <v>23111506</v>
      </c>
      <c r="B1871" s="58" t="s">
        <v>14424</v>
      </c>
    </row>
    <row r="1872" spans="1:2" x14ac:dyDescent="0.25">
      <c r="A1872" s="57">
        <v>23111507</v>
      </c>
      <c r="B1872" s="58" t="s">
        <v>17914</v>
      </c>
    </row>
    <row r="1873" spans="1:2" x14ac:dyDescent="0.25">
      <c r="A1873" s="57">
        <v>23111601</v>
      </c>
      <c r="B1873" s="58" t="s">
        <v>13256</v>
      </c>
    </row>
    <row r="1874" spans="1:2" x14ac:dyDescent="0.25">
      <c r="A1874" s="57">
        <v>23111602</v>
      </c>
      <c r="B1874" s="58" t="s">
        <v>12196</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18371</v>
      </c>
    </row>
    <row r="1880" spans="1:2" x14ac:dyDescent="0.25">
      <c r="A1880" s="57">
        <v>23121502</v>
      </c>
      <c r="B1880" s="58" t="s">
        <v>18311</v>
      </c>
    </row>
    <row r="1881" spans="1:2" x14ac:dyDescent="0.25">
      <c r="A1881" s="57">
        <v>23121503</v>
      </c>
      <c r="B1881" s="58" t="s">
        <v>9974</v>
      </c>
    </row>
    <row r="1882" spans="1:2" x14ac:dyDescent="0.25">
      <c r="A1882" s="57">
        <v>23121504</v>
      </c>
      <c r="B1882" s="58" t="s">
        <v>8666</v>
      </c>
    </row>
    <row r="1883" spans="1:2" x14ac:dyDescent="0.25">
      <c r="A1883" s="57">
        <v>23121505</v>
      </c>
      <c r="B1883" s="58" t="s">
        <v>667</v>
      </c>
    </row>
    <row r="1884" spans="1:2" x14ac:dyDescent="0.25">
      <c r="A1884" s="57">
        <v>23121506</v>
      </c>
      <c r="B1884" s="58" t="s">
        <v>13591</v>
      </c>
    </row>
    <row r="1885" spans="1:2" x14ac:dyDescent="0.25">
      <c r="A1885" s="57">
        <v>23121507</v>
      </c>
      <c r="B1885" s="58" t="s">
        <v>7080</v>
      </c>
    </row>
    <row r="1886" spans="1:2" x14ac:dyDescent="0.25">
      <c r="A1886" s="57">
        <v>23121508</v>
      </c>
      <c r="B1886" s="58" t="s">
        <v>9887</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12579</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14431</v>
      </c>
    </row>
    <row r="1898" spans="1:2" x14ac:dyDescent="0.25">
      <c r="A1898" s="57">
        <v>23121610</v>
      </c>
      <c r="B1898" s="58" t="s">
        <v>8787</v>
      </c>
    </row>
    <row r="1899" spans="1:2" x14ac:dyDescent="0.25">
      <c r="A1899" s="57">
        <v>23121611</v>
      </c>
      <c r="B1899" s="58" t="s">
        <v>10398</v>
      </c>
    </row>
    <row r="1900" spans="1:2" x14ac:dyDescent="0.25">
      <c r="A1900" s="57">
        <v>23121612</v>
      </c>
      <c r="B1900" s="58" t="s">
        <v>17586</v>
      </c>
    </row>
    <row r="1901" spans="1:2" x14ac:dyDescent="0.25">
      <c r="A1901" s="57">
        <v>23121613</v>
      </c>
      <c r="B1901" s="58" t="s">
        <v>4684</v>
      </c>
    </row>
    <row r="1902" spans="1:2" x14ac:dyDescent="0.25">
      <c r="A1902" s="57">
        <v>23121614</v>
      </c>
      <c r="B1902" s="58" t="s">
        <v>15767</v>
      </c>
    </row>
    <row r="1903" spans="1:2" x14ac:dyDescent="0.25">
      <c r="A1903" s="57">
        <v>23121615</v>
      </c>
      <c r="B1903" s="58" t="s">
        <v>17687</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10415</v>
      </c>
    </row>
    <row r="1908" spans="1:2" x14ac:dyDescent="0.25">
      <c r="A1908" s="57">
        <v>23131505</v>
      </c>
      <c r="B1908" s="58" t="s">
        <v>13537</v>
      </c>
    </row>
    <row r="1909" spans="1:2" x14ac:dyDescent="0.25">
      <c r="A1909" s="57">
        <v>23131506</v>
      </c>
      <c r="B1909" s="58" t="s">
        <v>6769</v>
      </c>
    </row>
    <row r="1910" spans="1:2" x14ac:dyDescent="0.25">
      <c r="A1910" s="57">
        <v>23131507</v>
      </c>
      <c r="B1910" s="58" t="s">
        <v>9505</v>
      </c>
    </row>
    <row r="1911" spans="1:2" x14ac:dyDescent="0.25">
      <c r="A1911" s="57">
        <v>23131508</v>
      </c>
      <c r="B1911" s="58" t="s">
        <v>17996</v>
      </c>
    </row>
    <row r="1912" spans="1:2" x14ac:dyDescent="0.25">
      <c r="A1912" s="57">
        <v>23131509</v>
      </c>
      <c r="B1912" s="58" t="s">
        <v>6226</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18588</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9703</v>
      </c>
    </row>
    <row r="1921" spans="1:2" x14ac:dyDescent="0.25">
      <c r="A1921" s="57">
        <v>23131603</v>
      </c>
      <c r="B1921" s="58" t="s">
        <v>9426</v>
      </c>
    </row>
    <row r="1922" spans="1:2" x14ac:dyDescent="0.25">
      <c r="A1922" s="57">
        <v>23131604</v>
      </c>
      <c r="B1922" s="58" t="s">
        <v>15726</v>
      </c>
    </row>
    <row r="1923" spans="1:2" x14ac:dyDescent="0.25">
      <c r="A1923" s="57">
        <v>23131701</v>
      </c>
      <c r="B1923" s="58" t="s">
        <v>10925</v>
      </c>
    </row>
    <row r="1924" spans="1:2" x14ac:dyDescent="0.25">
      <c r="A1924" s="57">
        <v>23131702</v>
      </c>
      <c r="B1924" s="58" t="s">
        <v>14560</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12693</v>
      </c>
    </row>
    <row r="1933" spans="1:2" x14ac:dyDescent="0.25">
      <c r="A1933" s="57">
        <v>23141702</v>
      </c>
      <c r="B1933" s="58" t="s">
        <v>9853</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9269</v>
      </c>
    </row>
    <row r="1938" spans="1:2" x14ac:dyDescent="0.25">
      <c r="A1938" s="57">
        <v>23151503</v>
      </c>
      <c r="B1938" s="58" t="s">
        <v>672</v>
      </c>
    </row>
    <row r="1939" spans="1:2" x14ac:dyDescent="0.25">
      <c r="A1939" s="57">
        <v>23151504</v>
      </c>
      <c r="B1939" s="58" t="s">
        <v>18443</v>
      </c>
    </row>
    <row r="1940" spans="1:2" x14ac:dyDescent="0.25">
      <c r="A1940" s="57">
        <v>23151506</v>
      </c>
      <c r="B1940" s="58" t="s">
        <v>5988</v>
      </c>
    </row>
    <row r="1941" spans="1:2" x14ac:dyDescent="0.25">
      <c r="A1941" s="57">
        <v>23151507</v>
      </c>
      <c r="B1941" s="58" t="s">
        <v>16784</v>
      </c>
    </row>
    <row r="1942" spans="1:2" x14ac:dyDescent="0.25">
      <c r="A1942" s="57">
        <v>23151508</v>
      </c>
      <c r="B1942" s="58" t="s">
        <v>10344</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17487</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13073</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12303</v>
      </c>
    </row>
    <row r="1959" spans="1:2" x14ac:dyDescent="0.25">
      <c r="A1959" s="57">
        <v>23151702</v>
      </c>
      <c r="B1959" s="58" t="s">
        <v>14030</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13772</v>
      </c>
    </row>
    <row r="1965" spans="1:2" x14ac:dyDescent="0.25">
      <c r="A1965" s="57">
        <v>23151803</v>
      </c>
      <c r="B1965" s="58" t="s">
        <v>15944</v>
      </c>
    </row>
    <row r="1966" spans="1:2" x14ac:dyDescent="0.25">
      <c r="A1966" s="57">
        <v>23151804</v>
      </c>
      <c r="B1966" s="58" t="s">
        <v>11949</v>
      </c>
    </row>
    <row r="1967" spans="1:2" x14ac:dyDescent="0.25">
      <c r="A1967" s="57">
        <v>23151805</v>
      </c>
      <c r="B1967" s="58" t="s">
        <v>10601</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6037</v>
      </c>
    </row>
    <row r="1973" spans="1:2" x14ac:dyDescent="0.25">
      <c r="A1973" s="57">
        <v>23151811</v>
      </c>
      <c r="B1973" s="58" t="s">
        <v>10664</v>
      </c>
    </row>
    <row r="1974" spans="1:2" x14ac:dyDescent="0.25">
      <c r="A1974" s="57">
        <v>23151812</v>
      </c>
      <c r="B1974" s="58" t="s">
        <v>6749</v>
      </c>
    </row>
    <row r="1975" spans="1:2" x14ac:dyDescent="0.25">
      <c r="A1975" s="57">
        <v>23151813</v>
      </c>
      <c r="B1975" s="58" t="s">
        <v>12441</v>
      </c>
    </row>
    <row r="1976" spans="1:2" x14ac:dyDescent="0.25">
      <c r="A1976" s="57">
        <v>23151814</v>
      </c>
      <c r="B1976" s="58" t="s">
        <v>15009</v>
      </c>
    </row>
    <row r="1977" spans="1:2" x14ac:dyDescent="0.25">
      <c r="A1977" s="57">
        <v>23151816</v>
      </c>
      <c r="B1977" s="58" t="s">
        <v>14442</v>
      </c>
    </row>
    <row r="1978" spans="1:2" x14ac:dyDescent="0.25">
      <c r="A1978" s="57">
        <v>23151817</v>
      </c>
      <c r="B1978" s="58" t="s">
        <v>14386</v>
      </c>
    </row>
    <row r="1979" spans="1:2" x14ac:dyDescent="0.25">
      <c r="A1979" s="57">
        <v>23151818</v>
      </c>
      <c r="B1979" s="58" t="s">
        <v>3311</v>
      </c>
    </row>
    <row r="1980" spans="1:2" x14ac:dyDescent="0.25">
      <c r="A1980" s="57">
        <v>23151819</v>
      </c>
      <c r="B1980" s="58" t="s">
        <v>17219</v>
      </c>
    </row>
    <row r="1981" spans="1:2" x14ac:dyDescent="0.25">
      <c r="A1981" s="57">
        <v>23151820</v>
      </c>
      <c r="B1981" s="58" t="s">
        <v>15587</v>
      </c>
    </row>
    <row r="1982" spans="1:2" x14ac:dyDescent="0.25">
      <c r="A1982" s="57">
        <v>23151821</v>
      </c>
      <c r="B1982" s="58" t="s">
        <v>4521</v>
      </c>
    </row>
    <row r="1983" spans="1:2" x14ac:dyDescent="0.25">
      <c r="A1983" s="57">
        <v>23151822</v>
      </c>
      <c r="B1983" s="58" t="s">
        <v>11852</v>
      </c>
    </row>
    <row r="1984" spans="1:2" x14ac:dyDescent="0.25">
      <c r="A1984" s="57">
        <v>23151823</v>
      </c>
      <c r="B1984" s="58" t="s">
        <v>13137</v>
      </c>
    </row>
    <row r="1985" spans="1:2" x14ac:dyDescent="0.25">
      <c r="A1985" s="57">
        <v>23151901</v>
      </c>
      <c r="B1985" s="58" t="s">
        <v>11931</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11916</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11188</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9845</v>
      </c>
    </row>
    <row r="1998" spans="1:2" x14ac:dyDescent="0.25">
      <c r="A1998" s="57">
        <v>23152202</v>
      </c>
      <c r="B1998" s="58" t="s">
        <v>10131</v>
      </c>
    </row>
    <row r="1999" spans="1:2" x14ac:dyDescent="0.25">
      <c r="A1999" s="57">
        <v>23152203</v>
      </c>
      <c r="B1999" s="58" t="s">
        <v>6251</v>
      </c>
    </row>
    <row r="2000" spans="1:2" x14ac:dyDescent="0.25">
      <c r="A2000" s="57">
        <v>23152204</v>
      </c>
      <c r="B2000" s="58" t="s">
        <v>11020</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11974</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10841</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10849</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14311</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10629</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17294</v>
      </c>
    </row>
    <row r="2043" spans="1:2" x14ac:dyDescent="0.25">
      <c r="A2043" s="57">
        <v>23153035</v>
      </c>
      <c r="B2043" s="58" t="s">
        <v>4321</v>
      </c>
    </row>
    <row r="2044" spans="1:2" x14ac:dyDescent="0.25">
      <c r="A2044" s="57">
        <v>23153036</v>
      </c>
      <c r="B2044" s="58" t="s">
        <v>13914</v>
      </c>
    </row>
    <row r="2045" spans="1:2" x14ac:dyDescent="0.25">
      <c r="A2045" s="57">
        <v>23153037</v>
      </c>
      <c r="B2045" s="58" t="s">
        <v>3030</v>
      </c>
    </row>
    <row r="2046" spans="1:2" x14ac:dyDescent="0.25">
      <c r="A2046" s="57">
        <v>23153101</v>
      </c>
      <c r="B2046" s="58" t="s">
        <v>9782</v>
      </c>
    </row>
    <row r="2047" spans="1:2" x14ac:dyDescent="0.25">
      <c r="A2047" s="57">
        <v>23153102</v>
      </c>
      <c r="B2047" s="58" t="s">
        <v>1023</v>
      </c>
    </row>
    <row r="2048" spans="1:2" x14ac:dyDescent="0.25">
      <c r="A2048" s="57">
        <v>23153103</v>
      </c>
      <c r="B2048" s="58" t="s">
        <v>18502</v>
      </c>
    </row>
    <row r="2049" spans="1:2" x14ac:dyDescent="0.25">
      <c r="A2049" s="57">
        <v>23153129</v>
      </c>
      <c r="B2049" s="58" t="s">
        <v>13420</v>
      </c>
    </row>
    <row r="2050" spans="1:2" x14ac:dyDescent="0.25">
      <c r="A2050" s="57">
        <v>23153130</v>
      </c>
      <c r="B2050" s="58" t="s">
        <v>10531</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10903</v>
      </c>
    </row>
    <row r="2061" spans="1:2" x14ac:dyDescent="0.25">
      <c r="A2061" s="57">
        <v>23153201</v>
      </c>
      <c r="B2061" s="58" t="s">
        <v>10339</v>
      </c>
    </row>
    <row r="2062" spans="1:2" x14ac:dyDescent="0.25">
      <c r="A2062" s="57">
        <v>23153202</v>
      </c>
      <c r="B2062" s="58" t="s">
        <v>11814</v>
      </c>
    </row>
    <row r="2063" spans="1:2" x14ac:dyDescent="0.25">
      <c r="A2063" s="57">
        <v>23153203</v>
      </c>
      <c r="B2063" s="58" t="s">
        <v>18508</v>
      </c>
    </row>
    <row r="2064" spans="1:2" x14ac:dyDescent="0.25">
      <c r="A2064" s="57">
        <v>23153204</v>
      </c>
      <c r="B2064" s="58" t="s">
        <v>9528</v>
      </c>
    </row>
    <row r="2065" spans="1:2" x14ac:dyDescent="0.25">
      <c r="A2065" s="57">
        <v>23153301</v>
      </c>
      <c r="B2065" s="58" t="s">
        <v>17763</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13697</v>
      </c>
    </row>
    <row r="2072" spans="1:2" x14ac:dyDescent="0.25">
      <c r="A2072" s="57">
        <v>23153309</v>
      </c>
      <c r="B2072" s="58" t="s">
        <v>278</v>
      </c>
    </row>
    <row r="2073" spans="1:2" x14ac:dyDescent="0.25">
      <c r="A2073" s="57">
        <v>23153310</v>
      </c>
      <c r="B2073" s="58" t="s">
        <v>13348</v>
      </c>
    </row>
    <row r="2074" spans="1:2" x14ac:dyDescent="0.25">
      <c r="A2074" s="57">
        <v>23153311</v>
      </c>
      <c r="B2074" s="58" t="s">
        <v>7693</v>
      </c>
    </row>
    <row r="2075" spans="1:2" x14ac:dyDescent="0.25">
      <c r="A2075" s="57">
        <v>23153312</v>
      </c>
      <c r="B2075" s="58" t="s">
        <v>17288</v>
      </c>
    </row>
    <row r="2076" spans="1:2" x14ac:dyDescent="0.25">
      <c r="A2076" s="57">
        <v>23153313</v>
      </c>
      <c r="B2076" s="58" t="s">
        <v>6852</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10647</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17715</v>
      </c>
    </row>
    <row r="2092" spans="1:2" x14ac:dyDescent="0.25">
      <c r="A2092" s="57">
        <v>23153416</v>
      </c>
      <c r="B2092" s="58" t="s">
        <v>5882</v>
      </c>
    </row>
    <row r="2093" spans="1:2" x14ac:dyDescent="0.25">
      <c r="A2093" s="57">
        <v>23153417</v>
      </c>
      <c r="B2093" s="58" t="s">
        <v>5294</v>
      </c>
    </row>
    <row r="2094" spans="1:2" x14ac:dyDescent="0.25">
      <c r="A2094" s="57">
        <v>23153501</v>
      </c>
      <c r="B2094" s="58" t="s">
        <v>2328</v>
      </c>
    </row>
    <row r="2095" spans="1:2" x14ac:dyDescent="0.25">
      <c r="A2095" s="57">
        <v>23153502</v>
      </c>
      <c r="B2095" s="58" t="s">
        <v>12098</v>
      </c>
    </row>
    <row r="2096" spans="1:2" x14ac:dyDescent="0.25">
      <c r="A2096" s="57">
        <v>23153503</v>
      </c>
      <c r="B2096" s="58" t="s">
        <v>3168</v>
      </c>
    </row>
    <row r="2097" spans="1:2" x14ac:dyDescent="0.25">
      <c r="A2097" s="57">
        <v>23153504</v>
      </c>
      <c r="B2097" s="58" t="s">
        <v>18675</v>
      </c>
    </row>
    <row r="2098" spans="1:2" x14ac:dyDescent="0.25">
      <c r="A2098" s="57">
        <v>23153505</v>
      </c>
      <c r="B2098" s="58" t="s">
        <v>12820</v>
      </c>
    </row>
    <row r="2099" spans="1:2" x14ac:dyDescent="0.25">
      <c r="A2099" s="57">
        <v>23153506</v>
      </c>
      <c r="B2099" s="58" t="s">
        <v>882</v>
      </c>
    </row>
    <row r="2100" spans="1:2" x14ac:dyDescent="0.25">
      <c r="A2100" s="57">
        <v>23153507</v>
      </c>
      <c r="B2100" s="58" t="s">
        <v>14604</v>
      </c>
    </row>
    <row r="2101" spans="1:2" x14ac:dyDescent="0.25">
      <c r="A2101" s="57">
        <v>23153508</v>
      </c>
      <c r="B2101" s="58" t="s">
        <v>11323</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10686</v>
      </c>
    </row>
    <row r="2107" spans="1:2" x14ac:dyDescent="0.25">
      <c r="A2107" s="57">
        <v>23161507</v>
      </c>
      <c r="B2107" s="58" t="s">
        <v>14952</v>
      </c>
    </row>
    <row r="2108" spans="1:2" x14ac:dyDescent="0.25">
      <c r="A2108" s="57">
        <v>23161508</v>
      </c>
      <c r="B2108" s="58" t="s">
        <v>17653</v>
      </c>
    </row>
    <row r="2109" spans="1:2" x14ac:dyDescent="0.25">
      <c r="A2109" s="57">
        <v>23161509</v>
      </c>
      <c r="B2109" s="58" t="s">
        <v>1458</v>
      </c>
    </row>
    <row r="2110" spans="1:2" x14ac:dyDescent="0.25">
      <c r="A2110" s="57">
        <v>23161510</v>
      </c>
      <c r="B2110" s="58" t="s">
        <v>11970</v>
      </c>
    </row>
    <row r="2111" spans="1:2" x14ac:dyDescent="0.25">
      <c r="A2111" s="57">
        <v>23161511</v>
      </c>
      <c r="B2111" s="58" t="s">
        <v>2536</v>
      </c>
    </row>
    <row r="2112" spans="1:2" x14ac:dyDescent="0.25">
      <c r="A2112" s="57">
        <v>23161512</v>
      </c>
      <c r="B2112" s="58" t="s">
        <v>12574</v>
      </c>
    </row>
    <row r="2113" spans="1:2" x14ac:dyDescent="0.25">
      <c r="A2113" s="57">
        <v>23161513</v>
      </c>
      <c r="B2113" s="58" t="s">
        <v>11638</v>
      </c>
    </row>
    <row r="2114" spans="1:2" x14ac:dyDescent="0.25">
      <c r="A2114" s="57">
        <v>23161514</v>
      </c>
      <c r="B2114" s="58" t="s">
        <v>18696</v>
      </c>
    </row>
    <row r="2115" spans="1:2" x14ac:dyDescent="0.25">
      <c r="A2115" s="57">
        <v>23161515</v>
      </c>
      <c r="B2115" s="58" t="s">
        <v>8576</v>
      </c>
    </row>
    <row r="2116" spans="1:2" x14ac:dyDescent="0.25">
      <c r="A2116" s="57">
        <v>23161601</v>
      </c>
      <c r="B2116" s="58" t="s">
        <v>15138</v>
      </c>
    </row>
    <row r="2117" spans="1:2" x14ac:dyDescent="0.25">
      <c r="A2117" s="57">
        <v>23161602</v>
      </c>
      <c r="B2117" s="58" t="s">
        <v>17817</v>
      </c>
    </row>
    <row r="2118" spans="1:2" x14ac:dyDescent="0.25">
      <c r="A2118" s="57">
        <v>23161603</v>
      </c>
      <c r="B2118" s="58" t="s">
        <v>4115</v>
      </c>
    </row>
    <row r="2119" spans="1:2" x14ac:dyDescent="0.25">
      <c r="A2119" s="57">
        <v>23161605</v>
      </c>
      <c r="B2119" s="58" t="s">
        <v>8295</v>
      </c>
    </row>
    <row r="2120" spans="1:2" x14ac:dyDescent="0.25">
      <c r="A2120" s="57">
        <v>23161606</v>
      </c>
      <c r="B2120" s="58" t="s">
        <v>11270</v>
      </c>
    </row>
    <row r="2121" spans="1:2" x14ac:dyDescent="0.25">
      <c r="A2121" s="57">
        <v>23161607</v>
      </c>
      <c r="B2121" s="58" t="s">
        <v>6036</v>
      </c>
    </row>
    <row r="2122" spans="1:2" x14ac:dyDescent="0.25">
      <c r="A2122" s="57">
        <v>23161608</v>
      </c>
      <c r="B2122" s="58" t="s">
        <v>10144</v>
      </c>
    </row>
    <row r="2123" spans="1:2" x14ac:dyDescent="0.25">
      <c r="A2123" s="57">
        <v>23171501</v>
      </c>
      <c r="B2123" s="58" t="s">
        <v>13400</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17720</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10568</v>
      </c>
    </row>
    <row r="2134" spans="1:2" x14ac:dyDescent="0.25">
      <c r="A2134" s="57">
        <v>23171513</v>
      </c>
      <c r="B2134" s="58" t="s">
        <v>5939</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13407</v>
      </c>
    </row>
    <row r="2142" spans="1:2" x14ac:dyDescent="0.25">
      <c r="A2142" s="57">
        <v>23171522</v>
      </c>
      <c r="B2142" s="58" t="s">
        <v>15973</v>
      </c>
    </row>
    <row r="2143" spans="1:2" x14ac:dyDescent="0.25">
      <c r="A2143" s="57">
        <v>23171523</v>
      </c>
      <c r="B2143" s="58" t="s">
        <v>7385</v>
      </c>
    </row>
    <row r="2144" spans="1:2" x14ac:dyDescent="0.25">
      <c r="A2144" s="57">
        <v>23171524</v>
      </c>
      <c r="B2144" s="58" t="s">
        <v>10218</v>
      </c>
    </row>
    <row r="2145" spans="1:2" x14ac:dyDescent="0.25">
      <c r="A2145" s="57">
        <v>23171525</v>
      </c>
      <c r="B2145" s="58" t="s">
        <v>17801</v>
      </c>
    </row>
    <row r="2146" spans="1:2" x14ac:dyDescent="0.25">
      <c r="A2146" s="57">
        <v>23171526</v>
      </c>
      <c r="B2146" s="58" t="s">
        <v>6303</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17605</v>
      </c>
    </row>
    <row r="2151" spans="1:2" x14ac:dyDescent="0.25">
      <c r="A2151" s="57">
        <v>23171531</v>
      </c>
      <c r="B2151" s="58" t="s">
        <v>10313</v>
      </c>
    </row>
    <row r="2152" spans="1:2" x14ac:dyDescent="0.25">
      <c r="A2152" s="57">
        <v>23171532</v>
      </c>
      <c r="B2152" s="58" t="s">
        <v>6736</v>
      </c>
    </row>
    <row r="2153" spans="1:2" x14ac:dyDescent="0.25">
      <c r="A2153" s="57">
        <v>23171533</v>
      </c>
      <c r="B2153" s="58" t="s">
        <v>13597</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17355</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12163</v>
      </c>
    </row>
    <row r="2164" spans="1:2" x14ac:dyDescent="0.25">
      <c r="A2164" s="57">
        <v>23171604</v>
      </c>
      <c r="B2164" s="58" t="s">
        <v>14999</v>
      </c>
    </row>
    <row r="2165" spans="1:2" x14ac:dyDescent="0.25">
      <c r="A2165" s="57">
        <v>23171605</v>
      </c>
      <c r="B2165" s="58" t="s">
        <v>16829</v>
      </c>
    </row>
    <row r="2166" spans="1:2" x14ac:dyDescent="0.25">
      <c r="A2166" s="57">
        <v>23171606</v>
      </c>
      <c r="B2166" s="58" t="s">
        <v>14470</v>
      </c>
    </row>
    <row r="2167" spans="1:2" x14ac:dyDescent="0.25">
      <c r="A2167" s="57">
        <v>23171607</v>
      </c>
      <c r="B2167" s="58" t="s">
        <v>11432</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11137</v>
      </c>
    </row>
    <row r="2172" spans="1:2" x14ac:dyDescent="0.25">
      <c r="A2172" s="57">
        <v>23171612</v>
      </c>
      <c r="B2172" s="58" t="s">
        <v>6823</v>
      </c>
    </row>
    <row r="2173" spans="1:2" x14ac:dyDescent="0.25">
      <c r="A2173" s="57">
        <v>23171613</v>
      </c>
      <c r="B2173" s="58" t="s">
        <v>6273</v>
      </c>
    </row>
    <row r="2174" spans="1:2" x14ac:dyDescent="0.25">
      <c r="A2174" s="57">
        <v>23171614</v>
      </c>
      <c r="B2174" s="58" t="s">
        <v>14692</v>
      </c>
    </row>
    <row r="2175" spans="1:2" x14ac:dyDescent="0.25">
      <c r="A2175" s="57">
        <v>23171615</v>
      </c>
      <c r="B2175" s="58" t="s">
        <v>11341</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10611</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14706</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9946</v>
      </c>
    </row>
    <row r="2195" spans="1:2" x14ac:dyDescent="0.25">
      <c r="A2195" s="57">
        <v>23171804</v>
      </c>
      <c r="B2195" s="58" t="s">
        <v>14700</v>
      </c>
    </row>
    <row r="2196" spans="1:2" x14ac:dyDescent="0.25">
      <c r="A2196" s="57">
        <v>23171805</v>
      </c>
      <c r="B2196" s="58" t="s">
        <v>6428</v>
      </c>
    </row>
    <row r="2197" spans="1:2" x14ac:dyDescent="0.25">
      <c r="A2197" s="57">
        <v>23171806</v>
      </c>
      <c r="B2197" s="58" t="s">
        <v>1455</v>
      </c>
    </row>
    <row r="2198" spans="1:2" x14ac:dyDescent="0.25">
      <c r="A2198" s="57">
        <v>23171901</v>
      </c>
      <c r="B2198" s="58" t="s">
        <v>11136</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9763</v>
      </c>
    </row>
    <row r="2203" spans="1:2" x14ac:dyDescent="0.25">
      <c r="A2203" s="57">
        <v>23171906</v>
      </c>
      <c r="B2203" s="58" t="s">
        <v>1680</v>
      </c>
    </row>
    <row r="2204" spans="1:2" x14ac:dyDescent="0.25">
      <c r="A2204" s="57">
        <v>23172001</v>
      </c>
      <c r="B2204" s="58" t="s">
        <v>10802</v>
      </c>
    </row>
    <row r="2205" spans="1:2" x14ac:dyDescent="0.25">
      <c r="A2205" s="57">
        <v>23172002</v>
      </c>
      <c r="B2205" s="58" t="s">
        <v>2021</v>
      </c>
    </row>
    <row r="2206" spans="1:2" x14ac:dyDescent="0.25">
      <c r="A2206" s="57">
        <v>23172003</v>
      </c>
      <c r="B2206" s="58" t="s">
        <v>14453</v>
      </c>
    </row>
    <row r="2207" spans="1:2" x14ac:dyDescent="0.25">
      <c r="A2207" s="57">
        <v>23172005</v>
      </c>
      <c r="B2207" s="58" t="s">
        <v>10075</v>
      </c>
    </row>
    <row r="2208" spans="1:2" x14ac:dyDescent="0.25">
      <c r="A2208" s="57">
        <v>23172006</v>
      </c>
      <c r="B2208" s="58" t="s">
        <v>1379</v>
      </c>
    </row>
    <row r="2209" spans="1:2" x14ac:dyDescent="0.25">
      <c r="A2209" s="57">
        <v>23172007</v>
      </c>
      <c r="B2209" s="58" t="s">
        <v>4864</v>
      </c>
    </row>
    <row r="2210" spans="1:2" x14ac:dyDescent="0.25">
      <c r="A2210" s="57">
        <v>23172008</v>
      </c>
      <c r="B2210" s="58" t="s">
        <v>11052</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10448</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10179</v>
      </c>
    </row>
    <row r="2226" spans="1:2" x14ac:dyDescent="0.25">
      <c r="A2226" s="57">
        <v>23181510</v>
      </c>
      <c r="B2226" s="58" t="s">
        <v>18004</v>
      </c>
    </row>
    <row r="2227" spans="1:2" x14ac:dyDescent="0.25">
      <c r="A2227" s="57">
        <v>23181511</v>
      </c>
      <c r="B2227" s="58" t="s">
        <v>10882</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13631</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10878</v>
      </c>
    </row>
    <row r="2237" spans="1:2" x14ac:dyDescent="0.25">
      <c r="A2237" s="57">
        <v>23181702</v>
      </c>
      <c r="B2237" s="58" t="s">
        <v>13556</v>
      </c>
    </row>
    <row r="2238" spans="1:2" x14ac:dyDescent="0.25">
      <c r="A2238" s="57">
        <v>23181703</v>
      </c>
      <c r="B2238" s="58" t="s">
        <v>9424</v>
      </c>
    </row>
    <row r="2239" spans="1:2" x14ac:dyDescent="0.25">
      <c r="A2239" s="57">
        <v>23181704</v>
      </c>
      <c r="B2239" s="58" t="s">
        <v>7298</v>
      </c>
    </row>
    <row r="2240" spans="1:2" x14ac:dyDescent="0.25">
      <c r="A2240" s="57">
        <v>23181801</v>
      </c>
      <c r="B2240" s="58" t="s">
        <v>13848</v>
      </c>
    </row>
    <row r="2241" spans="1:2" x14ac:dyDescent="0.25">
      <c r="A2241" s="57">
        <v>23181802</v>
      </c>
      <c r="B2241" s="58" t="s">
        <v>11570</v>
      </c>
    </row>
    <row r="2242" spans="1:2" x14ac:dyDescent="0.25">
      <c r="A2242" s="57">
        <v>23181803</v>
      </c>
      <c r="B2242" s="58" t="s">
        <v>13911</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18751</v>
      </c>
    </row>
    <row r="2247" spans="1:2" x14ac:dyDescent="0.25">
      <c r="A2247" s="57">
        <v>23191004</v>
      </c>
      <c r="B2247" s="58" t="s">
        <v>11688</v>
      </c>
    </row>
    <row r="2248" spans="1:2" x14ac:dyDescent="0.25">
      <c r="A2248" s="57">
        <v>23191005</v>
      </c>
      <c r="B2248" s="58" t="s">
        <v>7400</v>
      </c>
    </row>
    <row r="2249" spans="1:2" x14ac:dyDescent="0.25">
      <c r="A2249" s="57">
        <v>23191101</v>
      </c>
      <c r="B2249" s="58" t="s">
        <v>13964</v>
      </c>
    </row>
    <row r="2250" spans="1:2" x14ac:dyDescent="0.25">
      <c r="A2250" s="57">
        <v>23191102</v>
      </c>
      <c r="B2250" s="58" t="s">
        <v>6581</v>
      </c>
    </row>
    <row r="2251" spans="1:2" x14ac:dyDescent="0.25">
      <c r="A2251" s="57">
        <v>23191201</v>
      </c>
      <c r="B2251" s="58" t="s">
        <v>13022</v>
      </c>
    </row>
    <row r="2252" spans="1:2" x14ac:dyDescent="0.25">
      <c r="A2252" s="57">
        <v>23191202</v>
      </c>
      <c r="B2252" s="58" t="s">
        <v>1167</v>
      </c>
    </row>
    <row r="2253" spans="1:2" x14ac:dyDescent="0.25">
      <c r="A2253" s="57">
        <v>23201001</v>
      </c>
      <c r="B2253" s="58" t="s">
        <v>6511</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12342</v>
      </c>
    </row>
    <row r="2259" spans="1:2" x14ac:dyDescent="0.25">
      <c r="A2259" s="57">
        <v>23201102</v>
      </c>
      <c r="B2259" s="58" t="s">
        <v>489</v>
      </c>
    </row>
    <row r="2260" spans="1:2" x14ac:dyDescent="0.25">
      <c r="A2260" s="57">
        <v>23201201</v>
      </c>
      <c r="B2260" s="58" t="s">
        <v>12688</v>
      </c>
    </row>
    <row r="2261" spans="1:2" x14ac:dyDescent="0.25">
      <c r="A2261" s="57">
        <v>23201202</v>
      </c>
      <c r="B2261" s="58" t="s">
        <v>18025</v>
      </c>
    </row>
    <row r="2262" spans="1:2" x14ac:dyDescent="0.25">
      <c r="A2262" s="57">
        <v>23211001</v>
      </c>
      <c r="B2262" s="58" t="s">
        <v>12000</v>
      </c>
    </row>
    <row r="2263" spans="1:2" x14ac:dyDescent="0.25">
      <c r="A2263" s="57">
        <v>23211002</v>
      </c>
      <c r="B2263" s="58" t="s">
        <v>1597</v>
      </c>
    </row>
    <row r="2264" spans="1:2" x14ac:dyDescent="0.25">
      <c r="A2264" s="57">
        <v>23211101</v>
      </c>
      <c r="B2264" s="58" t="s">
        <v>10982</v>
      </c>
    </row>
    <row r="2265" spans="1:2" x14ac:dyDescent="0.25">
      <c r="A2265" s="57">
        <v>23221001</v>
      </c>
      <c r="B2265" s="58" t="s">
        <v>1441</v>
      </c>
    </row>
    <row r="2266" spans="1:2" x14ac:dyDescent="0.25">
      <c r="A2266" s="57">
        <v>23221002</v>
      </c>
      <c r="B2266" s="58" t="s">
        <v>6199</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17858</v>
      </c>
    </row>
    <row r="2271" spans="1:2" x14ac:dyDescent="0.25">
      <c r="A2271" s="57">
        <v>23231101</v>
      </c>
      <c r="B2271" s="58" t="s">
        <v>13771</v>
      </c>
    </row>
    <row r="2272" spans="1:2" x14ac:dyDescent="0.25">
      <c r="A2272" s="57">
        <v>23231102</v>
      </c>
      <c r="B2272" s="58" t="s">
        <v>13375</v>
      </c>
    </row>
    <row r="2273" spans="1:2" x14ac:dyDescent="0.25">
      <c r="A2273" s="57">
        <v>23231201</v>
      </c>
      <c r="B2273" s="58" t="s">
        <v>12893</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14060</v>
      </c>
    </row>
    <row r="2278" spans="1:2" x14ac:dyDescent="0.25">
      <c r="A2278" s="57">
        <v>23231402</v>
      </c>
      <c r="B2278" s="58" t="s">
        <v>15485</v>
      </c>
    </row>
    <row r="2279" spans="1:2" x14ac:dyDescent="0.25">
      <c r="A2279" s="57">
        <v>23231501</v>
      </c>
      <c r="B2279" s="58" t="s">
        <v>12114</v>
      </c>
    </row>
    <row r="2280" spans="1:2" x14ac:dyDescent="0.25">
      <c r="A2280" s="57">
        <v>23231502</v>
      </c>
      <c r="B2280" s="58" t="s">
        <v>4118</v>
      </c>
    </row>
    <row r="2281" spans="1:2" x14ac:dyDescent="0.25">
      <c r="A2281" s="57">
        <v>23231601</v>
      </c>
      <c r="B2281" s="58" t="s">
        <v>10947</v>
      </c>
    </row>
    <row r="2282" spans="1:2" x14ac:dyDescent="0.25">
      <c r="A2282" s="57">
        <v>23231602</v>
      </c>
      <c r="B2282" s="58" t="s">
        <v>8696</v>
      </c>
    </row>
    <row r="2283" spans="1:2" x14ac:dyDescent="0.25">
      <c r="A2283" s="57">
        <v>23231701</v>
      </c>
      <c r="B2283" s="58" t="s">
        <v>10677</v>
      </c>
    </row>
    <row r="2284" spans="1:2" x14ac:dyDescent="0.25">
      <c r="A2284" s="57">
        <v>23231801</v>
      </c>
      <c r="B2284" s="58" t="s">
        <v>12886</v>
      </c>
    </row>
    <row r="2285" spans="1:2" x14ac:dyDescent="0.25">
      <c r="A2285" s="57">
        <v>23231901</v>
      </c>
      <c r="B2285" s="58" t="s">
        <v>17023</v>
      </c>
    </row>
    <row r="2286" spans="1:2" x14ac:dyDescent="0.25">
      <c r="A2286" s="57">
        <v>23231902</v>
      </c>
      <c r="B2286" s="58" t="s">
        <v>9699</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17280</v>
      </c>
    </row>
    <row r="2294" spans="1:2" x14ac:dyDescent="0.25">
      <c r="A2294" s="57">
        <v>24101504</v>
      </c>
      <c r="B2294" s="58" t="s">
        <v>13424</v>
      </c>
    </row>
    <row r="2295" spans="1:2" x14ac:dyDescent="0.25">
      <c r="A2295" s="57">
        <v>24101505</v>
      </c>
      <c r="B2295" s="58" t="s">
        <v>13705</v>
      </c>
    </row>
    <row r="2296" spans="1:2" x14ac:dyDescent="0.25">
      <c r="A2296" s="57">
        <v>24101506</v>
      </c>
      <c r="B2296" s="58" t="s">
        <v>16039</v>
      </c>
    </row>
    <row r="2297" spans="1:2" x14ac:dyDescent="0.25">
      <c r="A2297" s="57">
        <v>24101507</v>
      </c>
      <c r="B2297" s="58" t="s">
        <v>13756</v>
      </c>
    </row>
    <row r="2298" spans="1:2" x14ac:dyDescent="0.25">
      <c r="A2298" s="57">
        <v>24101508</v>
      </c>
      <c r="B2298" s="58" t="s">
        <v>2050</v>
      </c>
    </row>
    <row r="2299" spans="1:2" x14ac:dyDescent="0.25">
      <c r="A2299" s="57">
        <v>24101509</v>
      </c>
      <c r="B2299" s="58" t="s">
        <v>4503</v>
      </c>
    </row>
    <row r="2300" spans="1:2" x14ac:dyDescent="0.25">
      <c r="A2300" s="57">
        <v>24101510</v>
      </c>
      <c r="B2300" s="58" t="s">
        <v>12426</v>
      </c>
    </row>
    <row r="2301" spans="1:2" x14ac:dyDescent="0.25">
      <c r="A2301" s="57">
        <v>24101511</v>
      </c>
      <c r="B2301" s="58" t="s">
        <v>3700</v>
      </c>
    </row>
    <row r="2302" spans="1:2" x14ac:dyDescent="0.25">
      <c r="A2302" s="57">
        <v>24101512</v>
      </c>
      <c r="B2302" s="58" t="s">
        <v>12375</v>
      </c>
    </row>
    <row r="2303" spans="1:2" x14ac:dyDescent="0.25">
      <c r="A2303" s="57">
        <v>24101601</v>
      </c>
      <c r="B2303" s="58" t="s">
        <v>18368</v>
      </c>
    </row>
    <row r="2304" spans="1:2" x14ac:dyDescent="0.25">
      <c r="A2304" s="57">
        <v>24101602</v>
      </c>
      <c r="B2304" s="58" t="s">
        <v>11711</v>
      </c>
    </row>
    <row r="2305" spans="1:2" x14ac:dyDescent="0.25">
      <c r="A2305" s="57">
        <v>24101603</v>
      </c>
      <c r="B2305" s="58" t="s">
        <v>18615</v>
      </c>
    </row>
    <row r="2306" spans="1:2" x14ac:dyDescent="0.25">
      <c r="A2306" s="57">
        <v>24101604</v>
      </c>
      <c r="B2306" s="58" t="s">
        <v>4369</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13463</v>
      </c>
    </row>
    <row r="2312" spans="1:2" x14ac:dyDescent="0.25">
      <c r="A2312" s="57">
        <v>24101611</v>
      </c>
      <c r="B2312" s="58" t="s">
        <v>139</v>
      </c>
    </row>
    <row r="2313" spans="1:2" x14ac:dyDescent="0.25">
      <c r="A2313" s="57">
        <v>24101612</v>
      </c>
      <c r="B2313" s="58" t="s">
        <v>13526</v>
      </c>
    </row>
    <row r="2314" spans="1:2" x14ac:dyDescent="0.25">
      <c r="A2314" s="57">
        <v>24101613</v>
      </c>
      <c r="B2314" s="58" t="s">
        <v>12130</v>
      </c>
    </row>
    <row r="2315" spans="1:2" x14ac:dyDescent="0.25">
      <c r="A2315" s="57">
        <v>24101614</v>
      </c>
      <c r="B2315" s="58" t="s">
        <v>11098</v>
      </c>
    </row>
    <row r="2316" spans="1:2" x14ac:dyDescent="0.25">
      <c r="A2316" s="57">
        <v>24101615</v>
      </c>
      <c r="B2316" s="58" t="s">
        <v>12636</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9679</v>
      </c>
    </row>
    <row r="2321" spans="1:2" x14ac:dyDescent="0.25">
      <c r="A2321" s="57">
        <v>24101620</v>
      </c>
      <c r="B2321" s="58" t="s">
        <v>14588</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13190</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9787</v>
      </c>
    </row>
    <row r="2339" spans="1:2" x14ac:dyDescent="0.25">
      <c r="A2339" s="57">
        <v>24101704</v>
      </c>
      <c r="B2339" s="58" t="s">
        <v>13673</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12964</v>
      </c>
    </row>
    <row r="2350" spans="1:2" x14ac:dyDescent="0.25">
      <c r="A2350" s="57">
        <v>24101715</v>
      </c>
      <c r="B2350" s="58" t="s">
        <v>5947</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13812</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9886</v>
      </c>
    </row>
    <row r="2368" spans="1:2" x14ac:dyDescent="0.25">
      <c r="A2368" s="57">
        <v>24101806</v>
      </c>
      <c r="B2368" s="58" t="s">
        <v>13484</v>
      </c>
    </row>
    <row r="2369" spans="1:2" x14ac:dyDescent="0.25">
      <c r="A2369" s="57">
        <v>24101807</v>
      </c>
      <c r="B2369" s="58" t="s">
        <v>12264</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12148</v>
      </c>
    </row>
    <row r="2375" spans="1:2" x14ac:dyDescent="0.25">
      <c r="A2375" s="57">
        <v>24101904</v>
      </c>
      <c r="B2375" s="58" t="s">
        <v>5382</v>
      </c>
    </row>
    <row r="2376" spans="1:2" x14ac:dyDescent="0.25">
      <c r="A2376" s="57">
        <v>24101905</v>
      </c>
      <c r="B2376" s="58" t="s">
        <v>17566</v>
      </c>
    </row>
    <row r="2377" spans="1:2" x14ac:dyDescent="0.25">
      <c r="A2377" s="57">
        <v>24101906</v>
      </c>
      <c r="B2377" s="58" t="s">
        <v>2505</v>
      </c>
    </row>
    <row r="2378" spans="1:2" x14ac:dyDescent="0.25">
      <c r="A2378" s="57">
        <v>24101907</v>
      </c>
      <c r="B2378" s="58" t="s">
        <v>14450</v>
      </c>
    </row>
    <row r="2379" spans="1:2" x14ac:dyDescent="0.25">
      <c r="A2379" s="57">
        <v>24102001</v>
      </c>
      <c r="B2379" s="58" t="s">
        <v>8599</v>
      </c>
    </row>
    <row r="2380" spans="1:2" x14ac:dyDescent="0.25">
      <c r="A2380" s="57">
        <v>24102002</v>
      </c>
      <c r="B2380" s="58" t="s">
        <v>10747</v>
      </c>
    </row>
    <row r="2381" spans="1:2" x14ac:dyDescent="0.25">
      <c r="A2381" s="57">
        <v>24102004</v>
      </c>
      <c r="B2381" s="58" t="s">
        <v>7077</v>
      </c>
    </row>
    <row r="2382" spans="1:2" x14ac:dyDescent="0.25">
      <c r="A2382" s="57">
        <v>24102005</v>
      </c>
      <c r="B2382" s="58" t="s">
        <v>14671</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10478</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13060</v>
      </c>
    </row>
    <row r="2391" spans="1:2" x14ac:dyDescent="0.25">
      <c r="A2391" s="57">
        <v>24102106</v>
      </c>
      <c r="B2391" s="58" t="s">
        <v>858</v>
      </c>
    </row>
    <row r="2392" spans="1:2" x14ac:dyDescent="0.25">
      <c r="A2392" s="57">
        <v>24102107</v>
      </c>
      <c r="B2392" s="58" t="s">
        <v>6387</v>
      </c>
    </row>
    <row r="2393" spans="1:2" x14ac:dyDescent="0.25">
      <c r="A2393" s="57">
        <v>24102108</v>
      </c>
      <c r="B2393" s="58" t="s">
        <v>13660</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11123</v>
      </c>
    </row>
    <row r="2403" spans="1:2" x14ac:dyDescent="0.25">
      <c r="A2403" s="57">
        <v>24111505</v>
      </c>
      <c r="B2403" s="58" t="s">
        <v>12894</v>
      </c>
    </row>
    <row r="2404" spans="1:2" x14ac:dyDescent="0.25">
      <c r="A2404" s="57">
        <v>24111506</v>
      </c>
      <c r="B2404" s="58" t="s">
        <v>4519</v>
      </c>
    </row>
    <row r="2405" spans="1:2" x14ac:dyDescent="0.25">
      <c r="A2405" s="57">
        <v>24111507</v>
      </c>
      <c r="B2405" s="58" t="s">
        <v>6160</v>
      </c>
    </row>
    <row r="2406" spans="1:2" x14ac:dyDescent="0.25">
      <c r="A2406" s="57">
        <v>24111508</v>
      </c>
      <c r="B2406" s="58" t="s">
        <v>13620</v>
      </c>
    </row>
    <row r="2407" spans="1:2" x14ac:dyDescent="0.25">
      <c r="A2407" s="57">
        <v>24111509</v>
      </c>
      <c r="B2407" s="58" t="s">
        <v>16019</v>
      </c>
    </row>
    <row r="2408" spans="1:2" x14ac:dyDescent="0.25">
      <c r="A2408" s="57">
        <v>24111801</v>
      </c>
      <c r="B2408" s="58" t="s">
        <v>2977</v>
      </c>
    </row>
    <row r="2409" spans="1:2" x14ac:dyDescent="0.25">
      <c r="A2409" s="57">
        <v>24111802</v>
      </c>
      <c r="B2409" s="58" t="s">
        <v>12734</v>
      </c>
    </row>
    <row r="2410" spans="1:2" x14ac:dyDescent="0.25">
      <c r="A2410" s="57">
        <v>24111803</v>
      </c>
      <c r="B2410" s="58" t="s">
        <v>7390</v>
      </c>
    </row>
    <row r="2411" spans="1:2" x14ac:dyDescent="0.25">
      <c r="A2411" s="57">
        <v>24111804</v>
      </c>
      <c r="B2411" s="58" t="s">
        <v>15981</v>
      </c>
    </row>
    <row r="2412" spans="1:2" x14ac:dyDescent="0.25">
      <c r="A2412" s="57">
        <v>24111805</v>
      </c>
      <c r="B2412" s="58" t="s">
        <v>12870</v>
      </c>
    </row>
    <row r="2413" spans="1:2" x14ac:dyDescent="0.25">
      <c r="A2413" s="57">
        <v>24111806</v>
      </c>
      <c r="B2413" s="58" t="s">
        <v>1816</v>
      </c>
    </row>
    <row r="2414" spans="1:2" x14ac:dyDescent="0.25">
      <c r="A2414" s="57">
        <v>24111807</v>
      </c>
      <c r="B2414" s="58" t="s">
        <v>10274</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12524</v>
      </c>
    </row>
    <row r="2420" spans="1:2" x14ac:dyDescent="0.25">
      <c r="A2420" s="57">
        <v>24111813</v>
      </c>
      <c r="B2420" s="58" t="s">
        <v>6023</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12707</v>
      </c>
    </row>
    <row r="2425" spans="1:2" x14ac:dyDescent="0.25">
      <c r="A2425" s="57">
        <v>24112101</v>
      </c>
      <c r="B2425" s="58" t="s">
        <v>13904</v>
      </c>
    </row>
    <row r="2426" spans="1:2" x14ac:dyDescent="0.25">
      <c r="A2426" s="57">
        <v>24112102</v>
      </c>
      <c r="B2426" s="58" t="s">
        <v>13900</v>
      </c>
    </row>
    <row r="2427" spans="1:2" x14ac:dyDescent="0.25">
      <c r="A2427" s="57">
        <v>24112108</v>
      </c>
      <c r="B2427" s="58" t="s">
        <v>18086</v>
      </c>
    </row>
    <row r="2428" spans="1:2" x14ac:dyDescent="0.25">
      <c r="A2428" s="57">
        <v>24112109</v>
      </c>
      <c r="B2428" s="58" t="s">
        <v>1529</v>
      </c>
    </row>
    <row r="2429" spans="1:2" x14ac:dyDescent="0.25">
      <c r="A2429" s="57">
        <v>24112110</v>
      </c>
      <c r="B2429" s="58" t="s">
        <v>11600</v>
      </c>
    </row>
    <row r="2430" spans="1:2" x14ac:dyDescent="0.25">
      <c r="A2430" s="57">
        <v>24112111</v>
      </c>
      <c r="B2430" s="58" t="s">
        <v>17669</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18746</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12118</v>
      </c>
    </row>
    <row r="2440" spans="1:2" x14ac:dyDescent="0.25">
      <c r="A2440" s="57">
        <v>24112403</v>
      </c>
      <c r="B2440" s="58" t="s">
        <v>12195</v>
      </c>
    </row>
    <row r="2441" spans="1:2" x14ac:dyDescent="0.25">
      <c r="A2441" s="57">
        <v>24112404</v>
      </c>
      <c r="B2441" s="58" t="s">
        <v>16988</v>
      </c>
    </row>
    <row r="2442" spans="1:2" x14ac:dyDescent="0.25">
      <c r="A2442" s="57">
        <v>24112405</v>
      </c>
      <c r="B2442" s="58" t="s">
        <v>238</v>
      </c>
    </row>
    <row r="2443" spans="1:2" x14ac:dyDescent="0.25">
      <c r="A2443" s="57">
        <v>24112406</v>
      </c>
      <c r="B2443" s="58" t="s">
        <v>12160</v>
      </c>
    </row>
    <row r="2444" spans="1:2" x14ac:dyDescent="0.25">
      <c r="A2444" s="57">
        <v>24112407</v>
      </c>
      <c r="B2444" s="58" t="s">
        <v>4349</v>
      </c>
    </row>
    <row r="2445" spans="1:2" x14ac:dyDescent="0.25">
      <c r="A2445" s="57">
        <v>24112408</v>
      </c>
      <c r="B2445" s="58" t="s">
        <v>14736</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10938</v>
      </c>
    </row>
    <row r="2455" spans="1:2" x14ac:dyDescent="0.25">
      <c r="A2455" s="57">
        <v>24121503</v>
      </c>
      <c r="B2455" s="58" t="s">
        <v>10930</v>
      </c>
    </row>
    <row r="2456" spans="1:2" x14ac:dyDescent="0.25">
      <c r="A2456" s="57">
        <v>24121504</v>
      </c>
      <c r="B2456" s="58" t="s">
        <v>1373</v>
      </c>
    </row>
    <row r="2457" spans="1:2" x14ac:dyDescent="0.25">
      <c r="A2457" s="57">
        <v>24121506</v>
      </c>
      <c r="B2457" s="58" t="s">
        <v>4515</v>
      </c>
    </row>
    <row r="2458" spans="1:2" x14ac:dyDescent="0.25">
      <c r="A2458" s="57">
        <v>24121507</v>
      </c>
      <c r="B2458" s="58" t="s">
        <v>12564</v>
      </c>
    </row>
    <row r="2459" spans="1:2" x14ac:dyDescent="0.25">
      <c r="A2459" s="57">
        <v>24121508</v>
      </c>
      <c r="B2459" s="58" t="s">
        <v>2766</v>
      </c>
    </row>
    <row r="2460" spans="1:2" x14ac:dyDescent="0.25">
      <c r="A2460" s="57">
        <v>24121509</v>
      </c>
      <c r="B2460" s="58" t="s">
        <v>3782</v>
      </c>
    </row>
    <row r="2461" spans="1:2" x14ac:dyDescent="0.25">
      <c r="A2461" s="57">
        <v>24121801</v>
      </c>
      <c r="B2461" s="58" t="s">
        <v>12352</v>
      </c>
    </row>
    <row r="2462" spans="1:2" x14ac:dyDescent="0.25">
      <c r="A2462" s="57">
        <v>24121802</v>
      </c>
      <c r="B2462" s="58" t="s">
        <v>14236</v>
      </c>
    </row>
    <row r="2463" spans="1:2" x14ac:dyDescent="0.25">
      <c r="A2463" s="57">
        <v>24121803</v>
      </c>
      <c r="B2463" s="58" t="s">
        <v>9662</v>
      </c>
    </row>
    <row r="2464" spans="1:2" x14ac:dyDescent="0.25">
      <c r="A2464" s="57">
        <v>24121804</v>
      </c>
      <c r="B2464" s="58" t="s">
        <v>638</v>
      </c>
    </row>
    <row r="2465" spans="1:2" x14ac:dyDescent="0.25">
      <c r="A2465" s="57">
        <v>24121805</v>
      </c>
      <c r="B2465" s="58" t="s">
        <v>1850</v>
      </c>
    </row>
    <row r="2466" spans="1:2" x14ac:dyDescent="0.25">
      <c r="A2466" s="57">
        <v>24121806</v>
      </c>
      <c r="B2466" s="58" t="s">
        <v>13932</v>
      </c>
    </row>
    <row r="2467" spans="1:2" x14ac:dyDescent="0.25">
      <c r="A2467" s="57">
        <v>24121807</v>
      </c>
      <c r="B2467" s="58" t="s">
        <v>10893</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12482</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7982</v>
      </c>
    </row>
    <row r="2487" spans="1:2" x14ac:dyDescent="0.25">
      <c r="A2487" s="57">
        <v>24131901</v>
      </c>
      <c r="B2487" s="58" t="s">
        <v>5141</v>
      </c>
    </row>
    <row r="2488" spans="1:2" x14ac:dyDescent="0.25">
      <c r="A2488" s="57">
        <v>24131902</v>
      </c>
      <c r="B2488" s="58" t="s">
        <v>12457</v>
      </c>
    </row>
    <row r="2489" spans="1:2" x14ac:dyDescent="0.25">
      <c r="A2489" s="57">
        <v>24141501</v>
      </c>
      <c r="B2489" s="58" t="s">
        <v>932</v>
      </c>
    </row>
    <row r="2490" spans="1:2" x14ac:dyDescent="0.25">
      <c r="A2490" s="57">
        <v>24141502</v>
      </c>
      <c r="B2490" s="58" t="s">
        <v>7991</v>
      </c>
    </row>
    <row r="2491" spans="1:2" x14ac:dyDescent="0.25">
      <c r="A2491" s="57">
        <v>24141504</v>
      </c>
      <c r="B2491" s="58" t="s">
        <v>18095</v>
      </c>
    </row>
    <row r="2492" spans="1:2" x14ac:dyDescent="0.25">
      <c r="A2492" s="57">
        <v>24141506</v>
      </c>
      <c r="B2492" s="58" t="s">
        <v>4899</v>
      </c>
    </row>
    <row r="2493" spans="1:2" x14ac:dyDescent="0.25">
      <c r="A2493" s="57">
        <v>24141507</v>
      </c>
      <c r="B2493" s="58" t="s">
        <v>13034</v>
      </c>
    </row>
    <row r="2494" spans="1:2" x14ac:dyDescent="0.25">
      <c r="A2494" s="57">
        <v>24141508</v>
      </c>
      <c r="B2494" s="58" t="s">
        <v>7526</v>
      </c>
    </row>
    <row r="2495" spans="1:2" x14ac:dyDescent="0.25">
      <c r="A2495" s="57">
        <v>24141509</v>
      </c>
      <c r="B2495" s="58" t="s">
        <v>10559</v>
      </c>
    </row>
    <row r="2496" spans="1:2" x14ac:dyDescent="0.25">
      <c r="A2496" s="57">
        <v>24141510</v>
      </c>
      <c r="B2496" s="58" t="s">
        <v>7066</v>
      </c>
    </row>
    <row r="2497" spans="1:2" x14ac:dyDescent="0.25">
      <c r="A2497" s="57">
        <v>24141511</v>
      </c>
      <c r="B2497" s="58" t="s">
        <v>2223</v>
      </c>
    </row>
    <row r="2498" spans="1:2" x14ac:dyDescent="0.25">
      <c r="A2498" s="57">
        <v>24141512</v>
      </c>
      <c r="B2498" s="58" t="s">
        <v>17951</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17702</v>
      </c>
    </row>
    <row r="2504" spans="1:2" x14ac:dyDescent="0.25">
      <c r="A2504" s="57">
        <v>24141603</v>
      </c>
      <c r="B2504" s="58" t="s">
        <v>11641</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13291</v>
      </c>
    </row>
    <row r="2509" spans="1:2" x14ac:dyDescent="0.25">
      <c r="A2509" s="57">
        <v>24141608</v>
      </c>
      <c r="B2509" s="58" t="s">
        <v>17336</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13522</v>
      </c>
    </row>
    <row r="2514" spans="1:2" x14ac:dyDescent="0.25">
      <c r="A2514" s="57">
        <v>24141705</v>
      </c>
      <c r="B2514" s="58" t="s">
        <v>8233</v>
      </c>
    </row>
    <row r="2515" spans="1:2" x14ac:dyDescent="0.25">
      <c r="A2515" s="57">
        <v>24141706</v>
      </c>
      <c r="B2515" s="58" t="s">
        <v>15729</v>
      </c>
    </row>
    <row r="2516" spans="1:2" x14ac:dyDescent="0.25">
      <c r="A2516" s="57">
        <v>24141707</v>
      </c>
      <c r="B2516" s="58" t="s">
        <v>17496</v>
      </c>
    </row>
    <row r="2517" spans="1:2" x14ac:dyDescent="0.25">
      <c r="A2517" s="57">
        <v>24141708</v>
      </c>
      <c r="B2517" s="58" t="s">
        <v>12106</v>
      </c>
    </row>
    <row r="2518" spans="1:2" x14ac:dyDescent="0.25">
      <c r="A2518" s="57">
        <v>24141709</v>
      </c>
      <c r="B2518" s="58" t="s">
        <v>9537</v>
      </c>
    </row>
    <row r="2519" spans="1:2" x14ac:dyDescent="0.25">
      <c r="A2519" s="57">
        <v>25101501</v>
      </c>
      <c r="B2519" s="58" t="s">
        <v>16741</v>
      </c>
    </row>
    <row r="2520" spans="1:2" x14ac:dyDescent="0.25">
      <c r="A2520" s="57">
        <v>25101502</v>
      </c>
      <c r="B2520" s="58" t="s">
        <v>18147</v>
      </c>
    </row>
    <row r="2521" spans="1:2" x14ac:dyDescent="0.25">
      <c r="A2521" s="57">
        <v>25101503</v>
      </c>
      <c r="B2521" s="58" t="s">
        <v>13630</v>
      </c>
    </row>
    <row r="2522" spans="1:2" x14ac:dyDescent="0.25">
      <c r="A2522" s="57">
        <v>25101504</v>
      </c>
      <c r="B2522" s="58" t="s">
        <v>6189</v>
      </c>
    </row>
    <row r="2523" spans="1:2" x14ac:dyDescent="0.25">
      <c r="A2523" s="57">
        <v>25101505</v>
      </c>
      <c r="B2523" s="58" t="s">
        <v>14077</v>
      </c>
    </row>
    <row r="2524" spans="1:2" x14ac:dyDescent="0.25">
      <c r="A2524" s="57">
        <v>25101506</v>
      </c>
      <c r="B2524" s="58" t="s">
        <v>9401</v>
      </c>
    </row>
    <row r="2525" spans="1:2" x14ac:dyDescent="0.25">
      <c r="A2525" s="57">
        <v>25101507</v>
      </c>
      <c r="B2525" s="58" t="s">
        <v>14570</v>
      </c>
    </row>
    <row r="2526" spans="1:2" x14ac:dyDescent="0.25">
      <c r="A2526" s="57">
        <v>25101508</v>
      </c>
      <c r="B2526" s="58" t="s">
        <v>13501</v>
      </c>
    </row>
    <row r="2527" spans="1:2" x14ac:dyDescent="0.25">
      <c r="A2527" s="57">
        <v>25101601</v>
      </c>
      <c r="B2527" s="58" t="s">
        <v>15811</v>
      </c>
    </row>
    <row r="2528" spans="1:2" x14ac:dyDescent="0.25">
      <c r="A2528" s="57">
        <v>25101602</v>
      </c>
      <c r="B2528" s="58" t="s">
        <v>11415</v>
      </c>
    </row>
    <row r="2529" spans="1:2" x14ac:dyDescent="0.25">
      <c r="A2529" s="57">
        <v>25101604</v>
      </c>
      <c r="B2529" s="58" t="s">
        <v>10421</v>
      </c>
    </row>
    <row r="2530" spans="1:2" x14ac:dyDescent="0.25">
      <c r="A2530" s="57">
        <v>25101609</v>
      </c>
      <c r="B2530" s="58" t="s">
        <v>2702</v>
      </c>
    </row>
    <row r="2531" spans="1:2" x14ac:dyDescent="0.25">
      <c r="A2531" s="57">
        <v>25101610</v>
      </c>
      <c r="B2531" s="58" t="s">
        <v>1857</v>
      </c>
    </row>
    <row r="2532" spans="1:2" x14ac:dyDescent="0.25">
      <c r="A2532" s="57">
        <v>25101611</v>
      </c>
      <c r="B2532" s="58" t="s">
        <v>13866</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12741</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14376</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10969</v>
      </c>
    </row>
    <row r="2549" spans="1:2" x14ac:dyDescent="0.25">
      <c r="A2549" s="57">
        <v>25102003</v>
      </c>
      <c r="B2549" s="58" t="s">
        <v>1497</v>
      </c>
    </row>
    <row r="2550" spans="1:2" x14ac:dyDescent="0.25">
      <c r="A2550" s="57">
        <v>25102101</v>
      </c>
      <c r="B2550" s="58" t="s">
        <v>11548</v>
      </c>
    </row>
    <row r="2551" spans="1:2" x14ac:dyDescent="0.25">
      <c r="A2551" s="57">
        <v>25102102</v>
      </c>
      <c r="B2551" s="58" t="s">
        <v>12936</v>
      </c>
    </row>
    <row r="2552" spans="1:2" x14ac:dyDescent="0.25">
      <c r="A2552" s="57">
        <v>25102103</v>
      </c>
      <c r="B2552" s="58" t="s">
        <v>5887</v>
      </c>
    </row>
    <row r="2553" spans="1:2" x14ac:dyDescent="0.25">
      <c r="A2553" s="57">
        <v>25102104</v>
      </c>
      <c r="B2553" s="58" t="s">
        <v>13744</v>
      </c>
    </row>
    <row r="2554" spans="1:2" x14ac:dyDescent="0.25">
      <c r="A2554" s="57">
        <v>25102105</v>
      </c>
      <c r="B2554" s="58" t="s">
        <v>17314</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12495</v>
      </c>
    </row>
    <row r="2559" spans="1:2" x14ac:dyDescent="0.25">
      <c r="A2559" s="57">
        <v>25111504</v>
      </c>
      <c r="B2559" s="58" t="s">
        <v>15949</v>
      </c>
    </row>
    <row r="2560" spans="1:2" x14ac:dyDescent="0.25">
      <c r="A2560" s="57">
        <v>25111505</v>
      </c>
      <c r="B2560" s="58" t="s">
        <v>16155</v>
      </c>
    </row>
    <row r="2561" spans="1:2" x14ac:dyDescent="0.25">
      <c r="A2561" s="57">
        <v>25111506</v>
      </c>
      <c r="B2561" s="58" t="s">
        <v>11222</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9938</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10800</v>
      </c>
    </row>
    <row r="2570" spans="1:2" x14ac:dyDescent="0.25">
      <c r="A2570" s="57">
        <v>25111602</v>
      </c>
      <c r="B2570" s="58" t="s">
        <v>7279</v>
      </c>
    </row>
    <row r="2571" spans="1:2" x14ac:dyDescent="0.25">
      <c r="A2571" s="57">
        <v>25111603</v>
      </c>
      <c r="B2571" s="58" t="s">
        <v>10012</v>
      </c>
    </row>
    <row r="2572" spans="1:2" x14ac:dyDescent="0.25">
      <c r="A2572" s="57">
        <v>25111701</v>
      </c>
      <c r="B2572" s="58" t="s">
        <v>10877</v>
      </c>
    </row>
    <row r="2573" spans="1:2" x14ac:dyDescent="0.25">
      <c r="A2573" s="57">
        <v>25111702</v>
      </c>
      <c r="B2573" s="58" t="s">
        <v>5982</v>
      </c>
    </row>
    <row r="2574" spans="1:2" x14ac:dyDescent="0.25">
      <c r="A2574" s="57">
        <v>25111703</v>
      </c>
      <c r="B2574" s="58" t="s">
        <v>4399</v>
      </c>
    </row>
    <row r="2575" spans="1:2" x14ac:dyDescent="0.25">
      <c r="A2575" s="57">
        <v>25111704</v>
      </c>
      <c r="B2575" s="58" t="s">
        <v>13851</v>
      </c>
    </row>
    <row r="2576" spans="1:2" x14ac:dyDescent="0.25">
      <c r="A2576" s="57">
        <v>25111705</v>
      </c>
      <c r="B2576" s="58" t="s">
        <v>1183</v>
      </c>
    </row>
    <row r="2577" spans="1:2" x14ac:dyDescent="0.25">
      <c r="A2577" s="57">
        <v>25111706</v>
      </c>
      <c r="B2577" s="58" t="s">
        <v>14062</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10768</v>
      </c>
    </row>
    <row r="2588" spans="1:2" x14ac:dyDescent="0.25">
      <c r="A2588" s="57">
        <v>25111717</v>
      </c>
      <c r="B2588" s="58" t="s">
        <v>4225</v>
      </c>
    </row>
    <row r="2589" spans="1:2" x14ac:dyDescent="0.25">
      <c r="A2589" s="57">
        <v>25111718</v>
      </c>
      <c r="B2589" s="58" t="s">
        <v>14824</v>
      </c>
    </row>
    <row r="2590" spans="1:2" x14ac:dyDescent="0.25">
      <c r="A2590" s="57">
        <v>25111719</v>
      </c>
      <c r="B2590" s="58" t="s">
        <v>14457</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11841</v>
      </c>
    </row>
    <row r="2601" spans="1:2" x14ac:dyDescent="0.25">
      <c r="A2601" s="57">
        <v>25111901</v>
      </c>
      <c r="B2601" s="58" t="s">
        <v>8006</v>
      </c>
    </row>
    <row r="2602" spans="1:2" x14ac:dyDescent="0.25">
      <c r="A2602" s="57">
        <v>25111902</v>
      </c>
      <c r="B2602" s="58" t="s">
        <v>11718</v>
      </c>
    </row>
    <row r="2603" spans="1:2" x14ac:dyDescent="0.25">
      <c r="A2603" s="57">
        <v>25111903</v>
      </c>
      <c r="B2603" s="58" t="s">
        <v>14183</v>
      </c>
    </row>
    <row r="2604" spans="1:2" x14ac:dyDescent="0.25">
      <c r="A2604" s="57">
        <v>25111904</v>
      </c>
      <c r="B2604" s="58" t="s">
        <v>13666</v>
      </c>
    </row>
    <row r="2605" spans="1:2" x14ac:dyDescent="0.25">
      <c r="A2605" s="57">
        <v>25111905</v>
      </c>
      <c r="B2605" s="58" t="s">
        <v>5878</v>
      </c>
    </row>
    <row r="2606" spans="1:2" x14ac:dyDescent="0.25">
      <c r="A2606" s="57">
        <v>25111906</v>
      </c>
      <c r="B2606" s="58" t="s">
        <v>12726</v>
      </c>
    </row>
    <row r="2607" spans="1:2" x14ac:dyDescent="0.25">
      <c r="A2607" s="57">
        <v>25111907</v>
      </c>
      <c r="B2607" s="58" t="s">
        <v>10926</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11558</v>
      </c>
    </row>
    <row r="2613" spans="1:2" x14ac:dyDescent="0.25">
      <c r="A2613" s="57">
        <v>25111913</v>
      </c>
      <c r="B2613" s="58" t="s">
        <v>1191</v>
      </c>
    </row>
    <row r="2614" spans="1:2" x14ac:dyDescent="0.25">
      <c r="A2614" s="57">
        <v>25111914</v>
      </c>
      <c r="B2614" s="58" t="s">
        <v>12364</v>
      </c>
    </row>
    <row r="2615" spans="1:2" x14ac:dyDescent="0.25">
      <c r="A2615" s="57">
        <v>25111915</v>
      </c>
      <c r="B2615" s="58" t="s">
        <v>7263</v>
      </c>
    </row>
    <row r="2616" spans="1:2" x14ac:dyDescent="0.25">
      <c r="A2616" s="57">
        <v>25111916</v>
      </c>
      <c r="B2616" s="58" t="s">
        <v>9722</v>
      </c>
    </row>
    <row r="2617" spans="1:2" x14ac:dyDescent="0.25">
      <c r="A2617" s="57">
        <v>25111917</v>
      </c>
      <c r="B2617" s="58" t="s">
        <v>11811</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9962</v>
      </c>
    </row>
    <row r="2624" spans="1:2" x14ac:dyDescent="0.25">
      <c r="A2624" s="57">
        <v>25111924</v>
      </c>
      <c r="B2624" s="58" t="s">
        <v>7681</v>
      </c>
    </row>
    <row r="2625" spans="1:2" x14ac:dyDescent="0.25">
      <c r="A2625" s="57">
        <v>25111925</v>
      </c>
      <c r="B2625" s="58" t="s">
        <v>10251</v>
      </c>
    </row>
    <row r="2626" spans="1:2" x14ac:dyDescent="0.25">
      <c r="A2626" s="57">
        <v>25111926</v>
      </c>
      <c r="B2626" s="58" t="s">
        <v>11233</v>
      </c>
    </row>
    <row r="2627" spans="1:2" x14ac:dyDescent="0.25">
      <c r="A2627" s="57">
        <v>25111927</v>
      </c>
      <c r="B2627" s="58" t="s">
        <v>3983</v>
      </c>
    </row>
    <row r="2628" spans="1:2" x14ac:dyDescent="0.25">
      <c r="A2628" s="57">
        <v>25111928</v>
      </c>
      <c r="B2628" s="58" t="s">
        <v>10382</v>
      </c>
    </row>
    <row r="2629" spans="1:2" x14ac:dyDescent="0.25">
      <c r="A2629" s="57">
        <v>25111929</v>
      </c>
      <c r="B2629" s="58" t="s">
        <v>5346</v>
      </c>
    </row>
    <row r="2630" spans="1:2" x14ac:dyDescent="0.25">
      <c r="A2630" s="57">
        <v>25111930</v>
      </c>
      <c r="B2630" s="58" t="s">
        <v>11948</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11982</v>
      </c>
    </row>
    <row r="2635" spans="1:2" x14ac:dyDescent="0.25">
      <c r="A2635" s="57">
        <v>25111935</v>
      </c>
      <c r="B2635" s="58" t="s">
        <v>18418</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11765</v>
      </c>
    </row>
    <row r="2640" spans="1:2" x14ac:dyDescent="0.25">
      <c r="A2640" s="57">
        <v>25121601</v>
      </c>
      <c r="B2640" s="58" t="s">
        <v>12550</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11071</v>
      </c>
    </row>
    <row r="2650" spans="1:2" x14ac:dyDescent="0.25">
      <c r="A2650" s="57">
        <v>25121706</v>
      </c>
      <c r="B2650" s="58" t="s">
        <v>15663</v>
      </c>
    </row>
    <row r="2651" spans="1:2" x14ac:dyDescent="0.25">
      <c r="A2651" s="57">
        <v>25121707</v>
      </c>
      <c r="B2651" s="58" t="s">
        <v>12031</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9899</v>
      </c>
    </row>
    <row r="2656" spans="1:2" x14ac:dyDescent="0.25">
      <c r="A2656" s="57">
        <v>25131505</v>
      </c>
      <c r="B2656" s="58" t="s">
        <v>13550</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12709</v>
      </c>
    </row>
    <row r="2667" spans="1:2" x14ac:dyDescent="0.25">
      <c r="A2667" s="57">
        <v>25131704</v>
      </c>
      <c r="B2667" s="58" t="s">
        <v>9186</v>
      </c>
    </row>
    <row r="2668" spans="1:2" x14ac:dyDescent="0.25">
      <c r="A2668" s="57">
        <v>25131705</v>
      </c>
      <c r="B2668" s="58" t="s">
        <v>10749</v>
      </c>
    </row>
    <row r="2669" spans="1:2" x14ac:dyDescent="0.25">
      <c r="A2669" s="57">
        <v>25131706</v>
      </c>
      <c r="B2669" s="58" t="s">
        <v>8211</v>
      </c>
    </row>
    <row r="2670" spans="1:2" x14ac:dyDescent="0.25">
      <c r="A2670" s="57">
        <v>25131707</v>
      </c>
      <c r="B2670" s="58" t="s">
        <v>3059</v>
      </c>
    </row>
    <row r="2671" spans="1:2" x14ac:dyDescent="0.25">
      <c r="A2671" s="57">
        <v>25131708</v>
      </c>
      <c r="B2671" s="58" t="s">
        <v>12834</v>
      </c>
    </row>
    <row r="2672" spans="1:2" x14ac:dyDescent="0.25">
      <c r="A2672" s="57">
        <v>25131709</v>
      </c>
      <c r="B2672" s="58" t="s">
        <v>13126</v>
      </c>
    </row>
    <row r="2673" spans="1:2" x14ac:dyDescent="0.25">
      <c r="A2673" s="57">
        <v>25131801</v>
      </c>
      <c r="B2673" s="58" t="s">
        <v>5314</v>
      </c>
    </row>
    <row r="2674" spans="1:2" x14ac:dyDescent="0.25">
      <c r="A2674" s="57">
        <v>25131902</v>
      </c>
      <c r="B2674" s="58" t="s">
        <v>2956</v>
      </c>
    </row>
    <row r="2675" spans="1:2" x14ac:dyDescent="0.25">
      <c r="A2675" s="57">
        <v>25131903</v>
      </c>
      <c r="B2675" s="58" t="s">
        <v>13655</v>
      </c>
    </row>
    <row r="2676" spans="1:2" x14ac:dyDescent="0.25">
      <c r="A2676" s="57">
        <v>25131904</v>
      </c>
      <c r="B2676" s="58" t="s">
        <v>9131</v>
      </c>
    </row>
    <row r="2677" spans="1:2" x14ac:dyDescent="0.25">
      <c r="A2677" s="57">
        <v>25131905</v>
      </c>
      <c r="B2677" s="58" t="s">
        <v>12287</v>
      </c>
    </row>
    <row r="2678" spans="1:2" x14ac:dyDescent="0.25">
      <c r="A2678" s="57">
        <v>25131906</v>
      </c>
      <c r="B2678" s="58" t="s">
        <v>18288</v>
      </c>
    </row>
    <row r="2679" spans="1:2" x14ac:dyDescent="0.25">
      <c r="A2679" s="57">
        <v>25132001</v>
      </c>
      <c r="B2679" s="58" t="s">
        <v>8960</v>
      </c>
    </row>
    <row r="2680" spans="1:2" x14ac:dyDescent="0.25">
      <c r="A2680" s="57">
        <v>25132002</v>
      </c>
      <c r="B2680" s="58" t="s">
        <v>4793</v>
      </c>
    </row>
    <row r="2681" spans="1:2" x14ac:dyDescent="0.25">
      <c r="A2681" s="57">
        <v>25132003</v>
      </c>
      <c r="B2681" s="58" t="s">
        <v>18745</v>
      </c>
    </row>
    <row r="2682" spans="1:2" x14ac:dyDescent="0.25">
      <c r="A2682" s="57">
        <v>25132004</v>
      </c>
      <c r="B2682" s="58" t="s">
        <v>11448</v>
      </c>
    </row>
    <row r="2683" spans="1:2" x14ac:dyDescent="0.25">
      <c r="A2683" s="57">
        <v>25132005</v>
      </c>
      <c r="B2683" s="58" t="s">
        <v>14525</v>
      </c>
    </row>
    <row r="2684" spans="1:2" x14ac:dyDescent="0.25">
      <c r="A2684" s="57">
        <v>25151501</v>
      </c>
      <c r="B2684" s="58" t="s">
        <v>12801</v>
      </c>
    </row>
    <row r="2685" spans="1:2" x14ac:dyDescent="0.25">
      <c r="A2685" s="57">
        <v>25151502</v>
      </c>
      <c r="B2685" s="58" t="s">
        <v>12139</v>
      </c>
    </row>
    <row r="2686" spans="1:2" x14ac:dyDescent="0.25">
      <c r="A2686" s="57">
        <v>25151701</v>
      </c>
      <c r="B2686" s="58" t="s">
        <v>11018</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14480</v>
      </c>
    </row>
    <row r="2696" spans="1:2" x14ac:dyDescent="0.25">
      <c r="A2696" s="57">
        <v>25161502</v>
      </c>
      <c r="B2696" s="58" t="s">
        <v>3839</v>
      </c>
    </row>
    <row r="2697" spans="1:2" x14ac:dyDescent="0.25">
      <c r="A2697" s="57">
        <v>25161503</v>
      </c>
      <c r="B2697" s="58" t="s">
        <v>10503</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10163</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13662</v>
      </c>
    </row>
    <row r="2712" spans="1:2" x14ac:dyDescent="0.25">
      <c r="A2712" s="57">
        <v>25171702</v>
      </c>
      <c r="B2712" s="58" t="s">
        <v>8242</v>
      </c>
    </row>
    <row r="2713" spans="1:2" x14ac:dyDescent="0.25">
      <c r="A2713" s="57">
        <v>25171703</v>
      </c>
      <c r="B2713" s="58" t="s">
        <v>4941</v>
      </c>
    </row>
    <row r="2714" spans="1:2" x14ac:dyDescent="0.25">
      <c r="A2714" s="57">
        <v>25171704</v>
      </c>
      <c r="B2714" s="58" t="s">
        <v>11044</v>
      </c>
    </row>
    <row r="2715" spans="1:2" x14ac:dyDescent="0.25">
      <c r="A2715" s="57">
        <v>25171705</v>
      </c>
      <c r="B2715" s="58" t="s">
        <v>8818</v>
      </c>
    </row>
    <row r="2716" spans="1:2" x14ac:dyDescent="0.25">
      <c r="A2716" s="57">
        <v>25171706</v>
      </c>
      <c r="B2716" s="58" t="s">
        <v>1150</v>
      </c>
    </row>
    <row r="2717" spans="1:2" x14ac:dyDescent="0.25">
      <c r="A2717" s="57">
        <v>25171707</v>
      </c>
      <c r="B2717" s="58" t="s">
        <v>14225</v>
      </c>
    </row>
    <row r="2718" spans="1:2" x14ac:dyDescent="0.25">
      <c r="A2718" s="57">
        <v>25171708</v>
      </c>
      <c r="B2718" s="58" t="s">
        <v>18138</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6121</v>
      </c>
    </row>
    <row r="2723" spans="1:2" x14ac:dyDescent="0.25">
      <c r="A2723" s="57">
        <v>25171713</v>
      </c>
      <c r="B2723" s="58" t="s">
        <v>14712</v>
      </c>
    </row>
    <row r="2724" spans="1:2" x14ac:dyDescent="0.25">
      <c r="A2724" s="57">
        <v>25171714</v>
      </c>
      <c r="B2724" s="58" t="s">
        <v>9248</v>
      </c>
    </row>
    <row r="2725" spans="1:2" x14ac:dyDescent="0.25">
      <c r="A2725" s="57">
        <v>25171715</v>
      </c>
      <c r="B2725" s="58" t="s">
        <v>10838</v>
      </c>
    </row>
    <row r="2726" spans="1:2" x14ac:dyDescent="0.25">
      <c r="A2726" s="57">
        <v>25171716</v>
      </c>
      <c r="B2726" s="58" t="s">
        <v>10256</v>
      </c>
    </row>
    <row r="2727" spans="1:2" x14ac:dyDescent="0.25">
      <c r="A2727" s="57">
        <v>25171717</v>
      </c>
      <c r="B2727" s="58" t="s">
        <v>9969</v>
      </c>
    </row>
    <row r="2728" spans="1:2" x14ac:dyDescent="0.25">
      <c r="A2728" s="57">
        <v>25171718</v>
      </c>
      <c r="B2728" s="58" t="s">
        <v>754</v>
      </c>
    </row>
    <row r="2729" spans="1:2" x14ac:dyDescent="0.25">
      <c r="A2729" s="57">
        <v>25171719</v>
      </c>
      <c r="B2729" s="58" t="s">
        <v>17790</v>
      </c>
    </row>
    <row r="2730" spans="1:2" x14ac:dyDescent="0.25">
      <c r="A2730" s="57">
        <v>25171901</v>
      </c>
      <c r="B2730" s="58" t="s">
        <v>3590</v>
      </c>
    </row>
    <row r="2731" spans="1:2" x14ac:dyDescent="0.25">
      <c r="A2731" s="57">
        <v>25171902</v>
      </c>
      <c r="B2731" s="58" t="s">
        <v>9793</v>
      </c>
    </row>
    <row r="2732" spans="1:2" x14ac:dyDescent="0.25">
      <c r="A2732" s="57">
        <v>25171903</v>
      </c>
      <c r="B2732" s="58" t="s">
        <v>13989</v>
      </c>
    </row>
    <row r="2733" spans="1:2" x14ac:dyDescent="0.25">
      <c r="A2733" s="57">
        <v>25171905</v>
      </c>
      <c r="B2733" s="58" t="s">
        <v>10996</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17558</v>
      </c>
    </row>
    <row r="2738" spans="1:2" x14ac:dyDescent="0.25">
      <c r="A2738" s="57">
        <v>25172005</v>
      </c>
      <c r="B2738" s="58" t="s">
        <v>9176</v>
      </c>
    </row>
    <row r="2739" spans="1:2" x14ac:dyDescent="0.25">
      <c r="A2739" s="57">
        <v>25172007</v>
      </c>
      <c r="B2739" s="58" t="s">
        <v>11138</v>
      </c>
    </row>
    <row r="2740" spans="1:2" x14ac:dyDescent="0.25">
      <c r="A2740" s="57">
        <v>25172009</v>
      </c>
      <c r="B2740" s="58" t="s">
        <v>2455</v>
      </c>
    </row>
    <row r="2741" spans="1:2" x14ac:dyDescent="0.25">
      <c r="A2741" s="57">
        <v>25172010</v>
      </c>
      <c r="B2741" s="58" t="s">
        <v>11392</v>
      </c>
    </row>
    <row r="2742" spans="1:2" x14ac:dyDescent="0.25">
      <c r="A2742" s="57">
        <v>25172011</v>
      </c>
      <c r="B2742" s="58" t="s">
        <v>12405</v>
      </c>
    </row>
    <row r="2743" spans="1:2" x14ac:dyDescent="0.25">
      <c r="A2743" s="57">
        <v>25172101</v>
      </c>
      <c r="B2743" s="58" t="s">
        <v>1553</v>
      </c>
    </row>
    <row r="2744" spans="1:2" x14ac:dyDescent="0.25">
      <c r="A2744" s="57">
        <v>25172104</v>
      </c>
      <c r="B2744" s="58" t="s">
        <v>12412</v>
      </c>
    </row>
    <row r="2745" spans="1:2" x14ac:dyDescent="0.25">
      <c r="A2745" s="57">
        <v>25172105</v>
      </c>
      <c r="B2745" s="58" t="s">
        <v>17348</v>
      </c>
    </row>
    <row r="2746" spans="1:2" x14ac:dyDescent="0.25">
      <c r="A2746" s="57">
        <v>25172106</v>
      </c>
      <c r="B2746" s="58" t="s">
        <v>8540</v>
      </c>
    </row>
    <row r="2747" spans="1:2" x14ac:dyDescent="0.25">
      <c r="A2747" s="57">
        <v>25172108</v>
      </c>
      <c r="B2747" s="58" t="s">
        <v>80</v>
      </c>
    </row>
    <row r="2748" spans="1:2" x14ac:dyDescent="0.25">
      <c r="A2748" s="57">
        <v>25172109</v>
      </c>
      <c r="B2748" s="58" t="s">
        <v>6029</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12297</v>
      </c>
    </row>
    <row r="2754" spans="1:2" x14ac:dyDescent="0.25">
      <c r="A2754" s="57">
        <v>25172201</v>
      </c>
      <c r="B2754" s="58" t="s">
        <v>4939</v>
      </c>
    </row>
    <row r="2755" spans="1:2" x14ac:dyDescent="0.25">
      <c r="A2755" s="57">
        <v>25172203</v>
      </c>
      <c r="B2755" s="58" t="s">
        <v>10888</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14638</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5859</v>
      </c>
    </row>
    <row r="2765" spans="1:2" x14ac:dyDescent="0.25">
      <c r="A2765" s="57">
        <v>25172502</v>
      </c>
      <c r="B2765" s="58" t="s">
        <v>14167</v>
      </c>
    </row>
    <row r="2766" spans="1:2" x14ac:dyDescent="0.25">
      <c r="A2766" s="57">
        <v>25172503</v>
      </c>
      <c r="B2766" s="58" t="s">
        <v>6012</v>
      </c>
    </row>
    <row r="2767" spans="1:2" x14ac:dyDescent="0.25">
      <c r="A2767" s="57">
        <v>25172504</v>
      </c>
      <c r="B2767" s="58" t="s">
        <v>16136</v>
      </c>
    </row>
    <row r="2768" spans="1:2" x14ac:dyDescent="0.25">
      <c r="A2768" s="57">
        <v>25172505</v>
      </c>
      <c r="B2768" s="58" t="s">
        <v>18000</v>
      </c>
    </row>
    <row r="2769" spans="1:2" x14ac:dyDescent="0.25">
      <c r="A2769" s="57">
        <v>25172506</v>
      </c>
      <c r="B2769" s="58" t="s">
        <v>6192</v>
      </c>
    </row>
    <row r="2770" spans="1:2" x14ac:dyDescent="0.25">
      <c r="A2770" s="57">
        <v>25172507</v>
      </c>
      <c r="B2770" s="58" t="s">
        <v>11521</v>
      </c>
    </row>
    <row r="2771" spans="1:2" x14ac:dyDescent="0.25">
      <c r="A2771" s="57">
        <v>25172508</v>
      </c>
      <c r="B2771" s="58" t="s">
        <v>18397</v>
      </c>
    </row>
    <row r="2772" spans="1:2" x14ac:dyDescent="0.25">
      <c r="A2772" s="57">
        <v>25172601</v>
      </c>
      <c r="B2772" s="58" t="s">
        <v>9504</v>
      </c>
    </row>
    <row r="2773" spans="1:2" x14ac:dyDescent="0.25">
      <c r="A2773" s="57">
        <v>25172602</v>
      </c>
      <c r="B2773" s="58" t="s">
        <v>11635</v>
      </c>
    </row>
    <row r="2774" spans="1:2" x14ac:dyDescent="0.25">
      <c r="A2774" s="57">
        <v>25172603</v>
      </c>
      <c r="B2774" s="58" t="s">
        <v>6531</v>
      </c>
    </row>
    <row r="2775" spans="1:2" x14ac:dyDescent="0.25">
      <c r="A2775" s="57">
        <v>25172604</v>
      </c>
      <c r="B2775" s="58" t="s">
        <v>12724</v>
      </c>
    </row>
    <row r="2776" spans="1:2" x14ac:dyDescent="0.25">
      <c r="A2776" s="57">
        <v>25172605</v>
      </c>
      <c r="B2776" s="58" t="s">
        <v>9930</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9655</v>
      </c>
    </row>
    <row r="2784" spans="1:2" x14ac:dyDescent="0.25">
      <c r="A2784" s="57">
        <v>25172803</v>
      </c>
      <c r="B2784" s="58" t="s">
        <v>2535</v>
      </c>
    </row>
    <row r="2785" spans="1:2" x14ac:dyDescent="0.25">
      <c r="A2785" s="57">
        <v>25172901</v>
      </c>
      <c r="B2785" s="58" t="s">
        <v>14648</v>
      </c>
    </row>
    <row r="2786" spans="1:2" x14ac:dyDescent="0.25">
      <c r="A2786" s="57">
        <v>25172903</v>
      </c>
      <c r="B2786" s="58" t="s">
        <v>18121</v>
      </c>
    </row>
    <row r="2787" spans="1:2" x14ac:dyDescent="0.25">
      <c r="A2787" s="57">
        <v>25172904</v>
      </c>
      <c r="B2787" s="58" t="s">
        <v>6295</v>
      </c>
    </row>
    <row r="2788" spans="1:2" x14ac:dyDescent="0.25">
      <c r="A2788" s="57">
        <v>25172905</v>
      </c>
      <c r="B2788" s="58" t="s">
        <v>10874</v>
      </c>
    </row>
    <row r="2789" spans="1:2" x14ac:dyDescent="0.25">
      <c r="A2789" s="57">
        <v>25172906</v>
      </c>
      <c r="B2789" s="58" t="s">
        <v>3133</v>
      </c>
    </row>
    <row r="2790" spans="1:2" x14ac:dyDescent="0.25">
      <c r="A2790" s="57">
        <v>25172907</v>
      </c>
      <c r="B2790" s="58" t="s">
        <v>14735</v>
      </c>
    </row>
    <row r="2791" spans="1:2" x14ac:dyDescent="0.25">
      <c r="A2791" s="57">
        <v>25173001</v>
      </c>
      <c r="B2791" s="58" t="s">
        <v>7638</v>
      </c>
    </row>
    <row r="2792" spans="1:2" x14ac:dyDescent="0.25">
      <c r="A2792" s="57">
        <v>25173003</v>
      </c>
      <c r="B2792" s="58" t="s">
        <v>5871</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13601</v>
      </c>
    </row>
    <row r="2797" spans="1:2" x14ac:dyDescent="0.25">
      <c r="A2797" s="57">
        <v>25173303</v>
      </c>
      <c r="B2797" s="58" t="s">
        <v>11649</v>
      </c>
    </row>
    <row r="2798" spans="1:2" x14ac:dyDescent="0.25">
      <c r="A2798" s="57">
        <v>25173304</v>
      </c>
      <c r="B2798" s="58" t="s">
        <v>1480</v>
      </c>
    </row>
    <row r="2799" spans="1:2" x14ac:dyDescent="0.25">
      <c r="A2799" s="57">
        <v>25173701</v>
      </c>
      <c r="B2799" s="58" t="s">
        <v>6141</v>
      </c>
    </row>
    <row r="2800" spans="1:2" x14ac:dyDescent="0.25">
      <c r="A2800" s="57">
        <v>25173702</v>
      </c>
      <c r="B2800" s="58" t="s">
        <v>3261</v>
      </c>
    </row>
    <row r="2801" spans="1:2" x14ac:dyDescent="0.25">
      <c r="A2801" s="57">
        <v>25173703</v>
      </c>
      <c r="B2801" s="58" t="s">
        <v>15004</v>
      </c>
    </row>
    <row r="2802" spans="1:2" x14ac:dyDescent="0.25">
      <c r="A2802" s="57">
        <v>25173704</v>
      </c>
      <c r="B2802" s="58" t="s">
        <v>14713</v>
      </c>
    </row>
    <row r="2803" spans="1:2" x14ac:dyDescent="0.25">
      <c r="A2803" s="57">
        <v>25173705</v>
      </c>
      <c r="B2803" s="58" t="s">
        <v>13149</v>
      </c>
    </row>
    <row r="2804" spans="1:2" x14ac:dyDescent="0.25">
      <c r="A2804" s="57">
        <v>25173801</v>
      </c>
      <c r="B2804" s="58" t="s">
        <v>4615</v>
      </c>
    </row>
    <row r="2805" spans="1:2" x14ac:dyDescent="0.25">
      <c r="A2805" s="57">
        <v>25173802</v>
      </c>
      <c r="B2805" s="58" t="s">
        <v>9926</v>
      </c>
    </row>
    <row r="2806" spans="1:2" x14ac:dyDescent="0.25">
      <c r="A2806" s="57">
        <v>25173803</v>
      </c>
      <c r="B2806" s="58" t="s">
        <v>17915</v>
      </c>
    </row>
    <row r="2807" spans="1:2" x14ac:dyDescent="0.25">
      <c r="A2807" s="57">
        <v>25173804</v>
      </c>
      <c r="B2807" s="58" t="s">
        <v>12404</v>
      </c>
    </row>
    <row r="2808" spans="1:2" x14ac:dyDescent="0.25">
      <c r="A2808" s="57">
        <v>25173805</v>
      </c>
      <c r="B2808" s="58" t="s">
        <v>13458</v>
      </c>
    </row>
    <row r="2809" spans="1:2" x14ac:dyDescent="0.25">
      <c r="A2809" s="57">
        <v>25173806</v>
      </c>
      <c r="B2809" s="58" t="s">
        <v>13324</v>
      </c>
    </row>
    <row r="2810" spans="1:2" x14ac:dyDescent="0.25">
      <c r="A2810" s="57">
        <v>25173807</v>
      </c>
      <c r="B2810" s="58" t="s">
        <v>8188</v>
      </c>
    </row>
    <row r="2811" spans="1:2" x14ac:dyDescent="0.25">
      <c r="A2811" s="57">
        <v>25173808</v>
      </c>
      <c r="B2811" s="58" t="s">
        <v>13064</v>
      </c>
    </row>
    <row r="2812" spans="1:2" x14ac:dyDescent="0.25">
      <c r="A2812" s="57">
        <v>25173809</v>
      </c>
      <c r="B2812" s="58" t="s">
        <v>14556</v>
      </c>
    </row>
    <row r="2813" spans="1:2" x14ac:dyDescent="0.25">
      <c r="A2813" s="57">
        <v>25173810</v>
      </c>
      <c r="B2813" s="58" t="s">
        <v>8439</v>
      </c>
    </row>
    <row r="2814" spans="1:2" x14ac:dyDescent="0.25">
      <c r="A2814" s="57">
        <v>25173811</v>
      </c>
      <c r="B2814" s="58" t="s">
        <v>8968</v>
      </c>
    </row>
    <row r="2815" spans="1:2" x14ac:dyDescent="0.25">
      <c r="A2815" s="57">
        <v>25173812</v>
      </c>
      <c r="B2815" s="58" t="s">
        <v>12084</v>
      </c>
    </row>
    <row r="2816" spans="1:2" x14ac:dyDescent="0.25">
      <c r="A2816" s="57">
        <v>25173813</v>
      </c>
      <c r="B2816" s="58" t="s">
        <v>8469</v>
      </c>
    </row>
    <row r="2817" spans="1:2" x14ac:dyDescent="0.25">
      <c r="A2817" s="57">
        <v>25173815</v>
      </c>
      <c r="B2817" s="58" t="s">
        <v>9839</v>
      </c>
    </row>
    <row r="2818" spans="1:2" x14ac:dyDescent="0.25">
      <c r="A2818" s="57">
        <v>25173816</v>
      </c>
      <c r="B2818" s="58" t="s">
        <v>7047</v>
      </c>
    </row>
    <row r="2819" spans="1:2" x14ac:dyDescent="0.25">
      <c r="A2819" s="57">
        <v>25173817</v>
      </c>
      <c r="B2819" s="58" t="s">
        <v>11643</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4551</v>
      </c>
    </row>
    <row r="2829" spans="1:2" x14ac:dyDescent="0.25">
      <c r="A2829" s="57">
        <v>25174105</v>
      </c>
      <c r="B2829" s="58" t="s">
        <v>5461</v>
      </c>
    </row>
    <row r="2830" spans="1:2" x14ac:dyDescent="0.25">
      <c r="A2830" s="57">
        <v>25174106</v>
      </c>
      <c r="B2830" s="58" t="s">
        <v>12332</v>
      </c>
    </row>
    <row r="2831" spans="1:2" x14ac:dyDescent="0.25">
      <c r="A2831" s="57">
        <v>25174107</v>
      </c>
      <c r="B2831" s="58" t="s">
        <v>163</v>
      </c>
    </row>
    <row r="2832" spans="1:2" x14ac:dyDescent="0.25">
      <c r="A2832" s="57">
        <v>25174201</v>
      </c>
      <c r="B2832" s="58" t="s">
        <v>9024</v>
      </c>
    </row>
    <row r="2833" spans="1:2" x14ac:dyDescent="0.25">
      <c r="A2833" s="57">
        <v>25174202</v>
      </c>
      <c r="B2833" s="58" t="s">
        <v>13411</v>
      </c>
    </row>
    <row r="2834" spans="1:2" x14ac:dyDescent="0.25">
      <c r="A2834" s="57">
        <v>25174203</v>
      </c>
      <c r="B2834" s="58" t="s">
        <v>10538</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17504</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9669</v>
      </c>
    </row>
    <row r="2858" spans="1:2" x14ac:dyDescent="0.25">
      <c r="A2858" s="57">
        <v>25174701</v>
      </c>
      <c r="B2858" s="58" t="s">
        <v>4608</v>
      </c>
    </row>
    <row r="2859" spans="1:2" x14ac:dyDescent="0.25">
      <c r="A2859" s="57">
        <v>25181601</v>
      </c>
      <c r="B2859" s="58" t="s">
        <v>4124</v>
      </c>
    </row>
    <row r="2860" spans="1:2" x14ac:dyDescent="0.25">
      <c r="A2860" s="57">
        <v>25181602</v>
      </c>
      <c r="B2860" s="58" t="s">
        <v>12111</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13422</v>
      </c>
    </row>
    <row r="2865" spans="1:2" x14ac:dyDescent="0.25">
      <c r="A2865" s="57">
        <v>25181704</v>
      </c>
      <c r="B2865" s="58" t="s">
        <v>2335</v>
      </c>
    </row>
    <row r="2866" spans="1:2" x14ac:dyDescent="0.25">
      <c r="A2866" s="57">
        <v>25181705</v>
      </c>
      <c r="B2866" s="58" t="s">
        <v>10491</v>
      </c>
    </row>
    <row r="2867" spans="1:2" x14ac:dyDescent="0.25">
      <c r="A2867" s="57">
        <v>25181706</v>
      </c>
      <c r="B2867" s="58" t="s">
        <v>12460</v>
      </c>
    </row>
    <row r="2868" spans="1:2" x14ac:dyDescent="0.25">
      <c r="A2868" s="57">
        <v>25181707</v>
      </c>
      <c r="B2868" s="58" t="s">
        <v>15278</v>
      </c>
    </row>
    <row r="2869" spans="1:2" x14ac:dyDescent="0.25">
      <c r="A2869" s="57">
        <v>25181708</v>
      </c>
      <c r="B2869" s="58" t="s">
        <v>13658</v>
      </c>
    </row>
    <row r="2870" spans="1:2" x14ac:dyDescent="0.25">
      <c r="A2870" s="57">
        <v>25181709</v>
      </c>
      <c r="B2870" s="58" t="s">
        <v>12150</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12142</v>
      </c>
    </row>
    <row r="2875" spans="1:2" x14ac:dyDescent="0.25">
      <c r="A2875" s="57">
        <v>25191501</v>
      </c>
      <c r="B2875" s="58" t="s">
        <v>10988</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10910</v>
      </c>
    </row>
    <row r="2880" spans="1:2" x14ac:dyDescent="0.25">
      <c r="A2880" s="57">
        <v>25191506</v>
      </c>
      <c r="B2880" s="58" t="s">
        <v>12391</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14048</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17307</v>
      </c>
    </row>
    <row r="2891" spans="1:2" x14ac:dyDescent="0.25">
      <c r="A2891" s="57">
        <v>25191603</v>
      </c>
      <c r="B2891" s="58" t="s">
        <v>3966</v>
      </c>
    </row>
    <row r="2892" spans="1:2" x14ac:dyDescent="0.25">
      <c r="A2892" s="57">
        <v>25191604</v>
      </c>
      <c r="B2892" s="58" t="s">
        <v>11132</v>
      </c>
    </row>
    <row r="2893" spans="1:2" x14ac:dyDescent="0.25">
      <c r="A2893" s="57">
        <v>25191605</v>
      </c>
      <c r="B2893" s="58" t="s">
        <v>15494</v>
      </c>
    </row>
    <row r="2894" spans="1:2" x14ac:dyDescent="0.25">
      <c r="A2894" s="57">
        <v>25191701</v>
      </c>
      <c r="B2894" s="58" t="s">
        <v>16487</v>
      </c>
    </row>
    <row r="2895" spans="1:2" x14ac:dyDescent="0.25">
      <c r="A2895" s="57">
        <v>25191702</v>
      </c>
      <c r="B2895" s="58" t="s">
        <v>5899</v>
      </c>
    </row>
    <row r="2896" spans="1:2" x14ac:dyDescent="0.25">
      <c r="A2896" s="57">
        <v>25191703</v>
      </c>
      <c r="B2896" s="58" t="s">
        <v>12228</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14106</v>
      </c>
    </row>
    <row r="2906" spans="1:2" x14ac:dyDescent="0.25">
      <c r="A2906" s="57">
        <v>25201509</v>
      </c>
      <c r="B2906" s="58" t="s">
        <v>10217</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10262</v>
      </c>
    </row>
    <row r="2911" spans="1:2" x14ac:dyDescent="0.25">
      <c r="A2911" s="57">
        <v>25201514</v>
      </c>
      <c r="B2911" s="58" t="s">
        <v>11980</v>
      </c>
    </row>
    <row r="2912" spans="1:2" x14ac:dyDescent="0.25">
      <c r="A2912" s="57">
        <v>25201515</v>
      </c>
      <c r="B2912" s="58" t="s">
        <v>14983</v>
      </c>
    </row>
    <row r="2913" spans="1:2" x14ac:dyDescent="0.25">
      <c r="A2913" s="57">
        <v>25201516</v>
      </c>
      <c r="B2913" s="58" t="s">
        <v>8109</v>
      </c>
    </row>
    <row r="2914" spans="1:2" x14ac:dyDescent="0.25">
      <c r="A2914" s="57">
        <v>25201517</v>
      </c>
      <c r="B2914" s="58" t="s">
        <v>9872</v>
      </c>
    </row>
    <row r="2915" spans="1:2" x14ac:dyDescent="0.25">
      <c r="A2915" s="57">
        <v>25201518</v>
      </c>
      <c r="B2915" s="58" t="s">
        <v>1157</v>
      </c>
    </row>
    <row r="2916" spans="1:2" x14ac:dyDescent="0.25">
      <c r="A2916" s="57">
        <v>25201519</v>
      </c>
      <c r="B2916" s="58" t="s">
        <v>9673</v>
      </c>
    </row>
    <row r="2917" spans="1:2" x14ac:dyDescent="0.25">
      <c r="A2917" s="57">
        <v>25201520</v>
      </c>
      <c r="B2917" s="58" t="s">
        <v>17057</v>
      </c>
    </row>
    <row r="2918" spans="1:2" x14ac:dyDescent="0.25">
      <c r="A2918" s="57">
        <v>25201601</v>
      </c>
      <c r="B2918" s="58" t="s">
        <v>8470</v>
      </c>
    </row>
    <row r="2919" spans="1:2" x14ac:dyDescent="0.25">
      <c r="A2919" s="57">
        <v>25201602</v>
      </c>
      <c r="B2919" s="58" t="s">
        <v>5928</v>
      </c>
    </row>
    <row r="2920" spans="1:2" x14ac:dyDescent="0.25">
      <c r="A2920" s="57">
        <v>25201603</v>
      </c>
      <c r="B2920" s="58" t="s">
        <v>3020</v>
      </c>
    </row>
    <row r="2921" spans="1:2" x14ac:dyDescent="0.25">
      <c r="A2921" s="57">
        <v>25201604</v>
      </c>
      <c r="B2921" s="58" t="s">
        <v>1573</v>
      </c>
    </row>
    <row r="2922" spans="1:2" x14ac:dyDescent="0.25">
      <c r="A2922" s="57">
        <v>25201605</v>
      </c>
      <c r="B2922" s="58" t="s">
        <v>11874</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10697</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17902</v>
      </c>
    </row>
    <row r="2933" spans="1:2" x14ac:dyDescent="0.25">
      <c r="A2933" s="57">
        <v>25201710</v>
      </c>
      <c r="B2933" s="58" t="s">
        <v>14059</v>
      </c>
    </row>
    <row r="2934" spans="1:2" x14ac:dyDescent="0.25">
      <c r="A2934" s="57">
        <v>25201801</v>
      </c>
      <c r="B2934" s="58" t="s">
        <v>7818</v>
      </c>
    </row>
    <row r="2935" spans="1:2" x14ac:dyDescent="0.25">
      <c r="A2935" s="57">
        <v>25201802</v>
      </c>
      <c r="B2935" s="58" t="s">
        <v>8516</v>
      </c>
    </row>
    <row r="2936" spans="1:2" x14ac:dyDescent="0.25">
      <c r="A2936" s="57">
        <v>25201901</v>
      </c>
      <c r="B2936" s="58" t="s">
        <v>17806</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18351</v>
      </c>
    </row>
    <row r="2942" spans="1:2" x14ac:dyDescent="0.25">
      <c r="A2942" s="57">
        <v>25202003</v>
      </c>
      <c r="B2942" s="58" t="s">
        <v>12205</v>
      </c>
    </row>
    <row r="2943" spans="1:2" x14ac:dyDescent="0.25">
      <c r="A2943" s="57">
        <v>25202004</v>
      </c>
      <c r="B2943" s="58" t="s">
        <v>14986</v>
      </c>
    </row>
    <row r="2944" spans="1:2" x14ac:dyDescent="0.25">
      <c r="A2944" s="57">
        <v>25202101</v>
      </c>
      <c r="B2944" s="58" t="s">
        <v>13569</v>
      </c>
    </row>
    <row r="2945" spans="1:2" x14ac:dyDescent="0.25">
      <c r="A2945" s="57">
        <v>25202102</v>
      </c>
      <c r="B2945" s="58" t="s">
        <v>7593</v>
      </c>
    </row>
    <row r="2946" spans="1:2" x14ac:dyDescent="0.25">
      <c r="A2946" s="57">
        <v>25202103</v>
      </c>
      <c r="B2946" s="58" t="s">
        <v>11000</v>
      </c>
    </row>
    <row r="2947" spans="1:2" x14ac:dyDescent="0.25">
      <c r="A2947" s="57">
        <v>25202104</v>
      </c>
      <c r="B2947" s="58" t="s">
        <v>3339</v>
      </c>
    </row>
    <row r="2948" spans="1:2" x14ac:dyDescent="0.25">
      <c r="A2948" s="57">
        <v>25202105</v>
      </c>
      <c r="B2948" s="58" t="s">
        <v>10904</v>
      </c>
    </row>
    <row r="2949" spans="1:2" x14ac:dyDescent="0.25">
      <c r="A2949" s="57">
        <v>25202201</v>
      </c>
      <c r="B2949" s="58" t="s">
        <v>3952</v>
      </c>
    </row>
    <row r="2950" spans="1:2" x14ac:dyDescent="0.25">
      <c r="A2950" s="57">
        <v>25202202</v>
      </c>
      <c r="B2950" s="58" t="s">
        <v>4420</v>
      </c>
    </row>
    <row r="2951" spans="1:2" x14ac:dyDescent="0.25">
      <c r="A2951" s="57">
        <v>25202203</v>
      </c>
      <c r="B2951" s="58" t="s">
        <v>12443</v>
      </c>
    </row>
    <row r="2952" spans="1:2" x14ac:dyDescent="0.25">
      <c r="A2952" s="57">
        <v>25202204</v>
      </c>
      <c r="B2952" s="58" t="s">
        <v>13625</v>
      </c>
    </row>
    <row r="2953" spans="1:2" x14ac:dyDescent="0.25">
      <c r="A2953" s="57">
        <v>25202205</v>
      </c>
      <c r="B2953" s="58" t="s">
        <v>16241</v>
      </c>
    </row>
    <row r="2954" spans="1:2" x14ac:dyDescent="0.25">
      <c r="A2954" s="57">
        <v>25202206</v>
      </c>
      <c r="B2954" s="58" t="s">
        <v>3972</v>
      </c>
    </row>
    <row r="2955" spans="1:2" x14ac:dyDescent="0.25">
      <c r="A2955" s="57">
        <v>25202301</v>
      </c>
      <c r="B2955" s="58" t="s">
        <v>11972</v>
      </c>
    </row>
    <row r="2956" spans="1:2" x14ac:dyDescent="0.25">
      <c r="A2956" s="57">
        <v>25202302</v>
      </c>
      <c r="B2956" s="58" t="s">
        <v>18029</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13119</v>
      </c>
    </row>
    <row r="2967" spans="1:2" x14ac:dyDescent="0.25">
      <c r="A2967" s="57">
        <v>25202505</v>
      </c>
      <c r="B2967" s="58" t="s">
        <v>18206</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13316</v>
      </c>
    </row>
    <row r="2973" spans="1:2" x14ac:dyDescent="0.25">
      <c r="A2973" s="57">
        <v>25202601</v>
      </c>
      <c r="B2973" s="58" t="s">
        <v>14931</v>
      </c>
    </row>
    <row r="2974" spans="1:2" x14ac:dyDescent="0.25">
      <c r="A2974" s="57">
        <v>25202602</v>
      </c>
      <c r="B2974" s="58" t="s">
        <v>4447</v>
      </c>
    </row>
    <row r="2975" spans="1:2" x14ac:dyDescent="0.25">
      <c r="A2975" s="57">
        <v>25202603</v>
      </c>
      <c r="B2975" s="58" t="s">
        <v>9849</v>
      </c>
    </row>
    <row r="2976" spans="1:2" x14ac:dyDescent="0.25">
      <c r="A2976" s="57">
        <v>25202604</v>
      </c>
      <c r="B2976" s="58" t="s">
        <v>1859</v>
      </c>
    </row>
    <row r="2977" spans="1:2" x14ac:dyDescent="0.25">
      <c r="A2977" s="57">
        <v>25202605</v>
      </c>
      <c r="B2977" s="58" t="s">
        <v>10999</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9742</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13664</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17397</v>
      </c>
    </row>
    <row r="2994" spans="1:2" x14ac:dyDescent="0.25">
      <c r="A2994" s="57">
        <v>26101513</v>
      </c>
      <c r="B2994" s="58" t="s">
        <v>14943</v>
      </c>
    </row>
    <row r="2995" spans="1:2" x14ac:dyDescent="0.25">
      <c r="A2995" s="57">
        <v>26101601</v>
      </c>
      <c r="B2995" s="58" t="s">
        <v>14541</v>
      </c>
    </row>
    <row r="2996" spans="1:2" x14ac:dyDescent="0.25">
      <c r="A2996" s="57">
        <v>26101602</v>
      </c>
      <c r="B2996" s="58" t="s">
        <v>14247</v>
      </c>
    </row>
    <row r="2997" spans="1:2" x14ac:dyDescent="0.25">
      <c r="A2997" s="57">
        <v>26101603</v>
      </c>
      <c r="B2997" s="58" t="s">
        <v>5849</v>
      </c>
    </row>
    <row r="2998" spans="1:2" x14ac:dyDescent="0.25">
      <c r="A2998" s="57">
        <v>26101604</v>
      </c>
      <c r="B2998" s="58" t="s">
        <v>8285</v>
      </c>
    </row>
    <row r="2999" spans="1:2" x14ac:dyDescent="0.25">
      <c r="A2999" s="57">
        <v>26101605</v>
      </c>
      <c r="B2999" s="58" t="s">
        <v>15639</v>
      </c>
    </row>
    <row r="3000" spans="1:2" x14ac:dyDescent="0.25">
      <c r="A3000" s="57">
        <v>26101606</v>
      </c>
      <c r="B3000" s="58" t="s">
        <v>12102</v>
      </c>
    </row>
    <row r="3001" spans="1:2" x14ac:dyDescent="0.25">
      <c r="A3001" s="57">
        <v>26101607</v>
      </c>
      <c r="B3001" s="58" t="s">
        <v>1893</v>
      </c>
    </row>
    <row r="3002" spans="1:2" x14ac:dyDescent="0.25">
      <c r="A3002" s="57">
        <v>26101608</v>
      </c>
      <c r="B3002" s="58" t="s">
        <v>5224</v>
      </c>
    </row>
    <row r="3003" spans="1:2" x14ac:dyDescent="0.25">
      <c r="A3003" s="57">
        <v>26101609</v>
      </c>
      <c r="B3003" s="58" t="s">
        <v>13873</v>
      </c>
    </row>
    <row r="3004" spans="1:2" x14ac:dyDescent="0.25">
      <c r="A3004" s="57">
        <v>26101610</v>
      </c>
      <c r="B3004" s="58" t="s">
        <v>4306</v>
      </c>
    </row>
    <row r="3005" spans="1:2" x14ac:dyDescent="0.25">
      <c r="A3005" s="57">
        <v>26101611</v>
      </c>
      <c r="B3005" s="58" t="s">
        <v>13241</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13013</v>
      </c>
    </row>
    <row r="3013" spans="1:2" x14ac:dyDescent="0.25">
      <c r="A3013" s="57">
        <v>26101703</v>
      </c>
      <c r="B3013" s="58" t="s">
        <v>2165</v>
      </c>
    </row>
    <row r="3014" spans="1:2" x14ac:dyDescent="0.25">
      <c r="A3014" s="57">
        <v>26101704</v>
      </c>
      <c r="B3014" s="58" t="s">
        <v>14270</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12061</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14645</v>
      </c>
    </row>
    <row r="3034" spans="1:2" x14ac:dyDescent="0.25">
      <c r="A3034" s="57">
        <v>26101726</v>
      </c>
      <c r="B3034" s="58" t="s">
        <v>11564</v>
      </c>
    </row>
    <row r="3035" spans="1:2" x14ac:dyDescent="0.25">
      <c r="A3035" s="57">
        <v>26101727</v>
      </c>
      <c r="B3035" s="58" t="s">
        <v>12198</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11817</v>
      </c>
    </row>
    <row r="3040" spans="1:2" x14ac:dyDescent="0.25">
      <c r="A3040" s="57">
        <v>26101732</v>
      </c>
      <c r="B3040" s="58" t="s">
        <v>10843</v>
      </c>
    </row>
    <row r="3041" spans="1:2" x14ac:dyDescent="0.25">
      <c r="A3041" s="57">
        <v>26101733</v>
      </c>
      <c r="B3041" s="58" t="s">
        <v>6051</v>
      </c>
    </row>
    <row r="3042" spans="1:2" x14ac:dyDescent="0.25">
      <c r="A3042" s="57">
        <v>26101734</v>
      </c>
      <c r="B3042" s="58" t="s">
        <v>11941</v>
      </c>
    </row>
    <row r="3043" spans="1:2" x14ac:dyDescent="0.25">
      <c r="A3043" s="57">
        <v>26101735</v>
      </c>
      <c r="B3043" s="58" t="s">
        <v>13797</v>
      </c>
    </row>
    <row r="3044" spans="1:2" x14ac:dyDescent="0.25">
      <c r="A3044" s="57">
        <v>26101736</v>
      </c>
      <c r="B3044" s="58" t="s">
        <v>10797</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14061</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6073</v>
      </c>
    </row>
    <row r="3059" spans="1:2" x14ac:dyDescent="0.25">
      <c r="A3059" s="57">
        <v>26101757</v>
      </c>
      <c r="B3059" s="58" t="s">
        <v>2761</v>
      </c>
    </row>
    <row r="3060" spans="1:2" x14ac:dyDescent="0.25">
      <c r="A3060" s="57">
        <v>26101758</v>
      </c>
      <c r="B3060" s="58" t="s">
        <v>5569</v>
      </c>
    </row>
    <row r="3061" spans="1:2" x14ac:dyDescent="0.25">
      <c r="A3061" s="57">
        <v>26101759</v>
      </c>
      <c r="B3061" s="58" t="s">
        <v>17411</v>
      </c>
    </row>
    <row r="3062" spans="1:2" x14ac:dyDescent="0.25">
      <c r="A3062" s="57">
        <v>26101760</v>
      </c>
      <c r="B3062" s="58" t="s">
        <v>10446</v>
      </c>
    </row>
    <row r="3063" spans="1:2" x14ac:dyDescent="0.25">
      <c r="A3063" s="57">
        <v>26101761</v>
      </c>
      <c r="B3063" s="58" t="s">
        <v>17937</v>
      </c>
    </row>
    <row r="3064" spans="1:2" x14ac:dyDescent="0.25">
      <c r="A3064" s="57">
        <v>26101762</v>
      </c>
      <c r="B3064" s="58" t="s">
        <v>1083</v>
      </c>
    </row>
    <row r="3065" spans="1:2" x14ac:dyDescent="0.25">
      <c r="A3065" s="57">
        <v>26101763</v>
      </c>
      <c r="B3065" s="58" t="s">
        <v>9506</v>
      </c>
    </row>
    <row r="3066" spans="1:2" x14ac:dyDescent="0.25">
      <c r="A3066" s="57">
        <v>26101764</v>
      </c>
      <c r="B3066" s="58" t="s">
        <v>10803</v>
      </c>
    </row>
    <row r="3067" spans="1:2" x14ac:dyDescent="0.25">
      <c r="A3067" s="57">
        <v>26101765</v>
      </c>
      <c r="B3067" s="58" t="s">
        <v>5780</v>
      </c>
    </row>
    <row r="3068" spans="1:2" x14ac:dyDescent="0.25">
      <c r="A3068" s="57">
        <v>26101766</v>
      </c>
      <c r="B3068" s="58" t="s">
        <v>13121</v>
      </c>
    </row>
    <row r="3069" spans="1:2" x14ac:dyDescent="0.25">
      <c r="A3069" s="57">
        <v>26101801</v>
      </c>
      <c r="B3069" s="58" t="s">
        <v>5266</v>
      </c>
    </row>
    <row r="3070" spans="1:2" x14ac:dyDescent="0.25">
      <c r="A3070" s="57">
        <v>26101802</v>
      </c>
      <c r="B3070" s="58" t="s">
        <v>10678</v>
      </c>
    </row>
    <row r="3071" spans="1:2" x14ac:dyDescent="0.25">
      <c r="A3071" s="57">
        <v>26101803</v>
      </c>
      <c r="B3071" s="58" t="s">
        <v>18798</v>
      </c>
    </row>
    <row r="3072" spans="1:2" x14ac:dyDescent="0.25">
      <c r="A3072" s="57">
        <v>26101805</v>
      </c>
      <c r="B3072" s="58" t="s">
        <v>10715</v>
      </c>
    </row>
    <row r="3073" spans="1:2" x14ac:dyDescent="0.25">
      <c r="A3073" s="57">
        <v>26101806</v>
      </c>
      <c r="B3073" s="58" t="s">
        <v>13326</v>
      </c>
    </row>
    <row r="3074" spans="1:2" x14ac:dyDescent="0.25">
      <c r="A3074" s="57">
        <v>26101807</v>
      </c>
      <c r="B3074" s="58" t="s">
        <v>9391</v>
      </c>
    </row>
    <row r="3075" spans="1:2" x14ac:dyDescent="0.25">
      <c r="A3075" s="57">
        <v>26101808</v>
      </c>
      <c r="B3075" s="58" t="s">
        <v>18805</v>
      </c>
    </row>
    <row r="3076" spans="1:2" x14ac:dyDescent="0.25">
      <c r="A3076" s="57">
        <v>26101809</v>
      </c>
      <c r="B3076" s="58" t="s">
        <v>12654</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10035</v>
      </c>
    </row>
    <row r="3081" spans="1:2" x14ac:dyDescent="0.25">
      <c r="A3081" s="57">
        <v>26111503</v>
      </c>
      <c r="B3081" s="58" t="s">
        <v>9187</v>
      </c>
    </row>
    <row r="3082" spans="1:2" x14ac:dyDescent="0.25">
      <c r="A3082" s="57">
        <v>26111504</v>
      </c>
      <c r="B3082" s="58" t="s">
        <v>4018</v>
      </c>
    </row>
    <row r="3083" spans="1:2" x14ac:dyDescent="0.25">
      <c r="A3083" s="57">
        <v>26111505</v>
      </c>
      <c r="B3083" s="58" t="s">
        <v>17542</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10775</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10856</v>
      </c>
    </row>
    <row r="3099" spans="1:2" x14ac:dyDescent="0.25">
      <c r="A3099" s="57">
        <v>26111523</v>
      </c>
      <c r="B3099" s="58" t="s">
        <v>3879</v>
      </c>
    </row>
    <row r="3100" spans="1:2" x14ac:dyDescent="0.25">
      <c r="A3100" s="57">
        <v>26111524</v>
      </c>
      <c r="B3100" s="58" t="s">
        <v>11076</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10606</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14474</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10522</v>
      </c>
    </row>
    <row r="3119" spans="1:2" x14ac:dyDescent="0.25">
      <c r="A3119" s="57">
        <v>26111608</v>
      </c>
      <c r="B3119" s="58" t="s">
        <v>13959</v>
      </c>
    </row>
    <row r="3120" spans="1:2" x14ac:dyDescent="0.25">
      <c r="A3120" s="57">
        <v>26111701</v>
      </c>
      <c r="B3120" s="58" t="s">
        <v>5428</v>
      </c>
    </row>
    <row r="3121" spans="1:2" x14ac:dyDescent="0.25">
      <c r="A3121" s="57">
        <v>26111702</v>
      </c>
      <c r="B3121" s="58" t="s">
        <v>10199</v>
      </c>
    </row>
    <row r="3122" spans="1:2" x14ac:dyDescent="0.25">
      <c r="A3122" s="57">
        <v>26111703</v>
      </c>
      <c r="B3122" s="58" t="s">
        <v>5283</v>
      </c>
    </row>
    <row r="3123" spans="1:2" x14ac:dyDescent="0.25">
      <c r="A3123" s="57">
        <v>26111704</v>
      </c>
      <c r="B3123" s="58" t="s">
        <v>1336</v>
      </c>
    </row>
    <row r="3124" spans="1:2" x14ac:dyDescent="0.25">
      <c r="A3124" s="57">
        <v>26111705</v>
      </c>
      <c r="B3124" s="58" t="s">
        <v>12277</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11614</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14135</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11009</v>
      </c>
    </row>
    <row r="3153" spans="1:2" x14ac:dyDescent="0.25">
      <c r="A3153" s="57">
        <v>26111809</v>
      </c>
      <c r="B3153" s="58" t="s">
        <v>5682</v>
      </c>
    </row>
    <row r="3154" spans="1:2" x14ac:dyDescent="0.25">
      <c r="A3154" s="57">
        <v>26111810</v>
      </c>
      <c r="B3154" s="58" t="s">
        <v>3900</v>
      </c>
    </row>
    <row r="3155" spans="1:2" x14ac:dyDescent="0.25">
      <c r="A3155" s="57">
        <v>26111901</v>
      </c>
      <c r="B3155" s="58" t="s">
        <v>12717</v>
      </c>
    </row>
    <row r="3156" spans="1:2" x14ac:dyDescent="0.25">
      <c r="A3156" s="57">
        <v>26111902</v>
      </c>
      <c r="B3156" s="58" t="s">
        <v>15807</v>
      </c>
    </row>
    <row r="3157" spans="1:2" x14ac:dyDescent="0.25">
      <c r="A3157" s="57">
        <v>26111903</v>
      </c>
      <c r="B3157" s="58" t="s">
        <v>6125</v>
      </c>
    </row>
    <row r="3158" spans="1:2" x14ac:dyDescent="0.25">
      <c r="A3158" s="57">
        <v>26111904</v>
      </c>
      <c r="B3158" s="58" t="s">
        <v>16656</v>
      </c>
    </row>
    <row r="3159" spans="1:2" x14ac:dyDescent="0.25">
      <c r="A3159" s="57">
        <v>26111905</v>
      </c>
      <c r="B3159" s="58" t="s">
        <v>3285</v>
      </c>
    </row>
    <row r="3160" spans="1:2" x14ac:dyDescent="0.25">
      <c r="A3160" s="57">
        <v>26111907</v>
      </c>
      <c r="B3160" s="58" t="s">
        <v>13213</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14069</v>
      </c>
    </row>
    <row r="3165" spans="1:2" x14ac:dyDescent="0.25">
      <c r="A3165" s="57">
        <v>26112002</v>
      </c>
      <c r="B3165" s="58" t="s">
        <v>16053</v>
      </c>
    </row>
    <row r="3166" spans="1:2" x14ac:dyDescent="0.25">
      <c r="A3166" s="57">
        <v>26112003</v>
      </c>
      <c r="B3166" s="58" t="s">
        <v>12967</v>
      </c>
    </row>
    <row r="3167" spans="1:2" x14ac:dyDescent="0.25">
      <c r="A3167" s="57">
        <v>26112004</v>
      </c>
      <c r="B3167" s="58" t="s">
        <v>9979</v>
      </c>
    </row>
    <row r="3168" spans="1:2" x14ac:dyDescent="0.25">
      <c r="A3168" s="57">
        <v>26112101</v>
      </c>
      <c r="B3168" s="58" t="s">
        <v>6309</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13607</v>
      </c>
    </row>
    <row r="3173" spans="1:2" x14ac:dyDescent="0.25">
      <c r="A3173" s="57">
        <v>26121501</v>
      </c>
      <c r="B3173" s="58" t="s">
        <v>11559</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10316</v>
      </c>
    </row>
    <row r="3191" spans="1:2" x14ac:dyDescent="0.25">
      <c r="A3191" s="57">
        <v>26121536</v>
      </c>
      <c r="B3191" s="58" t="s">
        <v>4583</v>
      </c>
    </row>
    <row r="3192" spans="1:2" x14ac:dyDescent="0.25">
      <c r="A3192" s="57">
        <v>26121538</v>
      </c>
      <c r="B3192" s="58" t="s">
        <v>8764</v>
      </c>
    </row>
    <row r="3193" spans="1:2" x14ac:dyDescent="0.25">
      <c r="A3193" s="57">
        <v>26121539</v>
      </c>
      <c r="B3193" s="58" t="s">
        <v>11605</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11907</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10225</v>
      </c>
    </row>
    <row r="3207" spans="1:2" x14ac:dyDescent="0.25">
      <c r="A3207" s="57">
        <v>26121612</v>
      </c>
      <c r="B3207" s="58" t="s">
        <v>14115</v>
      </c>
    </row>
    <row r="3208" spans="1:2" x14ac:dyDescent="0.25">
      <c r="A3208" s="57">
        <v>26121613</v>
      </c>
      <c r="B3208" s="58" t="s">
        <v>8404</v>
      </c>
    </row>
    <row r="3209" spans="1:2" x14ac:dyDescent="0.25">
      <c r="A3209" s="57">
        <v>26121614</v>
      </c>
      <c r="B3209" s="58" t="s">
        <v>12468</v>
      </c>
    </row>
    <row r="3210" spans="1:2" x14ac:dyDescent="0.25">
      <c r="A3210" s="57">
        <v>26121615</v>
      </c>
      <c r="B3210" s="58" t="s">
        <v>10984</v>
      </c>
    </row>
    <row r="3211" spans="1:2" x14ac:dyDescent="0.25">
      <c r="A3211" s="57">
        <v>26121616</v>
      </c>
      <c r="B3211" s="58" t="s">
        <v>5970</v>
      </c>
    </row>
    <row r="3212" spans="1:2" x14ac:dyDescent="0.25">
      <c r="A3212" s="57">
        <v>26121617</v>
      </c>
      <c r="B3212" s="58" t="s">
        <v>7851</v>
      </c>
    </row>
    <row r="3213" spans="1:2" x14ac:dyDescent="0.25">
      <c r="A3213" s="57">
        <v>26121618</v>
      </c>
      <c r="B3213" s="58" t="s">
        <v>11553</v>
      </c>
    </row>
    <row r="3214" spans="1:2" x14ac:dyDescent="0.25">
      <c r="A3214" s="57">
        <v>26121619</v>
      </c>
      <c r="B3214" s="58" t="s">
        <v>5729</v>
      </c>
    </row>
    <row r="3215" spans="1:2" x14ac:dyDescent="0.25">
      <c r="A3215" s="57">
        <v>26121620</v>
      </c>
      <c r="B3215" s="58" t="s">
        <v>10401</v>
      </c>
    </row>
    <row r="3216" spans="1:2" x14ac:dyDescent="0.25">
      <c r="A3216" s="57">
        <v>26121621</v>
      </c>
      <c r="B3216" s="58" t="s">
        <v>14036</v>
      </c>
    </row>
    <row r="3217" spans="1:2" x14ac:dyDescent="0.25">
      <c r="A3217" s="57">
        <v>26121622</v>
      </c>
      <c r="B3217" s="58" t="s">
        <v>14344</v>
      </c>
    </row>
    <row r="3218" spans="1:2" x14ac:dyDescent="0.25">
      <c r="A3218" s="57">
        <v>26121623</v>
      </c>
      <c r="B3218" s="58" t="s">
        <v>7710</v>
      </c>
    </row>
    <row r="3219" spans="1:2" x14ac:dyDescent="0.25">
      <c r="A3219" s="57">
        <v>26121624</v>
      </c>
      <c r="B3219" s="58" t="s">
        <v>6871</v>
      </c>
    </row>
    <row r="3220" spans="1:2" x14ac:dyDescent="0.25">
      <c r="A3220" s="57">
        <v>26121628</v>
      </c>
      <c r="B3220" s="58" t="s">
        <v>14178</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11715</v>
      </c>
    </row>
    <row r="3226" spans="1:2" x14ac:dyDescent="0.25">
      <c r="A3226" s="57">
        <v>26121634</v>
      </c>
      <c r="B3226" s="58" t="s">
        <v>9475</v>
      </c>
    </row>
    <row r="3227" spans="1:2" x14ac:dyDescent="0.25">
      <c r="A3227" s="57">
        <v>26121635</v>
      </c>
      <c r="B3227" s="58" t="s">
        <v>1471</v>
      </c>
    </row>
    <row r="3228" spans="1:2" x14ac:dyDescent="0.25">
      <c r="A3228" s="57">
        <v>26121636</v>
      </c>
      <c r="B3228" s="58" t="s">
        <v>14664</v>
      </c>
    </row>
    <row r="3229" spans="1:2" x14ac:dyDescent="0.25">
      <c r="A3229" s="57">
        <v>26121637</v>
      </c>
      <c r="B3229" s="58" t="s">
        <v>12276</v>
      </c>
    </row>
    <row r="3230" spans="1:2" x14ac:dyDescent="0.25">
      <c r="A3230" s="57">
        <v>26121701</v>
      </c>
      <c r="B3230" s="58" t="s">
        <v>11300</v>
      </c>
    </row>
    <row r="3231" spans="1:2" x14ac:dyDescent="0.25">
      <c r="A3231" s="57">
        <v>26121702</v>
      </c>
      <c r="B3231" s="58" t="s">
        <v>18385</v>
      </c>
    </row>
    <row r="3232" spans="1:2" x14ac:dyDescent="0.25">
      <c r="A3232" s="57">
        <v>26121703</v>
      </c>
      <c r="B3232" s="58" t="s">
        <v>16100</v>
      </c>
    </row>
    <row r="3233" spans="1:2" x14ac:dyDescent="0.25">
      <c r="A3233" s="57">
        <v>26121704</v>
      </c>
      <c r="B3233" s="58" t="s">
        <v>9915</v>
      </c>
    </row>
    <row r="3234" spans="1:2" x14ac:dyDescent="0.25">
      <c r="A3234" s="57">
        <v>26121705</v>
      </c>
      <c r="B3234" s="58" t="s">
        <v>11211</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17247</v>
      </c>
    </row>
    <row r="3241" spans="1:2" x14ac:dyDescent="0.25">
      <c r="A3241" s="57">
        <v>26131507</v>
      </c>
      <c r="B3241" s="58" t="s">
        <v>9274</v>
      </c>
    </row>
    <row r="3242" spans="1:2" x14ac:dyDescent="0.25">
      <c r="A3242" s="57">
        <v>26131508</v>
      </c>
      <c r="B3242" s="58" t="s">
        <v>3305</v>
      </c>
    </row>
    <row r="3243" spans="1:2" x14ac:dyDescent="0.25">
      <c r="A3243" s="57">
        <v>26131509</v>
      </c>
      <c r="B3243" s="58" t="s">
        <v>11671</v>
      </c>
    </row>
    <row r="3244" spans="1:2" x14ac:dyDescent="0.25">
      <c r="A3244" s="57">
        <v>26131510</v>
      </c>
      <c r="B3244" s="58" t="s">
        <v>10037</v>
      </c>
    </row>
    <row r="3245" spans="1:2" x14ac:dyDescent="0.25">
      <c r="A3245" s="57">
        <v>26131601</v>
      </c>
      <c r="B3245" s="58" t="s">
        <v>1146</v>
      </c>
    </row>
    <row r="3246" spans="1:2" x14ac:dyDescent="0.25">
      <c r="A3246" s="57">
        <v>26131602</v>
      </c>
      <c r="B3246" s="58" t="s">
        <v>14303</v>
      </c>
    </row>
    <row r="3247" spans="1:2" x14ac:dyDescent="0.25">
      <c r="A3247" s="57">
        <v>26131603</v>
      </c>
      <c r="B3247" s="58" t="s">
        <v>5178</v>
      </c>
    </row>
    <row r="3248" spans="1:2" x14ac:dyDescent="0.25">
      <c r="A3248" s="57">
        <v>26131604</v>
      </c>
      <c r="B3248" s="58" t="s">
        <v>15577</v>
      </c>
    </row>
    <row r="3249" spans="1:2" x14ac:dyDescent="0.25">
      <c r="A3249" s="57">
        <v>26131605</v>
      </c>
      <c r="B3249" s="58" t="s">
        <v>17340</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10832</v>
      </c>
    </row>
    <row r="3258" spans="1:2" x14ac:dyDescent="0.25">
      <c r="A3258" s="57">
        <v>26131614</v>
      </c>
      <c r="B3258" s="58" t="s">
        <v>10423</v>
      </c>
    </row>
    <row r="3259" spans="1:2" x14ac:dyDescent="0.25">
      <c r="A3259" s="57">
        <v>26131615</v>
      </c>
      <c r="B3259" s="58" t="s">
        <v>17880</v>
      </c>
    </row>
    <row r="3260" spans="1:2" x14ac:dyDescent="0.25">
      <c r="A3260" s="57">
        <v>26131616</v>
      </c>
      <c r="B3260" s="58" t="s">
        <v>4974</v>
      </c>
    </row>
    <row r="3261" spans="1:2" x14ac:dyDescent="0.25">
      <c r="A3261" s="57">
        <v>26131701</v>
      </c>
      <c r="B3261" s="58" t="s">
        <v>15287</v>
      </c>
    </row>
    <row r="3262" spans="1:2" x14ac:dyDescent="0.25">
      <c r="A3262" s="57">
        <v>26131702</v>
      </c>
      <c r="B3262" s="58" t="s">
        <v>13857</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5844</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12569</v>
      </c>
    </row>
    <row r="3278" spans="1:2" x14ac:dyDescent="0.25">
      <c r="A3278" s="57">
        <v>26141602</v>
      </c>
      <c r="B3278" s="58" t="s">
        <v>2343</v>
      </c>
    </row>
    <row r="3279" spans="1:2" x14ac:dyDescent="0.25">
      <c r="A3279" s="57">
        <v>26141603</v>
      </c>
      <c r="B3279" s="58" t="s">
        <v>2102</v>
      </c>
    </row>
    <row r="3280" spans="1:2" x14ac:dyDescent="0.25">
      <c r="A3280" s="57">
        <v>26141701</v>
      </c>
      <c r="B3280" s="58" t="s">
        <v>11588</v>
      </c>
    </row>
    <row r="3281" spans="1:2" x14ac:dyDescent="0.25">
      <c r="A3281" s="57">
        <v>26141702</v>
      </c>
      <c r="B3281" s="58" t="s">
        <v>246</v>
      </c>
    </row>
    <row r="3282" spans="1:2" x14ac:dyDescent="0.25">
      <c r="A3282" s="57">
        <v>26141703</v>
      </c>
      <c r="B3282" s="58" t="s">
        <v>3719</v>
      </c>
    </row>
    <row r="3283" spans="1:2" x14ac:dyDescent="0.25">
      <c r="A3283" s="57">
        <v>26141704</v>
      </c>
      <c r="B3283" s="58" t="s">
        <v>10470</v>
      </c>
    </row>
    <row r="3284" spans="1:2" x14ac:dyDescent="0.25">
      <c r="A3284" s="57">
        <v>26141801</v>
      </c>
      <c r="B3284" s="58" t="s">
        <v>7754</v>
      </c>
    </row>
    <row r="3285" spans="1:2" x14ac:dyDescent="0.25">
      <c r="A3285" s="57">
        <v>26141802</v>
      </c>
      <c r="B3285" s="58" t="s">
        <v>11422</v>
      </c>
    </row>
    <row r="3286" spans="1:2" x14ac:dyDescent="0.25">
      <c r="A3286" s="57">
        <v>26141803</v>
      </c>
      <c r="B3286" s="58" t="s">
        <v>18160</v>
      </c>
    </row>
    <row r="3287" spans="1:2" x14ac:dyDescent="0.25">
      <c r="A3287" s="57">
        <v>26141804</v>
      </c>
      <c r="B3287" s="58" t="s">
        <v>14126</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13131</v>
      </c>
    </row>
    <row r="3293" spans="1:2" x14ac:dyDescent="0.25">
      <c r="A3293" s="57">
        <v>26141901</v>
      </c>
      <c r="B3293" s="58" t="s">
        <v>14810</v>
      </c>
    </row>
    <row r="3294" spans="1:2" x14ac:dyDescent="0.25">
      <c r="A3294" s="57">
        <v>26141902</v>
      </c>
      <c r="B3294" s="58" t="s">
        <v>14324</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9629</v>
      </c>
    </row>
    <row r="3301" spans="1:2" x14ac:dyDescent="0.25">
      <c r="A3301" s="57">
        <v>26141910</v>
      </c>
      <c r="B3301" s="58" t="s">
        <v>10880</v>
      </c>
    </row>
    <row r="3302" spans="1:2" x14ac:dyDescent="0.25">
      <c r="A3302" s="57">
        <v>26141911</v>
      </c>
      <c r="B3302" s="58" t="s">
        <v>7253</v>
      </c>
    </row>
    <row r="3303" spans="1:2" x14ac:dyDescent="0.25">
      <c r="A3303" s="57">
        <v>26142001</v>
      </c>
      <c r="B3303" s="58" t="s">
        <v>22</v>
      </c>
    </row>
    <row r="3304" spans="1:2" x14ac:dyDescent="0.25">
      <c r="A3304" s="57">
        <v>26142002</v>
      </c>
      <c r="B3304" s="58" t="s">
        <v>18039</v>
      </c>
    </row>
    <row r="3305" spans="1:2" x14ac:dyDescent="0.25">
      <c r="A3305" s="57">
        <v>26142003</v>
      </c>
      <c r="B3305" s="58" t="s">
        <v>13284</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17894</v>
      </c>
    </row>
    <row r="3311" spans="1:2" x14ac:dyDescent="0.25">
      <c r="A3311" s="57">
        <v>26142106</v>
      </c>
      <c r="B3311" s="58" t="s">
        <v>11450</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13837</v>
      </c>
    </row>
    <row r="3316" spans="1:2" x14ac:dyDescent="0.25">
      <c r="A3316" s="57">
        <v>26142302</v>
      </c>
      <c r="B3316" s="58" t="s">
        <v>8773</v>
      </c>
    </row>
    <row r="3317" spans="1:2" x14ac:dyDescent="0.25">
      <c r="A3317" s="57">
        <v>26142303</v>
      </c>
      <c r="B3317" s="58" t="s">
        <v>12961</v>
      </c>
    </row>
    <row r="3318" spans="1:2" x14ac:dyDescent="0.25">
      <c r="A3318" s="57">
        <v>26142304</v>
      </c>
      <c r="B3318" s="58" t="s">
        <v>556</v>
      </c>
    </row>
    <row r="3319" spans="1:2" x14ac:dyDescent="0.25">
      <c r="A3319" s="57">
        <v>26142306</v>
      </c>
      <c r="B3319" s="58" t="s">
        <v>13623</v>
      </c>
    </row>
    <row r="3320" spans="1:2" x14ac:dyDescent="0.25">
      <c r="A3320" s="57">
        <v>26142307</v>
      </c>
      <c r="B3320" s="58" t="s">
        <v>9688</v>
      </c>
    </row>
    <row r="3321" spans="1:2" x14ac:dyDescent="0.25">
      <c r="A3321" s="57">
        <v>26142308</v>
      </c>
      <c r="B3321" s="58" t="s">
        <v>4668</v>
      </c>
    </row>
    <row r="3322" spans="1:2" x14ac:dyDescent="0.25">
      <c r="A3322" s="57">
        <v>26142310</v>
      </c>
      <c r="B3322" s="58" t="s">
        <v>17738</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12092</v>
      </c>
    </row>
    <row r="3329" spans="1:2" x14ac:dyDescent="0.25">
      <c r="A3329" s="57">
        <v>26142405</v>
      </c>
      <c r="B3329" s="58" t="s">
        <v>13365</v>
      </c>
    </row>
    <row r="3330" spans="1:2" x14ac:dyDescent="0.25">
      <c r="A3330" s="57">
        <v>26142406</v>
      </c>
      <c r="B3330" s="58" t="s">
        <v>13447</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13464</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11084</v>
      </c>
    </row>
    <row r="3343" spans="1:2" x14ac:dyDescent="0.25">
      <c r="A3343" s="57">
        <v>27111511</v>
      </c>
      <c r="B3343" s="58" t="s">
        <v>9950</v>
      </c>
    </row>
    <row r="3344" spans="1:2" x14ac:dyDescent="0.25">
      <c r="A3344" s="57">
        <v>27111512</v>
      </c>
      <c r="B3344" s="58" t="s">
        <v>1367</v>
      </c>
    </row>
    <row r="3345" spans="1:2" x14ac:dyDescent="0.25">
      <c r="A3345" s="57">
        <v>27111513</v>
      </c>
      <c r="B3345" s="58" t="s">
        <v>13454</v>
      </c>
    </row>
    <row r="3346" spans="1:2" x14ac:dyDescent="0.25">
      <c r="A3346" s="57">
        <v>27111514</v>
      </c>
      <c r="B3346" s="58" t="s">
        <v>15640</v>
      </c>
    </row>
    <row r="3347" spans="1:2" x14ac:dyDescent="0.25">
      <c r="A3347" s="57">
        <v>27111515</v>
      </c>
      <c r="B3347" s="58" t="s">
        <v>12054</v>
      </c>
    </row>
    <row r="3348" spans="1:2" x14ac:dyDescent="0.25">
      <c r="A3348" s="57">
        <v>27111516</v>
      </c>
      <c r="B3348" s="58" t="s">
        <v>4146</v>
      </c>
    </row>
    <row r="3349" spans="1:2" x14ac:dyDescent="0.25">
      <c r="A3349" s="57">
        <v>27111517</v>
      </c>
      <c r="B3349" s="58" t="s">
        <v>10450</v>
      </c>
    </row>
    <row r="3350" spans="1:2" x14ac:dyDescent="0.25">
      <c r="A3350" s="57">
        <v>27111518</v>
      </c>
      <c r="B3350" s="58" t="s">
        <v>9000</v>
      </c>
    </row>
    <row r="3351" spans="1:2" x14ac:dyDescent="0.25">
      <c r="A3351" s="57">
        <v>27111519</v>
      </c>
      <c r="B3351" s="58" t="s">
        <v>8506</v>
      </c>
    </row>
    <row r="3352" spans="1:2" x14ac:dyDescent="0.25">
      <c r="A3352" s="57">
        <v>27111520</v>
      </c>
      <c r="B3352" s="58" t="s">
        <v>14252</v>
      </c>
    </row>
    <row r="3353" spans="1:2" x14ac:dyDescent="0.25">
      <c r="A3353" s="57">
        <v>27111521</v>
      </c>
      <c r="B3353" s="58" t="s">
        <v>301</v>
      </c>
    </row>
    <row r="3354" spans="1:2" x14ac:dyDescent="0.25">
      <c r="A3354" s="57">
        <v>27111601</v>
      </c>
      <c r="B3354" s="58" t="s">
        <v>10986</v>
      </c>
    </row>
    <row r="3355" spans="1:2" x14ac:dyDescent="0.25">
      <c r="A3355" s="57">
        <v>27111602</v>
      </c>
      <c r="B3355" s="58" t="s">
        <v>5668</v>
      </c>
    </row>
    <row r="3356" spans="1:2" x14ac:dyDescent="0.25">
      <c r="A3356" s="57">
        <v>27111603</v>
      </c>
      <c r="B3356" s="58" t="s">
        <v>12244</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10028</v>
      </c>
    </row>
    <row r="3363" spans="1:2" x14ac:dyDescent="0.25">
      <c r="A3363" s="57">
        <v>27111702</v>
      </c>
      <c r="B3363" s="58" t="s">
        <v>15487</v>
      </c>
    </row>
    <row r="3364" spans="1:2" x14ac:dyDescent="0.25">
      <c r="A3364" s="57">
        <v>27111703</v>
      </c>
      <c r="B3364" s="58" t="s">
        <v>5161</v>
      </c>
    </row>
    <row r="3365" spans="1:2" x14ac:dyDescent="0.25">
      <c r="A3365" s="57">
        <v>27111704</v>
      </c>
      <c r="B3365" s="58" t="s">
        <v>13506</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18563</v>
      </c>
    </row>
    <row r="3373" spans="1:2" x14ac:dyDescent="0.25">
      <c r="A3373" s="57">
        <v>27111712</v>
      </c>
      <c r="B3373" s="58" t="s">
        <v>330</v>
      </c>
    </row>
    <row r="3374" spans="1:2" x14ac:dyDescent="0.25">
      <c r="A3374" s="57">
        <v>27111713</v>
      </c>
      <c r="B3374" s="58" t="s">
        <v>12017</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13518</v>
      </c>
    </row>
    <row r="3380" spans="1:2" x14ac:dyDescent="0.25">
      <c r="A3380" s="57">
        <v>27111720</v>
      </c>
      <c r="B3380" s="58" t="s">
        <v>9725</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10110</v>
      </c>
    </row>
    <row r="3388" spans="1:2" x14ac:dyDescent="0.25">
      <c r="A3388" s="57">
        <v>27111801</v>
      </c>
      <c r="B3388" s="58" t="s">
        <v>10414</v>
      </c>
    </row>
    <row r="3389" spans="1:2" x14ac:dyDescent="0.25">
      <c r="A3389" s="57">
        <v>27111802</v>
      </c>
      <c r="B3389" s="58" t="s">
        <v>4736</v>
      </c>
    </row>
    <row r="3390" spans="1:2" x14ac:dyDescent="0.25">
      <c r="A3390" s="57">
        <v>27111803</v>
      </c>
      <c r="B3390" s="58" t="s">
        <v>14731</v>
      </c>
    </row>
    <row r="3391" spans="1:2" x14ac:dyDescent="0.25">
      <c r="A3391" s="57">
        <v>27111804</v>
      </c>
      <c r="B3391" s="58" t="s">
        <v>18289</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14689</v>
      </c>
    </row>
    <row r="3398" spans="1:2" x14ac:dyDescent="0.25">
      <c r="A3398" s="57">
        <v>27111903</v>
      </c>
      <c r="B3398" s="58" t="s">
        <v>13716</v>
      </c>
    </row>
    <row r="3399" spans="1:2" x14ac:dyDescent="0.25">
      <c r="A3399" s="57">
        <v>27111904</v>
      </c>
      <c r="B3399" s="58" t="s">
        <v>10464</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12103</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9833</v>
      </c>
    </row>
    <row r="3420" spans="1:2" x14ac:dyDescent="0.25">
      <c r="A3420" s="57">
        <v>27112014</v>
      </c>
      <c r="B3420" s="58" t="s">
        <v>14308</v>
      </c>
    </row>
    <row r="3421" spans="1:2" x14ac:dyDescent="0.25">
      <c r="A3421" s="57">
        <v>27112015</v>
      </c>
      <c r="B3421" s="58" t="s">
        <v>10287</v>
      </c>
    </row>
    <row r="3422" spans="1:2" x14ac:dyDescent="0.25">
      <c r="A3422" s="57">
        <v>27112016</v>
      </c>
      <c r="B3422" s="58" t="s">
        <v>17357</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9980</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13533</v>
      </c>
    </row>
    <row r="3438" spans="1:2" x14ac:dyDescent="0.25">
      <c r="A3438" s="57">
        <v>27112115</v>
      </c>
      <c r="B3438" s="58" t="s">
        <v>18202</v>
      </c>
    </row>
    <row r="3439" spans="1:2" x14ac:dyDescent="0.25">
      <c r="A3439" s="57">
        <v>27112116</v>
      </c>
      <c r="B3439" s="58" t="s">
        <v>712</v>
      </c>
    </row>
    <row r="3440" spans="1:2" x14ac:dyDescent="0.25">
      <c r="A3440" s="57">
        <v>27112117</v>
      </c>
      <c r="B3440" s="58" t="s">
        <v>12032</v>
      </c>
    </row>
    <row r="3441" spans="1:2" x14ac:dyDescent="0.25">
      <c r="A3441" s="57">
        <v>27112119</v>
      </c>
      <c r="B3441" s="58" t="s">
        <v>5952</v>
      </c>
    </row>
    <row r="3442" spans="1:2" x14ac:dyDescent="0.25">
      <c r="A3442" s="57">
        <v>27112120</v>
      </c>
      <c r="B3442" s="58" t="s">
        <v>10153</v>
      </c>
    </row>
    <row r="3443" spans="1:2" x14ac:dyDescent="0.25">
      <c r="A3443" s="57">
        <v>27112121</v>
      </c>
      <c r="B3443" s="58" t="s">
        <v>11174</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12811</v>
      </c>
    </row>
    <row r="3448" spans="1:2" x14ac:dyDescent="0.25">
      <c r="A3448" s="57">
        <v>27112126</v>
      </c>
      <c r="B3448" s="58" t="s">
        <v>11716</v>
      </c>
    </row>
    <row r="3449" spans="1:2" x14ac:dyDescent="0.25">
      <c r="A3449" s="57">
        <v>27112127</v>
      </c>
      <c r="B3449" s="58" t="s">
        <v>6795</v>
      </c>
    </row>
    <row r="3450" spans="1:2" x14ac:dyDescent="0.25">
      <c r="A3450" s="57">
        <v>27112128</v>
      </c>
      <c r="B3450" s="58" t="s">
        <v>5932</v>
      </c>
    </row>
    <row r="3451" spans="1:2" x14ac:dyDescent="0.25">
      <c r="A3451" s="57">
        <v>27112129</v>
      </c>
      <c r="B3451" s="58" t="s">
        <v>1460</v>
      </c>
    </row>
    <row r="3452" spans="1:2" x14ac:dyDescent="0.25">
      <c r="A3452" s="57">
        <v>27112130</v>
      </c>
      <c r="B3452" s="58" t="s">
        <v>9578</v>
      </c>
    </row>
    <row r="3453" spans="1:2" x14ac:dyDescent="0.25">
      <c r="A3453" s="57">
        <v>27112131</v>
      </c>
      <c r="B3453" s="58" t="s">
        <v>14037</v>
      </c>
    </row>
    <row r="3454" spans="1:2" x14ac:dyDescent="0.25">
      <c r="A3454" s="57">
        <v>27112132</v>
      </c>
      <c r="B3454" s="58" t="s">
        <v>6287</v>
      </c>
    </row>
    <row r="3455" spans="1:2" x14ac:dyDescent="0.25">
      <c r="A3455" s="57">
        <v>27112133</v>
      </c>
      <c r="B3455" s="58" t="s">
        <v>12767</v>
      </c>
    </row>
    <row r="3456" spans="1:2" x14ac:dyDescent="0.25">
      <c r="A3456" s="57">
        <v>27112134</v>
      </c>
      <c r="B3456" s="58" t="s">
        <v>14086</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10181</v>
      </c>
    </row>
    <row r="3462" spans="1:2" x14ac:dyDescent="0.25">
      <c r="A3462" s="57">
        <v>27112302</v>
      </c>
      <c r="B3462" s="58" t="s">
        <v>13551</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11384</v>
      </c>
    </row>
    <row r="3468" spans="1:2" x14ac:dyDescent="0.25">
      <c r="A3468" s="57">
        <v>27112402</v>
      </c>
      <c r="B3468" s="58" t="s">
        <v>12177</v>
      </c>
    </row>
    <row r="3469" spans="1:2" x14ac:dyDescent="0.25">
      <c r="A3469" s="57">
        <v>27112403</v>
      </c>
      <c r="B3469" s="58" t="s">
        <v>3217</v>
      </c>
    </row>
    <row r="3470" spans="1:2" x14ac:dyDescent="0.25">
      <c r="A3470" s="57">
        <v>27112404</v>
      </c>
      <c r="B3470" s="58" t="s">
        <v>13874</v>
      </c>
    </row>
    <row r="3471" spans="1:2" x14ac:dyDescent="0.25">
      <c r="A3471" s="57">
        <v>27112405</v>
      </c>
      <c r="B3471" s="58" t="s">
        <v>11838</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10009</v>
      </c>
    </row>
    <row r="3477" spans="1:2" x14ac:dyDescent="0.25">
      <c r="A3477" s="57">
        <v>27112504</v>
      </c>
      <c r="B3477" s="58" t="s">
        <v>11358</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17674</v>
      </c>
    </row>
    <row r="3487" spans="1:2" x14ac:dyDescent="0.25">
      <c r="A3487" s="57">
        <v>27112706</v>
      </c>
      <c r="B3487" s="58" t="s">
        <v>10393</v>
      </c>
    </row>
    <row r="3488" spans="1:2" x14ac:dyDescent="0.25">
      <c r="A3488" s="57">
        <v>27112707</v>
      </c>
      <c r="B3488" s="58" t="s">
        <v>8942</v>
      </c>
    </row>
    <row r="3489" spans="1:2" x14ac:dyDescent="0.25">
      <c r="A3489" s="57">
        <v>27112708</v>
      </c>
      <c r="B3489" s="58" t="s">
        <v>14491</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12365</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9625</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14512</v>
      </c>
    </row>
    <row r="3504" spans="1:2" x14ac:dyDescent="0.25">
      <c r="A3504" s="57">
        <v>27112802</v>
      </c>
      <c r="B3504" s="58" t="s">
        <v>18478</v>
      </c>
    </row>
    <row r="3505" spans="1:2" x14ac:dyDescent="0.25">
      <c r="A3505" s="57">
        <v>27112803</v>
      </c>
      <c r="B3505" s="58" t="s">
        <v>9921</v>
      </c>
    </row>
    <row r="3506" spans="1:2" x14ac:dyDescent="0.25">
      <c r="A3506" s="57">
        <v>27112804</v>
      </c>
      <c r="B3506" s="58" t="s">
        <v>9901</v>
      </c>
    </row>
    <row r="3507" spans="1:2" x14ac:dyDescent="0.25">
      <c r="A3507" s="57">
        <v>27112805</v>
      </c>
      <c r="B3507" s="58" t="s">
        <v>15870</v>
      </c>
    </row>
    <row r="3508" spans="1:2" x14ac:dyDescent="0.25">
      <c r="A3508" s="57">
        <v>27112806</v>
      </c>
      <c r="B3508" s="58" t="s">
        <v>846</v>
      </c>
    </row>
    <row r="3509" spans="1:2" x14ac:dyDescent="0.25">
      <c r="A3509" s="57">
        <v>27112807</v>
      </c>
      <c r="B3509" s="58" t="s">
        <v>11358</v>
      </c>
    </row>
    <row r="3510" spans="1:2" x14ac:dyDescent="0.25">
      <c r="A3510" s="57">
        <v>27112808</v>
      </c>
      <c r="B3510" s="58" t="s">
        <v>16311</v>
      </c>
    </row>
    <row r="3511" spans="1:2" x14ac:dyDescent="0.25">
      <c r="A3511" s="57">
        <v>27112809</v>
      </c>
      <c r="B3511" s="58" t="s">
        <v>7759</v>
      </c>
    </row>
    <row r="3512" spans="1:2" x14ac:dyDescent="0.25">
      <c r="A3512" s="57">
        <v>27112810</v>
      </c>
      <c r="B3512" s="58" t="s">
        <v>17403</v>
      </c>
    </row>
    <row r="3513" spans="1:2" x14ac:dyDescent="0.25">
      <c r="A3513" s="57">
        <v>27112811</v>
      </c>
      <c r="B3513" s="58" t="s">
        <v>14485</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14538</v>
      </c>
    </row>
    <row r="3519" spans="1:2" x14ac:dyDescent="0.25">
      <c r="A3519" s="57">
        <v>27112819</v>
      </c>
      <c r="B3519" s="58" t="s">
        <v>8219</v>
      </c>
    </row>
    <row r="3520" spans="1:2" x14ac:dyDescent="0.25">
      <c r="A3520" s="57">
        <v>27112820</v>
      </c>
      <c r="B3520" s="58" t="s">
        <v>11446</v>
      </c>
    </row>
    <row r="3521" spans="1:2" x14ac:dyDescent="0.25">
      <c r="A3521" s="57">
        <v>27112821</v>
      </c>
      <c r="B3521" s="58" t="s">
        <v>3670</v>
      </c>
    </row>
    <row r="3522" spans="1:2" x14ac:dyDescent="0.25">
      <c r="A3522" s="57">
        <v>27112822</v>
      </c>
      <c r="B3522" s="58" t="s">
        <v>17779</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11041</v>
      </c>
    </row>
    <row r="3527" spans="1:2" x14ac:dyDescent="0.25">
      <c r="A3527" s="57">
        <v>27112901</v>
      </c>
      <c r="B3527" s="58" t="s">
        <v>10695</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10962</v>
      </c>
    </row>
    <row r="3532" spans="1:2" x14ac:dyDescent="0.25">
      <c r="A3532" s="57">
        <v>27112906</v>
      </c>
      <c r="B3532" s="58" t="s">
        <v>9817</v>
      </c>
    </row>
    <row r="3533" spans="1:2" x14ac:dyDescent="0.25">
      <c r="A3533" s="57">
        <v>27112907</v>
      </c>
      <c r="B3533" s="58" t="s">
        <v>18078</v>
      </c>
    </row>
    <row r="3534" spans="1:2" x14ac:dyDescent="0.25">
      <c r="A3534" s="57">
        <v>27112908</v>
      </c>
      <c r="B3534" s="58" t="s">
        <v>17987</v>
      </c>
    </row>
    <row r="3535" spans="1:2" x14ac:dyDescent="0.25">
      <c r="A3535" s="57">
        <v>27113001</v>
      </c>
      <c r="B3535" s="58" t="s">
        <v>12108</v>
      </c>
    </row>
    <row r="3536" spans="1:2" x14ac:dyDescent="0.25">
      <c r="A3536" s="57">
        <v>27113002</v>
      </c>
      <c r="B3536" s="58" t="s">
        <v>8350</v>
      </c>
    </row>
    <row r="3537" spans="1:2" x14ac:dyDescent="0.25">
      <c r="A3537" s="57">
        <v>27113003</v>
      </c>
      <c r="B3537" s="58" t="s">
        <v>993</v>
      </c>
    </row>
    <row r="3538" spans="1:2" x14ac:dyDescent="0.25">
      <c r="A3538" s="57">
        <v>27113004</v>
      </c>
      <c r="B3538" s="58" t="s">
        <v>10050</v>
      </c>
    </row>
    <row r="3539" spans="1:2" x14ac:dyDescent="0.25">
      <c r="A3539" s="57">
        <v>27113101</v>
      </c>
      <c r="B3539" s="58" t="s">
        <v>9483</v>
      </c>
    </row>
    <row r="3540" spans="1:2" x14ac:dyDescent="0.25">
      <c r="A3540" s="57">
        <v>27113102</v>
      </c>
      <c r="B3540" s="58" t="s">
        <v>2307</v>
      </c>
    </row>
    <row r="3541" spans="1:2" x14ac:dyDescent="0.25">
      <c r="A3541" s="57">
        <v>27113103</v>
      </c>
      <c r="B3541" s="58" t="s">
        <v>13558</v>
      </c>
    </row>
    <row r="3542" spans="1:2" x14ac:dyDescent="0.25">
      <c r="A3542" s="57">
        <v>27113201</v>
      </c>
      <c r="B3542" s="58" t="s">
        <v>9309</v>
      </c>
    </row>
    <row r="3543" spans="1:2" x14ac:dyDescent="0.25">
      <c r="A3543" s="57">
        <v>27113202</v>
      </c>
      <c r="B3543" s="58" t="s">
        <v>14844</v>
      </c>
    </row>
    <row r="3544" spans="1:2" x14ac:dyDescent="0.25">
      <c r="A3544" s="57">
        <v>27113203</v>
      </c>
      <c r="B3544" s="58" t="s">
        <v>14677</v>
      </c>
    </row>
    <row r="3545" spans="1:2" x14ac:dyDescent="0.25">
      <c r="A3545" s="57">
        <v>27113204</v>
      </c>
      <c r="B3545" s="58" t="s">
        <v>8306</v>
      </c>
    </row>
    <row r="3546" spans="1:2" x14ac:dyDescent="0.25">
      <c r="A3546" s="57">
        <v>27121501</v>
      </c>
      <c r="B3546" s="58" t="s">
        <v>17835</v>
      </c>
    </row>
    <row r="3547" spans="1:2" x14ac:dyDescent="0.25">
      <c r="A3547" s="57">
        <v>27121502</v>
      </c>
      <c r="B3547" s="58" t="s">
        <v>15375</v>
      </c>
    </row>
    <row r="3548" spans="1:2" x14ac:dyDescent="0.25">
      <c r="A3548" s="57">
        <v>27121503</v>
      </c>
      <c r="B3548" s="58" t="s">
        <v>8549</v>
      </c>
    </row>
    <row r="3549" spans="1:2" x14ac:dyDescent="0.25">
      <c r="A3549" s="57">
        <v>27121601</v>
      </c>
      <c r="B3549" s="58" t="s">
        <v>11101</v>
      </c>
    </row>
    <row r="3550" spans="1:2" x14ac:dyDescent="0.25">
      <c r="A3550" s="57">
        <v>27121602</v>
      </c>
      <c r="B3550" s="58" t="s">
        <v>18748</v>
      </c>
    </row>
    <row r="3551" spans="1:2" x14ac:dyDescent="0.25">
      <c r="A3551" s="57">
        <v>27121603</v>
      </c>
      <c r="B3551" s="58" t="s">
        <v>18468</v>
      </c>
    </row>
    <row r="3552" spans="1:2" x14ac:dyDescent="0.25">
      <c r="A3552" s="57">
        <v>27121604</v>
      </c>
      <c r="B3552" s="58" t="s">
        <v>7414</v>
      </c>
    </row>
    <row r="3553" spans="1:2" x14ac:dyDescent="0.25">
      <c r="A3553" s="57">
        <v>27121605</v>
      </c>
      <c r="B3553" s="58" t="s">
        <v>13429</v>
      </c>
    </row>
    <row r="3554" spans="1:2" x14ac:dyDescent="0.25">
      <c r="A3554" s="57">
        <v>27121606</v>
      </c>
      <c r="B3554" s="58" t="s">
        <v>16493</v>
      </c>
    </row>
    <row r="3555" spans="1:2" x14ac:dyDescent="0.25">
      <c r="A3555" s="57">
        <v>27121701</v>
      </c>
      <c r="B3555" s="58" t="s">
        <v>14427</v>
      </c>
    </row>
    <row r="3556" spans="1:2" x14ac:dyDescent="0.25">
      <c r="A3556" s="57">
        <v>27121702</v>
      </c>
      <c r="B3556" s="58" t="s">
        <v>12548</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14437</v>
      </c>
    </row>
    <row r="3561" spans="1:2" x14ac:dyDescent="0.25">
      <c r="A3561" s="57">
        <v>27121707</v>
      </c>
      <c r="B3561" s="58" t="s">
        <v>8213</v>
      </c>
    </row>
    <row r="3562" spans="1:2" x14ac:dyDescent="0.25">
      <c r="A3562" s="57">
        <v>27126101</v>
      </c>
      <c r="B3562" s="58" t="s">
        <v>10314</v>
      </c>
    </row>
    <row r="3563" spans="1:2" x14ac:dyDescent="0.25">
      <c r="A3563" s="57">
        <v>27126102</v>
      </c>
      <c r="B3563" s="58" t="s">
        <v>12807</v>
      </c>
    </row>
    <row r="3564" spans="1:2" x14ac:dyDescent="0.25">
      <c r="A3564" s="57">
        <v>27131501</v>
      </c>
      <c r="B3564" s="58" t="s">
        <v>17416</v>
      </c>
    </row>
    <row r="3565" spans="1:2" x14ac:dyDescent="0.25">
      <c r="A3565" s="57">
        <v>27131502</v>
      </c>
      <c r="B3565" s="58" t="s">
        <v>10704</v>
      </c>
    </row>
    <row r="3566" spans="1:2" x14ac:dyDescent="0.25">
      <c r="A3566" s="57">
        <v>27131504</v>
      </c>
      <c r="B3566" s="58" t="s">
        <v>17172</v>
      </c>
    </row>
    <row r="3567" spans="1:2" x14ac:dyDescent="0.25">
      <c r="A3567" s="57">
        <v>27131505</v>
      </c>
      <c r="B3567" s="58" t="s">
        <v>10551</v>
      </c>
    </row>
    <row r="3568" spans="1:2" x14ac:dyDescent="0.25">
      <c r="A3568" s="57">
        <v>27131506</v>
      </c>
      <c r="B3568" s="58" t="s">
        <v>6242</v>
      </c>
    </row>
    <row r="3569" spans="1:2" x14ac:dyDescent="0.25">
      <c r="A3569" s="57">
        <v>27131507</v>
      </c>
      <c r="B3569" s="58" t="s">
        <v>416</v>
      </c>
    </row>
    <row r="3570" spans="1:2" x14ac:dyDescent="0.25">
      <c r="A3570" s="57">
        <v>27131508</v>
      </c>
      <c r="B3570" s="58" t="s">
        <v>9742</v>
      </c>
    </row>
    <row r="3571" spans="1:2" x14ac:dyDescent="0.25">
      <c r="A3571" s="57">
        <v>27131509</v>
      </c>
      <c r="B3571" s="58" t="s">
        <v>7862</v>
      </c>
    </row>
    <row r="3572" spans="1:2" x14ac:dyDescent="0.25">
      <c r="A3572" s="57">
        <v>27131510</v>
      </c>
      <c r="B3572" s="58" t="s">
        <v>13621</v>
      </c>
    </row>
    <row r="3573" spans="1:2" x14ac:dyDescent="0.25">
      <c r="A3573" s="57">
        <v>27131511</v>
      </c>
      <c r="B3573" s="58" t="s">
        <v>10337</v>
      </c>
    </row>
    <row r="3574" spans="1:2" x14ac:dyDescent="0.25">
      <c r="A3574" s="57">
        <v>27131512</v>
      </c>
      <c r="B3574" s="58" t="s">
        <v>5706</v>
      </c>
    </row>
    <row r="3575" spans="1:2" x14ac:dyDescent="0.25">
      <c r="A3575" s="57">
        <v>27131601</v>
      </c>
      <c r="B3575" s="58" t="s">
        <v>10054</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13087</v>
      </c>
    </row>
    <row r="3583" spans="1:2" x14ac:dyDescent="0.25">
      <c r="A3583" s="57">
        <v>27131614</v>
      </c>
      <c r="B3583" s="58" t="s">
        <v>8191</v>
      </c>
    </row>
    <row r="3584" spans="1:2" x14ac:dyDescent="0.25">
      <c r="A3584" s="57">
        <v>27131701</v>
      </c>
      <c r="B3584" s="58" t="s">
        <v>18598</v>
      </c>
    </row>
    <row r="3585" spans="1:2" x14ac:dyDescent="0.25">
      <c r="A3585" s="57">
        <v>27131702</v>
      </c>
      <c r="B3585" s="58" t="s">
        <v>17148</v>
      </c>
    </row>
    <row r="3586" spans="1:2" x14ac:dyDescent="0.25">
      <c r="A3586" s="57">
        <v>27131703</v>
      </c>
      <c r="B3586" s="58" t="s">
        <v>12299</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12358</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10432</v>
      </c>
    </row>
    <row r="3595" spans="1:2" x14ac:dyDescent="0.25">
      <c r="A3595" s="57">
        <v>30101501</v>
      </c>
      <c r="B3595" s="58" t="s">
        <v>9478</v>
      </c>
    </row>
    <row r="3596" spans="1:2" x14ac:dyDescent="0.25">
      <c r="A3596" s="57">
        <v>30101502</v>
      </c>
      <c r="B3596" s="58" t="s">
        <v>17581</v>
      </c>
    </row>
    <row r="3597" spans="1:2" x14ac:dyDescent="0.25">
      <c r="A3597" s="57">
        <v>30101503</v>
      </c>
      <c r="B3597" s="58" t="s">
        <v>17286</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11039</v>
      </c>
    </row>
    <row r="3604" spans="1:2" x14ac:dyDescent="0.25">
      <c r="A3604" s="57">
        <v>30101510</v>
      </c>
      <c r="B3604" s="58" t="s">
        <v>18727</v>
      </c>
    </row>
    <row r="3605" spans="1:2" x14ac:dyDescent="0.25">
      <c r="A3605" s="57">
        <v>30101511</v>
      </c>
      <c r="B3605" s="58" t="s">
        <v>14507</v>
      </c>
    </row>
    <row r="3606" spans="1:2" x14ac:dyDescent="0.25">
      <c r="A3606" s="57">
        <v>30101512</v>
      </c>
      <c r="B3606" s="58" t="s">
        <v>14719</v>
      </c>
    </row>
    <row r="3607" spans="1:2" x14ac:dyDescent="0.25">
      <c r="A3607" s="57">
        <v>30101513</v>
      </c>
      <c r="B3607" s="58" t="s">
        <v>16579</v>
      </c>
    </row>
    <row r="3608" spans="1:2" x14ac:dyDescent="0.25">
      <c r="A3608" s="57">
        <v>30101514</v>
      </c>
      <c r="B3608" s="58" t="s">
        <v>12581</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14663</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12046</v>
      </c>
    </row>
    <row r="3622" spans="1:2" x14ac:dyDescent="0.25">
      <c r="A3622" s="57">
        <v>30101611</v>
      </c>
      <c r="B3622" s="58" t="s">
        <v>4656</v>
      </c>
    </row>
    <row r="3623" spans="1:2" x14ac:dyDescent="0.25">
      <c r="A3623" s="57">
        <v>30101612</v>
      </c>
      <c r="B3623" s="58" t="s">
        <v>7533</v>
      </c>
    </row>
    <row r="3624" spans="1:2" x14ac:dyDescent="0.25">
      <c r="A3624" s="57">
        <v>30101613</v>
      </c>
      <c r="B3624" s="58" t="s">
        <v>14009</v>
      </c>
    </row>
    <row r="3625" spans="1:2" x14ac:dyDescent="0.25">
      <c r="A3625" s="57">
        <v>30101614</v>
      </c>
      <c r="B3625" s="58" t="s">
        <v>6009</v>
      </c>
    </row>
    <row r="3626" spans="1:2" x14ac:dyDescent="0.25">
      <c r="A3626" s="57">
        <v>30101615</v>
      </c>
      <c r="B3626" s="58" t="s">
        <v>731</v>
      </c>
    </row>
    <row r="3627" spans="1:2" x14ac:dyDescent="0.25">
      <c r="A3627" s="57">
        <v>30101616</v>
      </c>
      <c r="B3627" s="58" t="s">
        <v>12180</v>
      </c>
    </row>
    <row r="3628" spans="1:2" x14ac:dyDescent="0.25">
      <c r="A3628" s="57">
        <v>30101617</v>
      </c>
      <c r="B3628" s="58" t="s">
        <v>16866</v>
      </c>
    </row>
    <row r="3629" spans="1:2" x14ac:dyDescent="0.25">
      <c r="A3629" s="57">
        <v>30101618</v>
      </c>
      <c r="B3629" s="58" t="s">
        <v>14636</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6148</v>
      </c>
    </row>
    <row r="3634" spans="1:2" x14ac:dyDescent="0.25">
      <c r="A3634" s="57">
        <v>30101705</v>
      </c>
      <c r="B3634" s="58" t="s">
        <v>16256</v>
      </c>
    </row>
    <row r="3635" spans="1:2" x14ac:dyDescent="0.25">
      <c r="A3635" s="57">
        <v>30101706</v>
      </c>
      <c r="B3635" s="58" t="s">
        <v>17752</v>
      </c>
    </row>
    <row r="3636" spans="1:2" x14ac:dyDescent="0.25">
      <c r="A3636" s="57">
        <v>30101707</v>
      </c>
      <c r="B3636" s="58" t="s">
        <v>9770</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11035</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11223</v>
      </c>
    </row>
    <row r="3650" spans="1:2" x14ac:dyDescent="0.25">
      <c r="A3650" s="57">
        <v>30101803</v>
      </c>
      <c r="B3650" s="58" t="s">
        <v>11701</v>
      </c>
    </row>
    <row r="3651" spans="1:2" x14ac:dyDescent="0.25">
      <c r="A3651" s="57">
        <v>30101804</v>
      </c>
      <c r="B3651" s="58" t="s">
        <v>12508</v>
      </c>
    </row>
    <row r="3652" spans="1:2" x14ac:dyDescent="0.25">
      <c r="A3652" s="57">
        <v>30101805</v>
      </c>
      <c r="B3652" s="58" t="s">
        <v>11250</v>
      </c>
    </row>
    <row r="3653" spans="1:2" x14ac:dyDescent="0.25">
      <c r="A3653" s="57">
        <v>30101806</v>
      </c>
      <c r="B3653" s="58" t="s">
        <v>12659</v>
      </c>
    </row>
    <row r="3654" spans="1:2" x14ac:dyDescent="0.25">
      <c r="A3654" s="57">
        <v>30101807</v>
      </c>
      <c r="B3654" s="58" t="s">
        <v>15556</v>
      </c>
    </row>
    <row r="3655" spans="1:2" x14ac:dyDescent="0.25">
      <c r="A3655" s="57">
        <v>30101808</v>
      </c>
      <c r="B3655" s="58" t="s">
        <v>10300</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11014</v>
      </c>
    </row>
    <row r="3661" spans="1:2" x14ac:dyDescent="0.25">
      <c r="A3661" s="57">
        <v>30101814</v>
      </c>
      <c r="B3661" s="58" t="s">
        <v>7979</v>
      </c>
    </row>
    <row r="3662" spans="1:2" x14ac:dyDescent="0.25">
      <c r="A3662" s="57">
        <v>30101815</v>
      </c>
      <c r="B3662" s="58" t="s">
        <v>11360</v>
      </c>
    </row>
    <row r="3663" spans="1:2" x14ac:dyDescent="0.25">
      <c r="A3663" s="57">
        <v>30101816</v>
      </c>
      <c r="B3663" s="58" t="s">
        <v>13535</v>
      </c>
    </row>
    <row r="3664" spans="1:2" x14ac:dyDescent="0.25">
      <c r="A3664" s="57">
        <v>30101817</v>
      </c>
      <c r="B3664" s="58" t="s">
        <v>7276</v>
      </c>
    </row>
    <row r="3665" spans="1:2" x14ac:dyDescent="0.25">
      <c r="A3665" s="57">
        <v>30101901</v>
      </c>
      <c r="B3665" s="58" t="s">
        <v>11277</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17808</v>
      </c>
    </row>
    <row r="3671" spans="1:2" x14ac:dyDescent="0.25">
      <c r="A3671" s="57">
        <v>30101907</v>
      </c>
      <c r="B3671" s="58" t="s">
        <v>13148</v>
      </c>
    </row>
    <row r="3672" spans="1:2" x14ac:dyDescent="0.25">
      <c r="A3672" s="57">
        <v>30101908</v>
      </c>
      <c r="B3672" s="58" t="s">
        <v>17084</v>
      </c>
    </row>
    <row r="3673" spans="1:2" x14ac:dyDescent="0.25">
      <c r="A3673" s="57">
        <v>30101909</v>
      </c>
      <c r="B3673" s="58" t="s">
        <v>1153</v>
      </c>
    </row>
    <row r="3674" spans="1:2" x14ac:dyDescent="0.25">
      <c r="A3674" s="57">
        <v>30101910</v>
      </c>
      <c r="B3674" s="58" t="s">
        <v>12745</v>
      </c>
    </row>
    <row r="3675" spans="1:2" x14ac:dyDescent="0.25">
      <c r="A3675" s="57">
        <v>30101911</v>
      </c>
      <c r="B3675" s="58" t="s">
        <v>15086</v>
      </c>
    </row>
    <row r="3676" spans="1:2" x14ac:dyDescent="0.25">
      <c r="A3676" s="57">
        <v>30101912</v>
      </c>
      <c r="B3676" s="58" t="s">
        <v>13274</v>
      </c>
    </row>
    <row r="3677" spans="1:2" x14ac:dyDescent="0.25">
      <c r="A3677" s="57">
        <v>30101913</v>
      </c>
      <c r="B3677" s="58" t="s">
        <v>6454</v>
      </c>
    </row>
    <row r="3678" spans="1:2" x14ac:dyDescent="0.25">
      <c r="A3678" s="57">
        <v>30101914</v>
      </c>
      <c r="B3678" s="58" t="s">
        <v>11695</v>
      </c>
    </row>
    <row r="3679" spans="1:2" x14ac:dyDescent="0.25">
      <c r="A3679" s="57">
        <v>30101915</v>
      </c>
      <c r="B3679" s="58" t="s">
        <v>1309</v>
      </c>
    </row>
    <row r="3680" spans="1:2" x14ac:dyDescent="0.25">
      <c r="A3680" s="57">
        <v>30101916</v>
      </c>
      <c r="B3680" s="58" t="s">
        <v>13957</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11768</v>
      </c>
    </row>
    <row r="3685" spans="1:2" x14ac:dyDescent="0.25">
      <c r="A3685" s="57">
        <v>30101922</v>
      </c>
      <c r="B3685" s="58" t="s">
        <v>4580</v>
      </c>
    </row>
    <row r="3686" spans="1:2" x14ac:dyDescent="0.25">
      <c r="A3686" s="57">
        <v>30101923</v>
      </c>
      <c r="B3686" s="58" t="s">
        <v>13179</v>
      </c>
    </row>
    <row r="3687" spans="1:2" x14ac:dyDescent="0.25">
      <c r="A3687" s="57">
        <v>30102001</v>
      </c>
      <c r="B3687" s="58" t="s">
        <v>8670</v>
      </c>
    </row>
    <row r="3688" spans="1:2" x14ac:dyDescent="0.25">
      <c r="A3688" s="57">
        <v>30102002</v>
      </c>
      <c r="B3688" s="58" t="s">
        <v>13095</v>
      </c>
    </row>
    <row r="3689" spans="1:2" x14ac:dyDescent="0.25">
      <c r="A3689" s="57">
        <v>30102003</v>
      </c>
      <c r="B3689" s="58" t="s">
        <v>7774</v>
      </c>
    </row>
    <row r="3690" spans="1:2" x14ac:dyDescent="0.25">
      <c r="A3690" s="57">
        <v>30102004</v>
      </c>
      <c r="B3690" s="58" t="s">
        <v>518</v>
      </c>
    </row>
    <row r="3691" spans="1:2" x14ac:dyDescent="0.25">
      <c r="A3691" s="57">
        <v>30102005</v>
      </c>
      <c r="B3691" s="58" t="s">
        <v>17985</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11853</v>
      </c>
    </row>
    <row r="3698" spans="1:2" x14ac:dyDescent="0.25">
      <c r="A3698" s="57">
        <v>30102012</v>
      </c>
      <c r="B3698" s="58" t="s">
        <v>10083</v>
      </c>
    </row>
    <row r="3699" spans="1:2" x14ac:dyDescent="0.25">
      <c r="A3699" s="57">
        <v>30102013</v>
      </c>
      <c r="B3699" s="58" t="s">
        <v>5482</v>
      </c>
    </row>
    <row r="3700" spans="1:2" x14ac:dyDescent="0.25">
      <c r="A3700" s="57">
        <v>30102014</v>
      </c>
      <c r="B3700" s="58" t="s">
        <v>12697</v>
      </c>
    </row>
    <row r="3701" spans="1:2" x14ac:dyDescent="0.25">
      <c r="A3701" s="57">
        <v>30102015</v>
      </c>
      <c r="B3701" s="58" t="s">
        <v>14174</v>
      </c>
    </row>
    <row r="3702" spans="1:2" x14ac:dyDescent="0.25">
      <c r="A3702" s="57">
        <v>30102201</v>
      </c>
      <c r="B3702" s="58" t="s">
        <v>17899</v>
      </c>
    </row>
    <row r="3703" spans="1:2" x14ac:dyDescent="0.25">
      <c r="A3703" s="57">
        <v>30102202</v>
      </c>
      <c r="B3703" s="58" t="s">
        <v>13902</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14644</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10605</v>
      </c>
    </row>
    <row r="3714" spans="1:2" x14ac:dyDescent="0.25">
      <c r="A3714" s="57">
        <v>30102213</v>
      </c>
      <c r="B3714" s="58" t="s">
        <v>9502</v>
      </c>
    </row>
    <row r="3715" spans="1:2" x14ac:dyDescent="0.25">
      <c r="A3715" s="57">
        <v>30102214</v>
      </c>
      <c r="B3715" s="58" t="s">
        <v>10412</v>
      </c>
    </row>
    <row r="3716" spans="1:2" x14ac:dyDescent="0.25">
      <c r="A3716" s="57">
        <v>30102215</v>
      </c>
      <c r="B3716" s="58" t="s">
        <v>1350</v>
      </c>
    </row>
    <row r="3717" spans="1:2" x14ac:dyDescent="0.25">
      <c r="A3717" s="57">
        <v>30102216</v>
      </c>
      <c r="B3717" s="58" t="s">
        <v>14170</v>
      </c>
    </row>
    <row r="3718" spans="1:2" x14ac:dyDescent="0.25">
      <c r="A3718" s="57">
        <v>30102217</v>
      </c>
      <c r="B3718" s="58" t="s">
        <v>13319</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12669</v>
      </c>
    </row>
    <row r="3723" spans="1:2" x14ac:dyDescent="0.25">
      <c r="A3723" s="57">
        <v>30102303</v>
      </c>
      <c r="B3723" s="58" t="s">
        <v>217</v>
      </c>
    </row>
    <row r="3724" spans="1:2" x14ac:dyDescent="0.25">
      <c r="A3724" s="57">
        <v>30102304</v>
      </c>
      <c r="B3724" s="58" t="s">
        <v>15461</v>
      </c>
    </row>
    <row r="3725" spans="1:2" x14ac:dyDescent="0.25">
      <c r="A3725" s="57">
        <v>30102305</v>
      </c>
      <c r="B3725" s="58" t="s">
        <v>14476</v>
      </c>
    </row>
    <row r="3726" spans="1:2" x14ac:dyDescent="0.25">
      <c r="A3726" s="57">
        <v>30102306</v>
      </c>
      <c r="B3726" s="58" t="s">
        <v>4967</v>
      </c>
    </row>
    <row r="3727" spans="1:2" x14ac:dyDescent="0.25">
      <c r="A3727" s="57">
        <v>30102307</v>
      </c>
      <c r="B3727" s="58" t="s">
        <v>18075</v>
      </c>
    </row>
    <row r="3728" spans="1:2" x14ac:dyDescent="0.25">
      <c r="A3728" s="57">
        <v>30102308</v>
      </c>
      <c r="B3728" s="58" t="s">
        <v>7822</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10951</v>
      </c>
    </row>
    <row r="3737" spans="1:2" x14ac:dyDescent="0.25">
      <c r="A3737" s="57">
        <v>30102401</v>
      </c>
      <c r="B3737" s="58" t="s">
        <v>11154</v>
      </c>
    </row>
    <row r="3738" spans="1:2" x14ac:dyDescent="0.25">
      <c r="A3738" s="57">
        <v>30102402</v>
      </c>
      <c r="B3738" s="58" t="s">
        <v>16011</v>
      </c>
    </row>
    <row r="3739" spans="1:2" x14ac:dyDescent="0.25">
      <c r="A3739" s="57">
        <v>30102403</v>
      </c>
      <c r="B3739" s="58" t="s">
        <v>5949</v>
      </c>
    </row>
    <row r="3740" spans="1:2" x14ac:dyDescent="0.25">
      <c r="A3740" s="57">
        <v>30102404</v>
      </c>
      <c r="B3740" s="58" t="s">
        <v>12151</v>
      </c>
    </row>
    <row r="3741" spans="1:2" x14ac:dyDescent="0.25">
      <c r="A3741" s="57">
        <v>30102405</v>
      </c>
      <c r="B3741" s="58" t="s">
        <v>18533</v>
      </c>
    </row>
    <row r="3742" spans="1:2" x14ac:dyDescent="0.25">
      <c r="A3742" s="57">
        <v>30102406</v>
      </c>
      <c r="B3742" s="58" t="s">
        <v>493</v>
      </c>
    </row>
    <row r="3743" spans="1:2" x14ac:dyDescent="0.25">
      <c r="A3743" s="57">
        <v>30102407</v>
      </c>
      <c r="B3743" s="58" t="s">
        <v>13314</v>
      </c>
    </row>
    <row r="3744" spans="1:2" x14ac:dyDescent="0.25">
      <c r="A3744" s="57">
        <v>30102408</v>
      </c>
      <c r="B3744" s="58" t="s">
        <v>1522</v>
      </c>
    </row>
    <row r="3745" spans="1:2" x14ac:dyDescent="0.25">
      <c r="A3745" s="57">
        <v>30102409</v>
      </c>
      <c r="B3745" s="58" t="s">
        <v>1085</v>
      </c>
    </row>
    <row r="3746" spans="1:2" x14ac:dyDescent="0.25">
      <c r="A3746" s="57">
        <v>30102410</v>
      </c>
      <c r="B3746" s="58" t="s">
        <v>11571</v>
      </c>
    </row>
    <row r="3747" spans="1:2" x14ac:dyDescent="0.25">
      <c r="A3747" s="57">
        <v>30102411</v>
      </c>
      <c r="B3747" s="58" t="s">
        <v>8710</v>
      </c>
    </row>
    <row r="3748" spans="1:2" x14ac:dyDescent="0.25">
      <c r="A3748" s="57">
        <v>30102412</v>
      </c>
      <c r="B3748" s="58" t="s">
        <v>11455</v>
      </c>
    </row>
    <row r="3749" spans="1:2" x14ac:dyDescent="0.25">
      <c r="A3749" s="57">
        <v>30102413</v>
      </c>
      <c r="B3749" s="58" t="s">
        <v>11254</v>
      </c>
    </row>
    <row r="3750" spans="1:2" x14ac:dyDescent="0.25">
      <c r="A3750" s="57">
        <v>30102414</v>
      </c>
      <c r="B3750" s="58" t="s">
        <v>11102</v>
      </c>
    </row>
    <row r="3751" spans="1:2" x14ac:dyDescent="0.25">
      <c r="A3751" s="57">
        <v>30102415</v>
      </c>
      <c r="B3751" s="58" t="s">
        <v>10429</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12424</v>
      </c>
    </row>
    <row r="3762" spans="1:2" x14ac:dyDescent="0.25">
      <c r="A3762" s="57">
        <v>30102509</v>
      </c>
      <c r="B3762" s="58" t="s">
        <v>214</v>
      </c>
    </row>
    <row r="3763" spans="1:2" x14ac:dyDescent="0.25">
      <c r="A3763" s="57">
        <v>30102510</v>
      </c>
      <c r="B3763" s="58" t="s">
        <v>14040</v>
      </c>
    </row>
    <row r="3764" spans="1:2" x14ac:dyDescent="0.25">
      <c r="A3764" s="57">
        <v>30102511</v>
      </c>
      <c r="B3764" s="58" t="s">
        <v>13714</v>
      </c>
    </row>
    <row r="3765" spans="1:2" x14ac:dyDescent="0.25">
      <c r="A3765" s="57">
        <v>30102512</v>
      </c>
      <c r="B3765" s="58" t="s">
        <v>14478</v>
      </c>
    </row>
    <row r="3766" spans="1:2" x14ac:dyDescent="0.25">
      <c r="A3766" s="57">
        <v>30102513</v>
      </c>
      <c r="B3766" s="58" t="s">
        <v>16457</v>
      </c>
    </row>
    <row r="3767" spans="1:2" x14ac:dyDescent="0.25">
      <c r="A3767" s="57">
        <v>30102514</v>
      </c>
      <c r="B3767" s="58" t="s">
        <v>9442</v>
      </c>
    </row>
    <row r="3768" spans="1:2" x14ac:dyDescent="0.25">
      <c r="A3768" s="57">
        <v>30102515</v>
      </c>
      <c r="B3768" s="58" t="s">
        <v>13456</v>
      </c>
    </row>
    <row r="3769" spans="1:2" x14ac:dyDescent="0.25">
      <c r="A3769" s="57">
        <v>30102516</v>
      </c>
      <c r="B3769" s="58" t="s">
        <v>11960</v>
      </c>
    </row>
    <row r="3770" spans="1:2" x14ac:dyDescent="0.25">
      <c r="A3770" s="57">
        <v>30102517</v>
      </c>
      <c r="B3770" s="58" t="s">
        <v>13892</v>
      </c>
    </row>
    <row r="3771" spans="1:2" x14ac:dyDescent="0.25">
      <c r="A3771" s="57">
        <v>30102518</v>
      </c>
      <c r="B3771" s="58" t="s">
        <v>11794</v>
      </c>
    </row>
    <row r="3772" spans="1:2" x14ac:dyDescent="0.25">
      <c r="A3772" s="57">
        <v>30102519</v>
      </c>
      <c r="B3772" s="58" t="s">
        <v>13583</v>
      </c>
    </row>
    <row r="3773" spans="1:2" x14ac:dyDescent="0.25">
      <c r="A3773" s="57">
        <v>30102520</v>
      </c>
      <c r="B3773" s="58" t="s">
        <v>11302</v>
      </c>
    </row>
    <row r="3774" spans="1:2" x14ac:dyDescent="0.25">
      <c r="A3774" s="57">
        <v>30102521</v>
      </c>
      <c r="B3774" s="58" t="s">
        <v>17556</v>
      </c>
    </row>
    <row r="3775" spans="1:2" x14ac:dyDescent="0.25">
      <c r="A3775" s="57">
        <v>30102522</v>
      </c>
      <c r="B3775" s="58" t="s">
        <v>14732</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6183</v>
      </c>
    </row>
    <row r="3782" spans="1:2" x14ac:dyDescent="0.25">
      <c r="A3782" s="57">
        <v>30102603</v>
      </c>
      <c r="B3782" s="58" t="s">
        <v>6002</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9368</v>
      </c>
    </row>
    <row r="3790" spans="1:2" x14ac:dyDescent="0.25">
      <c r="A3790" s="57">
        <v>30102611</v>
      </c>
      <c r="B3790" s="58" t="s">
        <v>3965</v>
      </c>
    </row>
    <row r="3791" spans="1:2" x14ac:dyDescent="0.25">
      <c r="A3791" s="57">
        <v>30102612</v>
      </c>
      <c r="B3791" s="58" t="s">
        <v>13313</v>
      </c>
    </row>
    <row r="3792" spans="1:2" x14ac:dyDescent="0.25">
      <c r="A3792" s="57">
        <v>30102613</v>
      </c>
      <c r="B3792" s="58" t="s">
        <v>8908</v>
      </c>
    </row>
    <row r="3793" spans="1:2" x14ac:dyDescent="0.25">
      <c r="A3793" s="57">
        <v>30102614</v>
      </c>
      <c r="B3793" s="58" t="s">
        <v>16654</v>
      </c>
    </row>
    <row r="3794" spans="1:2" x14ac:dyDescent="0.25">
      <c r="A3794" s="57">
        <v>30102615</v>
      </c>
      <c r="B3794" s="58" t="s">
        <v>14187</v>
      </c>
    </row>
    <row r="3795" spans="1:2" x14ac:dyDescent="0.25">
      <c r="A3795" s="57">
        <v>30102616</v>
      </c>
      <c r="B3795" s="58" t="s">
        <v>11708</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12042</v>
      </c>
    </row>
    <row r="3800" spans="1:2" x14ac:dyDescent="0.25">
      <c r="A3800" s="57">
        <v>30102903</v>
      </c>
      <c r="B3800" s="58" t="s">
        <v>18773</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17838</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13343</v>
      </c>
    </row>
    <row r="3812" spans="1:2" x14ac:dyDescent="0.25">
      <c r="A3812" s="57">
        <v>30103204</v>
      </c>
      <c r="B3812" s="58" t="s">
        <v>17613</v>
      </c>
    </row>
    <row r="3813" spans="1:2" x14ac:dyDescent="0.25">
      <c r="A3813" s="57">
        <v>30103205</v>
      </c>
      <c r="B3813" s="58" t="s">
        <v>11209</v>
      </c>
    </row>
    <row r="3814" spans="1:2" x14ac:dyDescent="0.25">
      <c r="A3814" s="57">
        <v>30103206</v>
      </c>
      <c r="B3814" s="58" t="s">
        <v>18825</v>
      </c>
    </row>
    <row r="3815" spans="1:2" x14ac:dyDescent="0.25">
      <c r="A3815" s="57">
        <v>30103301</v>
      </c>
      <c r="B3815" s="58" t="s">
        <v>5219</v>
      </c>
    </row>
    <row r="3816" spans="1:2" x14ac:dyDescent="0.25">
      <c r="A3816" s="57">
        <v>30103302</v>
      </c>
      <c r="B3816" s="58" t="s">
        <v>12204</v>
      </c>
    </row>
    <row r="3817" spans="1:2" x14ac:dyDescent="0.25">
      <c r="A3817" s="57">
        <v>30103303</v>
      </c>
      <c r="B3817" s="58" t="s">
        <v>14452</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13233</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11800</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10241</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12232</v>
      </c>
    </row>
    <row r="3835" spans="1:2" x14ac:dyDescent="0.25">
      <c r="A3835" s="57">
        <v>30103408</v>
      </c>
      <c r="B3835" s="58" t="s">
        <v>6469</v>
      </c>
    </row>
    <row r="3836" spans="1:2" x14ac:dyDescent="0.25">
      <c r="A3836" s="57">
        <v>30103409</v>
      </c>
      <c r="B3836" s="58" t="s">
        <v>2184</v>
      </c>
    </row>
    <row r="3837" spans="1:2" x14ac:dyDescent="0.25">
      <c r="A3837" s="57">
        <v>30103410</v>
      </c>
      <c r="B3837" s="58" t="s">
        <v>6263</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14105</v>
      </c>
    </row>
    <row r="3842" spans="1:2" x14ac:dyDescent="0.25">
      <c r="A3842" s="57">
        <v>30103502</v>
      </c>
      <c r="B3842" s="58" t="s">
        <v>1202</v>
      </c>
    </row>
    <row r="3843" spans="1:2" x14ac:dyDescent="0.25">
      <c r="A3843" s="57">
        <v>30103503</v>
      </c>
      <c r="B3843" s="58" t="s">
        <v>13054</v>
      </c>
    </row>
    <row r="3844" spans="1:2" x14ac:dyDescent="0.25">
      <c r="A3844" s="57">
        <v>30103504</v>
      </c>
      <c r="B3844" s="58" t="s">
        <v>15534</v>
      </c>
    </row>
    <row r="3845" spans="1:2" x14ac:dyDescent="0.25">
      <c r="A3845" s="57">
        <v>30103505</v>
      </c>
      <c r="B3845" s="58" t="s">
        <v>12649</v>
      </c>
    </row>
    <row r="3846" spans="1:2" x14ac:dyDescent="0.25">
      <c r="A3846" s="57">
        <v>30103506</v>
      </c>
      <c r="B3846" s="58" t="s">
        <v>8970</v>
      </c>
    </row>
    <row r="3847" spans="1:2" x14ac:dyDescent="0.25">
      <c r="A3847" s="57">
        <v>30103507</v>
      </c>
      <c r="B3847" s="58" t="s">
        <v>12191</v>
      </c>
    </row>
    <row r="3848" spans="1:2" x14ac:dyDescent="0.25">
      <c r="A3848" s="57">
        <v>30103508</v>
      </c>
      <c r="B3848" s="58" t="s">
        <v>10353</v>
      </c>
    </row>
    <row r="3849" spans="1:2" x14ac:dyDescent="0.25">
      <c r="A3849" s="57">
        <v>30103509</v>
      </c>
      <c r="B3849" s="58" t="s">
        <v>11640</v>
      </c>
    </row>
    <row r="3850" spans="1:2" x14ac:dyDescent="0.25">
      <c r="A3850" s="57">
        <v>30103510</v>
      </c>
      <c r="B3850" s="58" t="s">
        <v>7550</v>
      </c>
    </row>
    <row r="3851" spans="1:2" x14ac:dyDescent="0.25">
      <c r="A3851" s="57">
        <v>30103511</v>
      </c>
      <c r="B3851" s="58" t="s">
        <v>18106</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11444</v>
      </c>
    </row>
    <row r="3857" spans="1:2" x14ac:dyDescent="0.25">
      <c r="A3857" s="57">
        <v>30103602</v>
      </c>
      <c r="B3857" s="58" t="s">
        <v>11937</v>
      </c>
    </row>
    <row r="3858" spans="1:2" x14ac:dyDescent="0.25">
      <c r="A3858" s="57">
        <v>30103603</v>
      </c>
      <c r="B3858" s="58" t="s">
        <v>6808</v>
      </c>
    </row>
    <row r="3859" spans="1:2" x14ac:dyDescent="0.25">
      <c r="A3859" s="57">
        <v>30103604</v>
      </c>
      <c r="B3859" s="58" t="s">
        <v>18416</v>
      </c>
    </row>
    <row r="3860" spans="1:2" x14ac:dyDescent="0.25">
      <c r="A3860" s="57">
        <v>30103605</v>
      </c>
      <c r="B3860" s="58" t="s">
        <v>11529</v>
      </c>
    </row>
    <row r="3861" spans="1:2" x14ac:dyDescent="0.25">
      <c r="A3861" s="57">
        <v>30103606</v>
      </c>
      <c r="B3861" s="58" t="s">
        <v>15136</v>
      </c>
    </row>
    <row r="3862" spans="1:2" x14ac:dyDescent="0.25">
      <c r="A3862" s="57">
        <v>30103607</v>
      </c>
      <c r="B3862" s="58" t="s">
        <v>8686</v>
      </c>
    </row>
    <row r="3863" spans="1:2" x14ac:dyDescent="0.25">
      <c r="A3863" s="57">
        <v>30103608</v>
      </c>
      <c r="B3863" s="58" t="s">
        <v>11330</v>
      </c>
    </row>
    <row r="3864" spans="1:2" x14ac:dyDescent="0.25">
      <c r="A3864" s="57">
        <v>30103701</v>
      </c>
      <c r="B3864" s="58" t="s">
        <v>5272</v>
      </c>
    </row>
    <row r="3865" spans="1:2" x14ac:dyDescent="0.25">
      <c r="A3865" s="57">
        <v>30111501</v>
      </c>
      <c r="B3865" s="58" t="s">
        <v>9200</v>
      </c>
    </row>
    <row r="3866" spans="1:2" x14ac:dyDescent="0.25">
      <c r="A3866" s="57">
        <v>30111502</v>
      </c>
      <c r="B3866" s="58" t="s">
        <v>11263</v>
      </c>
    </row>
    <row r="3867" spans="1:2" x14ac:dyDescent="0.25">
      <c r="A3867" s="57">
        <v>30111503</v>
      </c>
      <c r="B3867" s="58" t="s">
        <v>15001</v>
      </c>
    </row>
    <row r="3868" spans="1:2" x14ac:dyDescent="0.25">
      <c r="A3868" s="57">
        <v>30111504</v>
      </c>
      <c r="B3868" s="58" t="s">
        <v>12827</v>
      </c>
    </row>
    <row r="3869" spans="1:2" x14ac:dyDescent="0.25">
      <c r="A3869" s="57">
        <v>30111601</v>
      </c>
      <c r="B3869" s="58" t="s">
        <v>12778</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13367</v>
      </c>
    </row>
    <row r="3878" spans="1:2" x14ac:dyDescent="0.25">
      <c r="A3878" s="57">
        <v>30121503</v>
      </c>
      <c r="B3878" s="58" t="s">
        <v>5791</v>
      </c>
    </row>
    <row r="3879" spans="1:2" x14ac:dyDescent="0.25">
      <c r="A3879" s="57">
        <v>30121601</v>
      </c>
      <c r="B3879" s="58" t="s">
        <v>10458</v>
      </c>
    </row>
    <row r="3880" spans="1:2" x14ac:dyDescent="0.25">
      <c r="A3880" s="57">
        <v>30121602</v>
      </c>
      <c r="B3880" s="58" t="s">
        <v>17364</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14310</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13718</v>
      </c>
    </row>
    <row r="3899" spans="1:2" x14ac:dyDescent="0.25">
      <c r="A3899" s="57">
        <v>30141505</v>
      </c>
      <c r="B3899" s="58" t="s">
        <v>3970</v>
      </c>
    </row>
    <row r="3900" spans="1:2" x14ac:dyDescent="0.25">
      <c r="A3900" s="57">
        <v>30141508</v>
      </c>
      <c r="B3900" s="58" t="s">
        <v>5596</v>
      </c>
    </row>
    <row r="3901" spans="1:2" x14ac:dyDescent="0.25">
      <c r="A3901" s="57">
        <v>30141510</v>
      </c>
      <c r="B3901" s="58" t="s">
        <v>11785</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12546</v>
      </c>
    </row>
    <row r="3908" spans="1:2" x14ac:dyDescent="0.25">
      <c r="A3908" s="57">
        <v>30151501</v>
      </c>
      <c r="B3908" s="58" t="s">
        <v>13257</v>
      </c>
    </row>
    <row r="3909" spans="1:2" x14ac:dyDescent="0.25">
      <c r="A3909" s="57">
        <v>30151502</v>
      </c>
      <c r="B3909" s="58" t="s">
        <v>6522</v>
      </c>
    </row>
    <row r="3910" spans="1:2" x14ac:dyDescent="0.25">
      <c r="A3910" s="57">
        <v>30151503</v>
      </c>
      <c r="B3910" s="58" t="s">
        <v>10005</v>
      </c>
    </row>
    <row r="3911" spans="1:2" x14ac:dyDescent="0.25">
      <c r="A3911" s="57">
        <v>30151504</v>
      </c>
      <c r="B3911" s="58" t="s">
        <v>8652</v>
      </c>
    </row>
    <row r="3912" spans="1:2" x14ac:dyDescent="0.25">
      <c r="A3912" s="57">
        <v>30151505</v>
      </c>
      <c r="B3912" s="58" t="s">
        <v>12880</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13985</v>
      </c>
    </row>
    <row r="3917" spans="1:2" x14ac:dyDescent="0.25">
      <c r="A3917" s="57">
        <v>30151510</v>
      </c>
      <c r="B3917" s="58" t="s">
        <v>12257</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13693</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11327</v>
      </c>
    </row>
    <row r="3929" spans="1:2" x14ac:dyDescent="0.25">
      <c r="A3929" s="57">
        <v>30151702</v>
      </c>
      <c r="B3929" s="58" t="s">
        <v>10265</v>
      </c>
    </row>
    <row r="3930" spans="1:2" x14ac:dyDescent="0.25">
      <c r="A3930" s="57">
        <v>30151703</v>
      </c>
      <c r="B3930" s="58" t="s">
        <v>5528</v>
      </c>
    </row>
    <row r="3931" spans="1:2" x14ac:dyDescent="0.25">
      <c r="A3931" s="57">
        <v>30151704</v>
      </c>
      <c r="B3931" s="58" t="s">
        <v>11967</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18310</v>
      </c>
    </row>
    <row r="3938" spans="1:2" x14ac:dyDescent="0.25">
      <c r="A3938" s="57">
        <v>30151901</v>
      </c>
      <c r="B3938" s="58" t="s">
        <v>10135</v>
      </c>
    </row>
    <row r="3939" spans="1:2" x14ac:dyDescent="0.25">
      <c r="A3939" s="57">
        <v>30151902</v>
      </c>
      <c r="B3939" s="58" t="s">
        <v>8057</v>
      </c>
    </row>
    <row r="3940" spans="1:2" x14ac:dyDescent="0.25">
      <c r="A3940" s="57">
        <v>30152001</v>
      </c>
      <c r="B3940" s="58" t="s">
        <v>14026</v>
      </c>
    </row>
    <row r="3941" spans="1:2" x14ac:dyDescent="0.25">
      <c r="A3941" s="57">
        <v>30152002</v>
      </c>
      <c r="B3941" s="58" t="s">
        <v>17830</v>
      </c>
    </row>
    <row r="3942" spans="1:2" x14ac:dyDescent="0.25">
      <c r="A3942" s="57">
        <v>30152003</v>
      </c>
      <c r="B3942" s="58" t="s">
        <v>5480</v>
      </c>
    </row>
    <row r="3943" spans="1:2" x14ac:dyDescent="0.25">
      <c r="A3943" s="57">
        <v>30152101</v>
      </c>
      <c r="B3943" s="58" t="s">
        <v>8662</v>
      </c>
    </row>
    <row r="3944" spans="1:2" x14ac:dyDescent="0.25">
      <c r="A3944" s="57">
        <v>30161501</v>
      </c>
      <c r="B3944" s="58" t="s">
        <v>11729</v>
      </c>
    </row>
    <row r="3945" spans="1:2" x14ac:dyDescent="0.25">
      <c r="A3945" s="57">
        <v>30161502</v>
      </c>
      <c r="B3945" s="58" t="s">
        <v>13219</v>
      </c>
    </row>
    <row r="3946" spans="1:2" x14ac:dyDescent="0.25">
      <c r="A3946" s="57">
        <v>30161503</v>
      </c>
      <c r="B3946" s="58" t="s">
        <v>6134</v>
      </c>
    </row>
    <row r="3947" spans="1:2" x14ac:dyDescent="0.25">
      <c r="A3947" s="57">
        <v>30161504</v>
      </c>
      <c r="B3947" s="58" t="s">
        <v>9626</v>
      </c>
    </row>
    <row r="3948" spans="1:2" x14ac:dyDescent="0.25">
      <c r="A3948" s="57">
        <v>30161505</v>
      </c>
      <c r="B3948" s="58" t="s">
        <v>150</v>
      </c>
    </row>
    <row r="3949" spans="1:2" x14ac:dyDescent="0.25">
      <c r="A3949" s="57">
        <v>30161507</v>
      </c>
      <c r="B3949" s="58" t="s">
        <v>109</v>
      </c>
    </row>
    <row r="3950" spans="1:2" x14ac:dyDescent="0.25">
      <c r="A3950" s="57">
        <v>30161508</v>
      </c>
      <c r="B3950" s="58" t="s">
        <v>12218</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11556</v>
      </c>
    </row>
    <row r="3955" spans="1:2" x14ac:dyDescent="0.25">
      <c r="A3955" s="57">
        <v>30161604</v>
      </c>
      <c r="B3955" s="58" t="s">
        <v>15851</v>
      </c>
    </row>
    <row r="3956" spans="1:2" x14ac:dyDescent="0.25">
      <c r="A3956" s="57">
        <v>30161701</v>
      </c>
      <c r="B3956" s="58" t="s">
        <v>16165</v>
      </c>
    </row>
    <row r="3957" spans="1:2" x14ac:dyDescent="0.25">
      <c r="A3957" s="57">
        <v>30161702</v>
      </c>
      <c r="B3957" s="58" t="s">
        <v>12663</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10249</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7781</v>
      </c>
    </row>
    <row r="3968" spans="1:2" x14ac:dyDescent="0.25">
      <c r="A3968" s="57">
        <v>30161714</v>
      </c>
      <c r="B3968" s="58" t="s">
        <v>6088</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12770</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4334</v>
      </c>
    </row>
    <row r="3983" spans="1:2" x14ac:dyDescent="0.25">
      <c r="A3983" s="57">
        <v>30161908</v>
      </c>
      <c r="B3983" s="58" t="s">
        <v>15545</v>
      </c>
    </row>
    <row r="3984" spans="1:2" x14ac:dyDescent="0.25">
      <c r="A3984" s="57">
        <v>30171501</v>
      </c>
      <c r="B3984" s="58" t="s">
        <v>14235</v>
      </c>
    </row>
    <row r="3985" spans="1:2" x14ac:dyDescent="0.25">
      <c r="A3985" s="57">
        <v>30171502</v>
      </c>
      <c r="B3985" s="58" t="s">
        <v>17865</v>
      </c>
    </row>
    <row r="3986" spans="1:2" x14ac:dyDescent="0.25">
      <c r="A3986" s="57">
        <v>30171503</v>
      </c>
      <c r="B3986" s="58" t="s">
        <v>13887</v>
      </c>
    </row>
    <row r="3987" spans="1:2" x14ac:dyDescent="0.25">
      <c r="A3987" s="57">
        <v>30171504</v>
      </c>
      <c r="B3987" s="58" t="s">
        <v>6975</v>
      </c>
    </row>
    <row r="3988" spans="1:2" x14ac:dyDescent="0.25">
      <c r="A3988" s="57">
        <v>30171505</v>
      </c>
      <c r="B3988" s="58" t="s">
        <v>16418</v>
      </c>
    </row>
    <row r="3989" spans="1:2" x14ac:dyDescent="0.25">
      <c r="A3989" s="57">
        <v>30171506</v>
      </c>
      <c r="B3989" s="58" t="s">
        <v>13425</v>
      </c>
    </row>
    <row r="3990" spans="1:2" x14ac:dyDescent="0.25">
      <c r="A3990" s="57">
        <v>30171507</v>
      </c>
      <c r="B3990" s="58" t="s">
        <v>4544</v>
      </c>
    </row>
    <row r="3991" spans="1:2" x14ac:dyDescent="0.25">
      <c r="A3991" s="57">
        <v>30171508</v>
      </c>
      <c r="B3991" s="58" t="s">
        <v>6064</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10288</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12413</v>
      </c>
    </row>
    <row r="4001" spans="1:2" x14ac:dyDescent="0.25">
      <c r="A4001" s="57">
        <v>30171607</v>
      </c>
      <c r="B4001" s="58" t="s">
        <v>14416</v>
      </c>
    </row>
    <row r="4002" spans="1:2" x14ac:dyDescent="0.25">
      <c r="A4002" s="57">
        <v>30171608</v>
      </c>
      <c r="B4002" s="58" t="s">
        <v>7139</v>
      </c>
    </row>
    <row r="4003" spans="1:2" x14ac:dyDescent="0.25">
      <c r="A4003" s="57">
        <v>30171609</v>
      </c>
      <c r="B4003" s="58" t="s">
        <v>9315</v>
      </c>
    </row>
    <row r="4004" spans="1:2" x14ac:dyDescent="0.25">
      <c r="A4004" s="57">
        <v>30171610</v>
      </c>
      <c r="B4004" s="58" t="s">
        <v>18496</v>
      </c>
    </row>
    <row r="4005" spans="1:2" x14ac:dyDescent="0.25">
      <c r="A4005" s="57">
        <v>30171611</v>
      </c>
      <c r="B4005" s="58" t="s">
        <v>18087</v>
      </c>
    </row>
    <row r="4006" spans="1:2" x14ac:dyDescent="0.25">
      <c r="A4006" s="57">
        <v>30171612</v>
      </c>
      <c r="B4006" s="58" t="s">
        <v>5307</v>
      </c>
    </row>
    <row r="4007" spans="1:2" x14ac:dyDescent="0.25">
      <c r="A4007" s="57">
        <v>30171613</v>
      </c>
      <c r="B4007" s="58" t="s">
        <v>6272</v>
      </c>
    </row>
    <row r="4008" spans="1:2" x14ac:dyDescent="0.25">
      <c r="A4008" s="57">
        <v>30171614</v>
      </c>
      <c r="B4008" s="58" t="s">
        <v>14949</v>
      </c>
    </row>
    <row r="4009" spans="1:2" x14ac:dyDescent="0.25">
      <c r="A4009" s="57">
        <v>30171615</v>
      </c>
      <c r="B4009" s="58" t="s">
        <v>14254</v>
      </c>
    </row>
    <row r="4010" spans="1:2" x14ac:dyDescent="0.25">
      <c r="A4010" s="57">
        <v>30171701</v>
      </c>
      <c r="B4010" s="58" t="s">
        <v>14276</v>
      </c>
    </row>
    <row r="4011" spans="1:2" x14ac:dyDescent="0.25">
      <c r="A4011" s="57">
        <v>30171703</v>
      </c>
      <c r="B4011" s="58" t="s">
        <v>12777</v>
      </c>
    </row>
    <row r="4012" spans="1:2" x14ac:dyDescent="0.25">
      <c r="A4012" s="57">
        <v>30171704</v>
      </c>
      <c r="B4012" s="58" t="s">
        <v>9443</v>
      </c>
    </row>
    <row r="4013" spans="1:2" x14ac:dyDescent="0.25">
      <c r="A4013" s="57">
        <v>30171705</v>
      </c>
      <c r="B4013" s="58" t="s">
        <v>15994</v>
      </c>
    </row>
    <row r="4014" spans="1:2" x14ac:dyDescent="0.25">
      <c r="A4014" s="57">
        <v>30171706</v>
      </c>
      <c r="B4014" s="58" t="s">
        <v>14361</v>
      </c>
    </row>
    <row r="4015" spans="1:2" x14ac:dyDescent="0.25">
      <c r="A4015" s="57">
        <v>30171707</v>
      </c>
      <c r="B4015" s="58" t="s">
        <v>11828</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9769</v>
      </c>
    </row>
    <row r="4020" spans="1:2" x14ac:dyDescent="0.25">
      <c r="A4020" s="57">
        <v>30171803</v>
      </c>
      <c r="B4020" s="58" t="s">
        <v>9181</v>
      </c>
    </row>
    <row r="4021" spans="1:2" x14ac:dyDescent="0.25">
      <c r="A4021" s="57">
        <v>30171901</v>
      </c>
      <c r="B4021" s="58" t="s">
        <v>6021</v>
      </c>
    </row>
    <row r="4022" spans="1:2" x14ac:dyDescent="0.25">
      <c r="A4022" s="57">
        <v>30171902</v>
      </c>
      <c r="B4022" s="58" t="s">
        <v>859</v>
      </c>
    </row>
    <row r="4023" spans="1:2" x14ac:dyDescent="0.25">
      <c r="A4023" s="57">
        <v>30171903</v>
      </c>
      <c r="B4023" s="58" t="s">
        <v>12958</v>
      </c>
    </row>
    <row r="4024" spans="1:2" x14ac:dyDescent="0.25">
      <c r="A4024" s="57">
        <v>30171904</v>
      </c>
      <c r="B4024" s="58" t="s">
        <v>1826</v>
      </c>
    </row>
    <row r="4025" spans="1:2" x14ac:dyDescent="0.25">
      <c r="A4025" s="57">
        <v>30171905</v>
      </c>
      <c r="B4025" s="58" t="s">
        <v>13239</v>
      </c>
    </row>
    <row r="4026" spans="1:2" x14ac:dyDescent="0.25">
      <c r="A4026" s="57">
        <v>30171906</v>
      </c>
      <c r="B4026" s="58" t="s">
        <v>10307</v>
      </c>
    </row>
    <row r="4027" spans="1:2" x14ac:dyDescent="0.25">
      <c r="A4027" s="57">
        <v>30172001</v>
      </c>
      <c r="B4027" s="58" t="s">
        <v>4928</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10577</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17560</v>
      </c>
    </row>
    <row r="4048" spans="1:2" x14ac:dyDescent="0.25">
      <c r="A4048" s="57">
        <v>30191602</v>
      </c>
      <c r="B4048" s="58" t="s">
        <v>4474</v>
      </c>
    </row>
    <row r="4049" spans="1:2" x14ac:dyDescent="0.25">
      <c r="A4049" s="57">
        <v>30191603</v>
      </c>
      <c r="B4049" s="58" t="s">
        <v>8867</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17589</v>
      </c>
    </row>
    <row r="4056" spans="1:2" x14ac:dyDescent="0.25">
      <c r="A4056" s="57">
        <v>30201605</v>
      </c>
      <c r="B4056" s="58" t="s">
        <v>7595</v>
      </c>
    </row>
    <row r="4057" spans="1:2" x14ac:dyDescent="0.25">
      <c r="A4057" s="57">
        <v>30201606</v>
      </c>
      <c r="B4057" s="58" t="s">
        <v>11097</v>
      </c>
    </row>
    <row r="4058" spans="1:2" x14ac:dyDescent="0.25">
      <c r="A4058" s="57">
        <v>30201701</v>
      </c>
      <c r="B4058" s="58" t="s">
        <v>13075</v>
      </c>
    </row>
    <row r="4059" spans="1:2" x14ac:dyDescent="0.25">
      <c r="A4059" s="57">
        <v>30201702</v>
      </c>
      <c r="B4059" s="58" t="s">
        <v>12851</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12071</v>
      </c>
    </row>
    <row r="4066" spans="1:2" x14ac:dyDescent="0.25">
      <c r="A4066" s="57">
        <v>30201710</v>
      </c>
      <c r="B4066" s="58" t="s">
        <v>12665</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9772</v>
      </c>
    </row>
    <row r="4078" spans="1:2" x14ac:dyDescent="0.25">
      <c r="A4078" s="57">
        <v>30221003</v>
      </c>
      <c r="B4078" s="58" t="s">
        <v>7106</v>
      </c>
    </row>
    <row r="4079" spans="1:2" x14ac:dyDescent="0.25">
      <c r="A4079" s="57">
        <v>30221004</v>
      </c>
      <c r="B4079" s="58" t="s">
        <v>14620</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17344</v>
      </c>
    </row>
    <row r="4087" spans="1:2" x14ac:dyDescent="0.25">
      <c r="A4087" s="57">
        <v>30221013</v>
      </c>
      <c r="B4087" s="58" t="s">
        <v>2449</v>
      </c>
    </row>
    <row r="4088" spans="1:2" x14ac:dyDescent="0.25">
      <c r="A4088" s="57">
        <v>30221014</v>
      </c>
      <c r="B4088" s="58" t="s">
        <v>2969</v>
      </c>
    </row>
    <row r="4089" spans="1:2" x14ac:dyDescent="0.25">
      <c r="A4089" s="57">
        <v>30222001</v>
      </c>
      <c r="B4089" s="58" t="s">
        <v>13811</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10549</v>
      </c>
    </row>
    <row r="4094" spans="1:2" x14ac:dyDescent="0.25">
      <c r="A4094" s="57">
        <v>30222006</v>
      </c>
      <c r="B4094" s="58" t="s">
        <v>1743</v>
      </c>
    </row>
    <row r="4095" spans="1:2" x14ac:dyDescent="0.25">
      <c r="A4095" s="57">
        <v>30222007</v>
      </c>
      <c r="B4095" s="58" t="s">
        <v>10492</v>
      </c>
    </row>
    <row r="4096" spans="1:2" x14ac:dyDescent="0.25">
      <c r="A4096" s="57">
        <v>30222008</v>
      </c>
      <c r="B4096" s="58" t="s">
        <v>7614</v>
      </c>
    </row>
    <row r="4097" spans="1:2" x14ac:dyDescent="0.25">
      <c r="A4097" s="57">
        <v>30222009</v>
      </c>
      <c r="B4097" s="58" t="s">
        <v>9869</v>
      </c>
    </row>
    <row r="4098" spans="1:2" x14ac:dyDescent="0.25">
      <c r="A4098" s="57">
        <v>30222010</v>
      </c>
      <c r="B4098" s="58" t="s">
        <v>3469</v>
      </c>
    </row>
    <row r="4099" spans="1:2" x14ac:dyDescent="0.25">
      <c r="A4099" s="57">
        <v>30222011</v>
      </c>
      <c r="B4099" s="58" t="s">
        <v>5698</v>
      </c>
    </row>
    <row r="4100" spans="1:2" x14ac:dyDescent="0.25">
      <c r="A4100" s="57">
        <v>30222012</v>
      </c>
      <c r="B4100" s="58" t="s">
        <v>10507</v>
      </c>
    </row>
    <row r="4101" spans="1:2" x14ac:dyDescent="0.25">
      <c r="A4101" s="57">
        <v>30222013</v>
      </c>
      <c r="B4101" s="58" t="s">
        <v>12771</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12453</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18571</v>
      </c>
    </row>
    <row r="4112" spans="1:2" x14ac:dyDescent="0.25">
      <c r="A4112" s="57">
        <v>30222024</v>
      </c>
      <c r="B4112" s="58" t="s">
        <v>6079</v>
      </c>
    </row>
    <row r="4113" spans="1:2" x14ac:dyDescent="0.25">
      <c r="A4113" s="57">
        <v>30222025</v>
      </c>
      <c r="B4113" s="58" t="s">
        <v>396</v>
      </c>
    </row>
    <row r="4114" spans="1:2" x14ac:dyDescent="0.25">
      <c r="A4114" s="57">
        <v>30222026</v>
      </c>
      <c r="B4114" s="58" t="s">
        <v>1203</v>
      </c>
    </row>
    <row r="4115" spans="1:2" x14ac:dyDescent="0.25">
      <c r="A4115" s="57">
        <v>30222027</v>
      </c>
      <c r="B4115" s="58" t="s">
        <v>13525</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4452</v>
      </c>
    </row>
    <row r="4122" spans="1:2" x14ac:dyDescent="0.25">
      <c r="A4122" s="57">
        <v>30222034</v>
      </c>
      <c r="B4122" s="58" t="s">
        <v>18011</v>
      </c>
    </row>
    <row r="4123" spans="1:2" x14ac:dyDescent="0.25">
      <c r="A4123" s="57">
        <v>30222035</v>
      </c>
      <c r="B4123" s="58" t="s">
        <v>11519</v>
      </c>
    </row>
    <row r="4124" spans="1:2" x14ac:dyDescent="0.25">
      <c r="A4124" s="57">
        <v>30222036</v>
      </c>
      <c r="B4124" s="58" t="s">
        <v>12667</v>
      </c>
    </row>
    <row r="4125" spans="1:2" x14ac:dyDescent="0.25">
      <c r="A4125" s="57">
        <v>30222037</v>
      </c>
      <c r="B4125" s="58" t="s">
        <v>17704</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14258</v>
      </c>
    </row>
    <row r="4131" spans="1:2" x14ac:dyDescent="0.25">
      <c r="A4131" s="57">
        <v>30222043</v>
      </c>
      <c r="B4131" s="58" t="s">
        <v>14266</v>
      </c>
    </row>
    <row r="4132" spans="1:2" x14ac:dyDescent="0.25">
      <c r="A4132" s="57">
        <v>30222044</v>
      </c>
      <c r="B4132" s="58" t="s">
        <v>9823</v>
      </c>
    </row>
    <row r="4133" spans="1:2" x14ac:dyDescent="0.25">
      <c r="A4133" s="57">
        <v>30222045</v>
      </c>
      <c r="B4133" s="58" t="s">
        <v>4572</v>
      </c>
    </row>
    <row r="4134" spans="1:2" x14ac:dyDescent="0.25">
      <c r="A4134" s="57">
        <v>30222046</v>
      </c>
      <c r="B4134" s="58" t="s">
        <v>17743</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14326</v>
      </c>
    </row>
    <row r="4140" spans="1:2" x14ac:dyDescent="0.25">
      <c r="A4140" s="57">
        <v>30222052</v>
      </c>
      <c r="B4140" s="58" t="s">
        <v>11737</v>
      </c>
    </row>
    <row r="4141" spans="1:2" x14ac:dyDescent="0.25">
      <c r="A4141" s="57">
        <v>30222053</v>
      </c>
      <c r="B4141" s="58" t="s">
        <v>10673</v>
      </c>
    </row>
    <row r="4142" spans="1:2" x14ac:dyDescent="0.25">
      <c r="A4142" s="57">
        <v>30222054</v>
      </c>
      <c r="B4142" s="58" t="s">
        <v>10666</v>
      </c>
    </row>
    <row r="4143" spans="1:2" x14ac:dyDescent="0.25">
      <c r="A4143" s="57">
        <v>30222055</v>
      </c>
      <c r="B4143" s="58" t="s">
        <v>14044</v>
      </c>
    </row>
    <row r="4144" spans="1:2" x14ac:dyDescent="0.25">
      <c r="A4144" s="57">
        <v>30222056</v>
      </c>
      <c r="B4144" s="58" t="s">
        <v>14711</v>
      </c>
    </row>
    <row r="4145" spans="1:2" x14ac:dyDescent="0.25">
      <c r="A4145" s="57">
        <v>30222057</v>
      </c>
      <c r="B4145" s="58" t="s">
        <v>10168</v>
      </c>
    </row>
    <row r="4146" spans="1:2" x14ac:dyDescent="0.25">
      <c r="A4146" s="57">
        <v>30222058</v>
      </c>
      <c r="B4146" s="58" t="s">
        <v>12507</v>
      </c>
    </row>
    <row r="4147" spans="1:2" x14ac:dyDescent="0.25">
      <c r="A4147" s="57">
        <v>30222059</v>
      </c>
      <c r="B4147" s="58" t="s">
        <v>5071</v>
      </c>
    </row>
    <row r="4148" spans="1:2" x14ac:dyDescent="0.25">
      <c r="A4148" s="57">
        <v>30222060</v>
      </c>
      <c r="B4148" s="58" t="s">
        <v>15011</v>
      </c>
    </row>
    <row r="4149" spans="1:2" x14ac:dyDescent="0.25">
      <c r="A4149" s="57">
        <v>30222061</v>
      </c>
      <c r="B4149" s="58" t="s">
        <v>18670</v>
      </c>
    </row>
    <row r="4150" spans="1:2" x14ac:dyDescent="0.25">
      <c r="A4150" s="57">
        <v>30222063</v>
      </c>
      <c r="B4150" s="58" t="s">
        <v>5907</v>
      </c>
    </row>
    <row r="4151" spans="1:2" x14ac:dyDescent="0.25">
      <c r="A4151" s="57">
        <v>30222101</v>
      </c>
      <c r="B4151" s="58" t="s">
        <v>10627</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12860</v>
      </c>
    </row>
    <row r="4157" spans="1:2" x14ac:dyDescent="0.25">
      <c r="A4157" s="57">
        <v>30222107</v>
      </c>
      <c r="B4157" s="58" t="s">
        <v>6460</v>
      </c>
    </row>
    <row r="4158" spans="1:2" x14ac:dyDescent="0.25">
      <c r="A4158" s="57">
        <v>30222108</v>
      </c>
      <c r="B4158" s="58" t="s">
        <v>5857</v>
      </c>
    </row>
    <row r="4159" spans="1:2" x14ac:dyDescent="0.25">
      <c r="A4159" s="57">
        <v>30222109</v>
      </c>
      <c r="B4159" s="58" t="s">
        <v>7096</v>
      </c>
    </row>
    <row r="4160" spans="1:2" x14ac:dyDescent="0.25">
      <c r="A4160" s="57">
        <v>30222110</v>
      </c>
      <c r="B4160" s="58" t="s">
        <v>9874</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4326</v>
      </c>
    </row>
    <row r="4165" spans="1:2" x14ac:dyDescent="0.25">
      <c r="A4165" s="57">
        <v>30222115</v>
      </c>
      <c r="B4165" s="58" t="s">
        <v>11739</v>
      </c>
    </row>
    <row r="4166" spans="1:2" x14ac:dyDescent="0.25">
      <c r="A4166" s="57">
        <v>30222116</v>
      </c>
      <c r="B4166" s="58" t="s">
        <v>5305</v>
      </c>
    </row>
    <row r="4167" spans="1:2" x14ac:dyDescent="0.25">
      <c r="A4167" s="57">
        <v>30222201</v>
      </c>
      <c r="B4167" s="58" t="s">
        <v>13114</v>
      </c>
    </row>
    <row r="4168" spans="1:2" x14ac:dyDescent="0.25">
      <c r="A4168" s="57">
        <v>30222202</v>
      </c>
      <c r="B4168" s="58" t="s">
        <v>18685</v>
      </c>
    </row>
    <row r="4169" spans="1:2" x14ac:dyDescent="0.25">
      <c r="A4169" s="57">
        <v>30222203</v>
      </c>
      <c r="B4169" s="58" t="s">
        <v>17351</v>
      </c>
    </row>
    <row r="4170" spans="1:2" x14ac:dyDescent="0.25">
      <c r="A4170" s="57">
        <v>30222204</v>
      </c>
      <c r="B4170" s="58" t="s">
        <v>11112</v>
      </c>
    </row>
    <row r="4171" spans="1:2" x14ac:dyDescent="0.25">
      <c r="A4171" s="57">
        <v>30222205</v>
      </c>
      <c r="B4171" s="58" t="s">
        <v>10839</v>
      </c>
    </row>
    <row r="4172" spans="1:2" x14ac:dyDescent="0.25">
      <c r="A4172" s="57">
        <v>30222206</v>
      </c>
      <c r="B4172" s="58" t="s">
        <v>14618</v>
      </c>
    </row>
    <row r="4173" spans="1:2" x14ac:dyDescent="0.25">
      <c r="A4173" s="57">
        <v>30222207</v>
      </c>
      <c r="B4173" s="58" t="s">
        <v>368</v>
      </c>
    </row>
    <row r="4174" spans="1:2" x14ac:dyDescent="0.25">
      <c r="A4174" s="57">
        <v>30222208</v>
      </c>
      <c r="B4174" s="58" t="s">
        <v>12289</v>
      </c>
    </row>
    <row r="4175" spans="1:2" x14ac:dyDescent="0.25">
      <c r="A4175" s="57">
        <v>30222301</v>
      </c>
      <c r="B4175" s="58" t="s">
        <v>98</v>
      </c>
    </row>
    <row r="4176" spans="1:2" x14ac:dyDescent="0.25">
      <c r="A4176" s="57">
        <v>30222302</v>
      </c>
      <c r="B4176" s="58" t="s">
        <v>9298</v>
      </c>
    </row>
    <row r="4177" spans="1:2" x14ac:dyDescent="0.25">
      <c r="A4177" s="57">
        <v>30222303</v>
      </c>
      <c r="B4177" s="58" t="s">
        <v>9811</v>
      </c>
    </row>
    <row r="4178" spans="1:2" x14ac:dyDescent="0.25">
      <c r="A4178" s="57">
        <v>30222304</v>
      </c>
      <c r="B4178" s="58" t="s">
        <v>11184</v>
      </c>
    </row>
    <row r="4179" spans="1:2" x14ac:dyDescent="0.25">
      <c r="A4179" s="57">
        <v>30222305</v>
      </c>
      <c r="B4179" s="58" t="s">
        <v>4361</v>
      </c>
    </row>
    <row r="4180" spans="1:2" x14ac:dyDescent="0.25">
      <c r="A4180" s="57">
        <v>30222306</v>
      </c>
      <c r="B4180" s="58" t="s">
        <v>12015</v>
      </c>
    </row>
    <row r="4181" spans="1:2" x14ac:dyDescent="0.25">
      <c r="A4181" s="57">
        <v>30222307</v>
      </c>
      <c r="B4181" s="58" t="s">
        <v>15839</v>
      </c>
    </row>
    <row r="4182" spans="1:2" x14ac:dyDescent="0.25">
      <c r="A4182" s="57">
        <v>30222308</v>
      </c>
      <c r="B4182" s="58" t="s">
        <v>2528</v>
      </c>
    </row>
    <row r="4183" spans="1:2" x14ac:dyDescent="0.25">
      <c r="A4183" s="57">
        <v>30222309</v>
      </c>
      <c r="B4183" s="58" t="s">
        <v>10032</v>
      </c>
    </row>
    <row r="4184" spans="1:2" x14ac:dyDescent="0.25">
      <c r="A4184" s="57">
        <v>30222401</v>
      </c>
      <c r="B4184" s="58" t="s">
        <v>7164</v>
      </c>
    </row>
    <row r="4185" spans="1:2" x14ac:dyDescent="0.25">
      <c r="A4185" s="57">
        <v>30222402</v>
      </c>
      <c r="B4185" s="58" t="s">
        <v>13244</v>
      </c>
    </row>
    <row r="4186" spans="1:2" x14ac:dyDescent="0.25">
      <c r="A4186" s="57">
        <v>30222403</v>
      </c>
      <c r="B4186" s="58" t="s">
        <v>13482</v>
      </c>
    </row>
    <row r="4187" spans="1:2" x14ac:dyDescent="0.25">
      <c r="A4187" s="57">
        <v>30222404</v>
      </c>
      <c r="B4187" s="58" t="s">
        <v>9918</v>
      </c>
    </row>
    <row r="4188" spans="1:2" x14ac:dyDescent="0.25">
      <c r="A4188" s="57">
        <v>30222405</v>
      </c>
      <c r="B4188" s="58" t="s">
        <v>1030</v>
      </c>
    </row>
    <row r="4189" spans="1:2" x14ac:dyDescent="0.25">
      <c r="A4189" s="57">
        <v>30222406</v>
      </c>
      <c r="B4189" s="58" t="s">
        <v>11357</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14111</v>
      </c>
    </row>
    <row r="4198" spans="1:2" x14ac:dyDescent="0.25">
      <c r="A4198" s="57">
        <v>30222506</v>
      </c>
      <c r="B4198" s="58" t="s">
        <v>8965</v>
      </c>
    </row>
    <row r="4199" spans="1:2" x14ac:dyDescent="0.25">
      <c r="A4199" s="57">
        <v>30222507</v>
      </c>
      <c r="B4199" s="58" t="s">
        <v>8101</v>
      </c>
    </row>
    <row r="4200" spans="1:2" x14ac:dyDescent="0.25">
      <c r="A4200" s="57">
        <v>30222601</v>
      </c>
      <c r="B4200" s="58" t="s">
        <v>14722</v>
      </c>
    </row>
    <row r="4201" spans="1:2" x14ac:dyDescent="0.25">
      <c r="A4201" s="57">
        <v>30222602</v>
      </c>
      <c r="B4201" s="58" t="s">
        <v>17469</v>
      </c>
    </row>
    <row r="4202" spans="1:2" x14ac:dyDescent="0.25">
      <c r="A4202" s="57">
        <v>30222603</v>
      </c>
      <c r="B4202" s="58" t="s">
        <v>2705</v>
      </c>
    </row>
    <row r="4203" spans="1:2" x14ac:dyDescent="0.25">
      <c r="A4203" s="57">
        <v>30222604</v>
      </c>
      <c r="B4203" s="58" t="s">
        <v>8121</v>
      </c>
    </row>
    <row r="4204" spans="1:2" x14ac:dyDescent="0.25">
      <c r="A4204" s="57">
        <v>30222605</v>
      </c>
      <c r="B4204" s="58" t="s">
        <v>14253</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7142</v>
      </c>
    </row>
    <row r="4214" spans="1:2" x14ac:dyDescent="0.25">
      <c r="A4214" s="57">
        <v>30222901</v>
      </c>
      <c r="B4214" s="58" t="s">
        <v>11339</v>
      </c>
    </row>
    <row r="4215" spans="1:2" x14ac:dyDescent="0.25">
      <c r="A4215" s="57">
        <v>30222902</v>
      </c>
      <c r="B4215" s="58" t="s">
        <v>16869</v>
      </c>
    </row>
    <row r="4216" spans="1:2" x14ac:dyDescent="0.25">
      <c r="A4216" s="57">
        <v>30222903</v>
      </c>
      <c r="B4216" s="58" t="s">
        <v>7054</v>
      </c>
    </row>
    <row r="4217" spans="1:2" x14ac:dyDescent="0.25">
      <c r="A4217" s="57">
        <v>30222904</v>
      </c>
      <c r="B4217" s="58" t="s">
        <v>13719</v>
      </c>
    </row>
    <row r="4218" spans="1:2" x14ac:dyDescent="0.25">
      <c r="A4218" s="57">
        <v>30223001</v>
      </c>
      <c r="B4218" s="58" t="s">
        <v>6151</v>
      </c>
    </row>
    <row r="4219" spans="1:2" x14ac:dyDescent="0.25">
      <c r="A4219" s="57">
        <v>30223002</v>
      </c>
      <c r="B4219" s="58" t="s">
        <v>13470</v>
      </c>
    </row>
    <row r="4220" spans="1:2" x14ac:dyDescent="0.25">
      <c r="A4220" s="57">
        <v>30223003</v>
      </c>
      <c r="B4220" s="58" t="s">
        <v>842</v>
      </c>
    </row>
    <row r="4221" spans="1:2" x14ac:dyDescent="0.25">
      <c r="A4221" s="57">
        <v>31101501</v>
      </c>
      <c r="B4221" s="58" t="s">
        <v>14934</v>
      </c>
    </row>
    <row r="4222" spans="1:2" x14ac:dyDescent="0.25">
      <c r="A4222" s="57">
        <v>31101502</v>
      </c>
      <c r="B4222" s="58" t="s">
        <v>13843</v>
      </c>
    </row>
    <row r="4223" spans="1:2" x14ac:dyDescent="0.25">
      <c r="A4223" s="57">
        <v>31101503</v>
      </c>
      <c r="B4223" s="58" t="s">
        <v>15736</v>
      </c>
    </row>
    <row r="4224" spans="1:2" x14ac:dyDescent="0.25">
      <c r="A4224" s="57">
        <v>31101504</v>
      </c>
      <c r="B4224" s="58" t="s">
        <v>6621</v>
      </c>
    </row>
    <row r="4225" spans="1:2" x14ac:dyDescent="0.25">
      <c r="A4225" s="57">
        <v>31101505</v>
      </c>
      <c r="B4225" s="58" t="s">
        <v>17758</v>
      </c>
    </row>
    <row r="4226" spans="1:2" x14ac:dyDescent="0.25">
      <c r="A4226" s="57">
        <v>31101506</v>
      </c>
      <c r="B4226" s="58" t="s">
        <v>11896</v>
      </c>
    </row>
    <row r="4227" spans="1:2" x14ac:dyDescent="0.25">
      <c r="A4227" s="57">
        <v>31101507</v>
      </c>
      <c r="B4227" s="58" t="s">
        <v>15110</v>
      </c>
    </row>
    <row r="4228" spans="1:2" x14ac:dyDescent="0.25">
      <c r="A4228" s="57">
        <v>31101508</v>
      </c>
      <c r="B4228" s="58" t="s">
        <v>10639</v>
      </c>
    </row>
    <row r="4229" spans="1:2" x14ac:dyDescent="0.25">
      <c r="A4229" s="57">
        <v>31101509</v>
      </c>
      <c r="B4229" s="58" t="s">
        <v>1843</v>
      </c>
    </row>
    <row r="4230" spans="1:2" x14ac:dyDescent="0.25">
      <c r="A4230" s="57">
        <v>31101510</v>
      </c>
      <c r="B4230" s="58" t="s">
        <v>14439</v>
      </c>
    </row>
    <row r="4231" spans="1:2" x14ac:dyDescent="0.25">
      <c r="A4231" s="57">
        <v>31101511</v>
      </c>
      <c r="B4231" s="58" t="s">
        <v>14665</v>
      </c>
    </row>
    <row r="4232" spans="1:2" x14ac:dyDescent="0.25">
      <c r="A4232" s="57">
        <v>31101512</v>
      </c>
      <c r="B4232" s="58" t="s">
        <v>15706</v>
      </c>
    </row>
    <row r="4233" spans="1:2" x14ac:dyDescent="0.25">
      <c r="A4233" s="57">
        <v>31101513</v>
      </c>
      <c r="B4233" s="58" t="s">
        <v>6072</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12787</v>
      </c>
    </row>
    <row r="4242" spans="1:2" x14ac:dyDescent="0.25">
      <c r="A4242" s="57">
        <v>31101606</v>
      </c>
      <c r="B4242" s="58" t="s">
        <v>5700</v>
      </c>
    </row>
    <row r="4243" spans="1:2" x14ac:dyDescent="0.25">
      <c r="A4243" s="57">
        <v>31101607</v>
      </c>
      <c r="B4243" s="58" t="s">
        <v>8971</v>
      </c>
    </row>
    <row r="4244" spans="1:2" x14ac:dyDescent="0.25">
      <c r="A4244" s="57">
        <v>31101608</v>
      </c>
      <c r="B4244" s="58" t="s">
        <v>11799</v>
      </c>
    </row>
    <row r="4245" spans="1:2" x14ac:dyDescent="0.25">
      <c r="A4245" s="57">
        <v>31101609</v>
      </c>
      <c r="B4245" s="58" t="s">
        <v>11534</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12325</v>
      </c>
    </row>
    <row r="4250" spans="1:2" x14ac:dyDescent="0.25">
      <c r="A4250" s="57">
        <v>31101614</v>
      </c>
      <c r="B4250" s="58" t="s">
        <v>18707</v>
      </c>
    </row>
    <row r="4251" spans="1:2" x14ac:dyDescent="0.25">
      <c r="A4251" s="57">
        <v>31101615</v>
      </c>
      <c r="B4251" s="58" t="s">
        <v>10360</v>
      </c>
    </row>
    <row r="4252" spans="1:2" x14ac:dyDescent="0.25">
      <c r="A4252" s="57">
        <v>31101616</v>
      </c>
      <c r="B4252" s="58" t="s">
        <v>17424</v>
      </c>
    </row>
    <row r="4253" spans="1:2" x14ac:dyDescent="0.25">
      <c r="A4253" s="57">
        <v>31101701</v>
      </c>
      <c r="B4253" s="58" t="s">
        <v>18182</v>
      </c>
    </row>
    <row r="4254" spans="1:2" x14ac:dyDescent="0.25">
      <c r="A4254" s="57">
        <v>31101702</v>
      </c>
      <c r="B4254" s="58" t="s">
        <v>14764</v>
      </c>
    </row>
    <row r="4255" spans="1:2" x14ac:dyDescent="0.25">
      <c r="A4255" s="57">
        <v>31101703</v>
      </c>
      <c r="B4255" s="58" t="s">
        <v>11228</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10034</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12779</v>
      </c>
    </row>
    <row r="4270" spans="1:2" x14ac:dyDescent="0.25">
      <c r="A4270" s="57">
        <v>31101802</v>
      </c>
      <c r="B4270" s="58" t="s">
        <v>6325</v>
      </c>
    </row>
    <row r="4271" spans="1:2" x14ac:dyDescent="0.25">
      <c r="A4271" s="57">
        <v>31101803</v>
      </c>
      <c r="B4271" s="58" t="s">
        <v>9922</v>
      </c>
    </row>
    <row r="4272" spans="1:2" x14ac:dyDescent="0.25">
      <c r="A4272" s="57">
        <v>31101804</v>
      </c>
      <c r="B4272" s="58" t="s">
        <v>11742</v>
      </c>
    </row>
    <row r="4273" spans="1:2" x14ac:dyDescent="0.25">
      <c r="A4273" s="57">
        <v>31101805</v>
      </c>
      <c r="B4273" s="58" t="s">
        <v>16881</v>
      </c>
    </row>
    <row r="4274" spans="1:2" x14ac:dyDescent="0.25">
      <c r="A4274" s="57">
        <v>31101806</v>
      </c>
      <c r="B4274" s="58" t="s">
        <v>14543</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13012</v>
      </c>
    </row>
    <row r="4280" spans="1:2" x14ac:dyDescent="0.25">
      <c r="A4280" s="57">
        <v>31101812</v>
      </c>
      <c r="B4280" s="58" t="s">
        <v>8738</v>
      </c>
    </row>
    <row r="4281" spans="1:2" x14ac:dyDescent="0.25">
      <c r="A4281" s="57">
        <v>31101813</v>
      </c>
      <c r="B4281" s="58" t="s">
        <v>7506</v>
      </c>
    </row>
    <row r="4282" spans="1:2" x14ac:dyDescent="0.25">
      <c r="A4282" s="57">
        <v>31101814</v>
      </c>
      <c r="B4282" s="58" t="s">
        <v>17872</v>
      </c>
    </row>
    <row r="4283" spans="1:2" x14ac:dyDescent="0.25">
      <c r="A4283" s="57">
        <v>31101815</v>
      </c>
      <c r="B4283" s="58" t="s">
        <v>13600</v>
      </c>
    </row>
    <row r="4284" spans="1:2" x14ac:dyDescent="0.25">
      <c r="A4284" s="57">
        <v>31101816</v>
      </c>
      <c r="B4284" s="58" t="s">
        <v>11344</v>
      </c>
    </row>
    <row r="4285" spans="1:2" x14ac:dyDescent="0.25">
      <c r="A4285" s="57">
        <v>31101901</v>
      </c>
      <c r="B4285" s="58" t="s">
        <v>344</v>
      </c>
    </row>
    <row r="4286" spans="1:2" x14ac:dyDescent="0.25">
      <c r="A4286" s="57">
        <v>31101902</v>
      </c>
      <c r="B4286" s="58" t="s">
        <v>3347</v>
      </c>
    </row>
    <row r="4287" spans="1:2" x14ac:dyDescent="0.25">
      <c r="A4287" s="57">
        <v>31101903</v>
      </c>
      <c r="B4287" s="58" t="s">
        <v>10021</v>
      </c>
    </row>
    <row r="4288" spans="1:2" x14ac:dyDescent="0.25">
      <c r="A4288" s="57">
        <v>31101904</v>
      </c>
      <c r="B4288" s="58" t="s">
        <v>13303</v>
      </c>
    </row>
    <row r="4289" spans="1:2" x14ac:dyDescent="0.25">
      <c r="A4289" s="57">
        <v>31101905</v>
      </c>
      <c r="B4289" s="58" t="s">
        <v>959</v>
      </c>
    </row>
    <row r="4290" spans="1:2" x14ac:dyDescent="0.25">
      <c r="A4290" s="57">
        <v>31101906</v>
      </c>
      <c r="B4290" s="58" t="s">
        <v>8689</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13264</v>
      </c>
    </row>
    <row r="4295" spans="1:2" x14ac:dyDescent="0.25">
      <c r="A4295" s="57">
        <v>31101911</v>
      </c>
      <c r="B4295" s="58" t="s">
        <v>10410</v>
      </c>
    </row>
    <row r="4296" spans="1:2" x14ac:dyDescent="0.25">
      <c r="A4296" s="57">
        <v>31101912</v>
      </c>
      <c r="B4296" s="58" t="s">
        <v>11088</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9650</v>
      </c>
    </row>
    <row r="4301" spans="1:2" x14ac:dyDescent="0.25">
      <c r="A4301" s="57">
        <v>31102005</v>
      </c>
      <c r="B4301" s="58" t="s">
        <v>2253</v>
      </c>
    </row>
    <row r="4302" spans="1:2" x14ac:dyDescent="0.25">
      <c r="A4302" s="57">
        <v>31102006</v>
      </c>
      <c r="B4302" s="58" t="s">
        <v>1200</v>
      </c>
    </row>
    <row r="4303" spans="1:2" x14ac:dyDescent="0.25">
      <c r="A4303" s="57">
        <v>31102007</v>
      </c>
      <c r="B4303" s="58" t="s">
        <v>14217</v>
      </c>
    </row>
    <row r="4304" spans="1:2" x14ac:dyDescent="0.25">
      <c r="A4304" s="57">
        <v>31102008</v>
      </c>
      <c r="B4304" s="58" t="s">
        <v>16629</v>
      </c>
    </row>
    <row r="4305" spans="1:2" x14ac:dyDescent="0.25">
      <c r="A4305" s="57">
        <v>31102009</v>
      </c>
      <c r="B4305" s="58" t="s">
        <v>13164</v>
      </c>
    </row>
    <row r="4306" spans="1:2" x14ac:dyDescent="0.25">
      <c r="A4306" s="57">
        <v>31102010</v>
      </c>
      <c r="B4306" s="58" t="s">
        <v>1601</v>
      </c>
    </row>
    <row r="4307" spans="1:2" x14ac:dyDescent="0.25">
      <c r="A4307" s="57">
        <v>31102011</v>
      </c>
      <c r="B4307" s="58" t="s">
        <v>14528</v>
      </c>
    </row>
    <row r="4308" spans="1:2" x14ac:dyDescent="0.25">
      <c r="A4308" s="57">
        <v>31102012</v>
      </c>
      <c r="B4308" s="58" t="s">
        <v>13059</v>
      </c>
    </row>
    <row r="4309" spans="1:2" x14ac:dyDescent="0.25">
      <c r="A4309" s="57">
        <v>31102013</v>
      </c>
      <c r="B4309" s="58" t="s">
        <v>5336</v>
      </c>
    </row>
    <row r="4310" spans="1:2" x14ac:dyDescent="0.25">
      <c r="A4310" s="57">
        <v>31102014</v>
      </c>
      <c r="B4310" s="58" t="s">
        <v>7695</v>
      </c>
    </row>
    <row r="4311" spans="1:2" x14ac:dyDescent="0.25">
      <c r="A4311" s="57">
        <v>31102015</v>
      </c>
      <c r="B4311" s="58" t="s">
        <v>18594</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5823</v>
      </c>
    </row>
    <row r="4318" spans="1:2" x14ac:dyDescent="0.25">
      <c r="A4318" s="57">
        <v>31102106</v>
      </c>
      <c r="B4318" s="58" t="s">
        <v>23</v>
      </c>
    </row>
    <row r="4319" spans="1:2" x14ac:dyDescent="0.25">
      <c r="A4319" s="57">
        <v>31102107</v>
      </c>
      <c r="B4319" s="58" t="s">
        <v>7669</v>
      </c>
    </row>
    <row r="4320" spans="1:2" x14ac:dyDescent="0.25">
      <c r="A4320" s="57">
        <v>31102108</v>
      </c>
      <c r="B4320" s="58" t="s">
        <v>14128</v>
      </c>
    </row>
    <row r="4321" spans="1:2" x14ac:dyDescent="0.25">
      <c r="A4321" s="57">
        <v>31102109</v>
      </c>
      <c r="B4321" s="58" t="s">
        <v>432</v>
      </c>
    </row>
    <row r="4322" spans="1:2" x14ac:dyDescent="0.25">
      <c r="A4322" s="57">
        <v>31102110</v>
      </c>
      <c r="B4322" s="58" t="s">
        <v>17135</v>
      </c>
    </row>
    <row r="4323" spans="1:2" x14ac:dyDescent="0.25">
      <c r="A4323" s="57">
        <v>31102111</v>
      </c>
      <c r="B4323" s="58" t="s">
        <v>11942</v>
      </c>
    </row>
    <row r="4324" spans="1:2" x14ac:dyDescent="0.25">
      <c r="A4324" s="57">
        <v>31102112</v>
      </c>
      <c r="B4324" s="58" t="s">
        <v>8543</v>
      </c>
    </row>
    <row r="4325" spans="1:2" x14ac:dyDescent="0.25">
      <c r="A4325" s="57">
        <v>31102113</v>
      </c>
      <c r="B4325" s="58" t="s">
        <v>17804</v>
      </c>
    </row>
    <row r="4326" spans="1:2" x14ac:dyDescent="0.25">
      <c r="A4326" s="57">
        <v>31102114</v>
      </c>
      <c r="B4326" s="58" t="s">
        <v>12149</v>
      </c>
    </row>
    <row r="4327" spans="1:2" x14ac:dyDescent="0.25">
      <c r="A4327" s="57">
        <v>31102115</v>
      </c>
      <c r="B4327" s="58" t="s">
        <v>9764</v>
      </c>
    </row>
    <row r="4328" spans="1:2" x14ac:dyDescent="0.25">
      <c r="A4328" s="57">
        <v>31102116</v>
      </c>
      <c r="B4328" s="58" t="s">
        <v>15336</v>
      </c>
    </row>
    <row r="4329" spans="1:2" x14ac:dyDescent="0.25">
      <c r="A4329" s="57">
        <v>31102201</v>
      </c>
      <c r="B4329" s="58" t="s">
        <v>12183</v>
      </c>
    </row>
    <row r="4330" spans="1:2" x14ac:dyDescent="0.25">
      <c r="A4330" s="57">
        <v>31102202</v>
      </c>
      <c r="B4330" s="58" t="s">
        <v>12107</v>
      </c>
    </row>
    <row r="4331" spans="1:2" x14ac:dyDescent="0.25">
      <c r="A4331" s="57">
        <v>31102203</v>
      </c>
      <c r="B4331" s="58" t="s">
        <v>6115</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6128</v>
      </c>
    </row>
    <row r="4336" spans="1:2" x14ac:dyDescent="0.25">
      <c r="A4336" s="57">
        <v>31102208</v>
      </c>
      <c r="B4336" s="58" t="s">
        <v>9539</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6568</v>
      </c>
    </row>
    <row r="4342" spans="1:2" x14ac:dyDescent="0.25">
      <c r="A4342" s="57">
        <v>31102214</v>
      </c>
      <c r="B4342" s="58" t="s">
        <v>17668</v>
      </c>
    </row>
    <row r="4343" spans="1:2" x14ac:dyDescent="0.25">
      <c r="A4343" s="57">
        <v>31102215</v>
      </c>
      <c r="B4343" s="58" t="s">
        <v>1226</v>
      </c>
    </row>
    <row r="4344" spans="1:2" x14ac:dyDescent="0.25">
      <c r="A4344" s="57">
        <v>31102216</v>
      </c>
      <c r="B4344" s="58" t="s">
        <v>6083</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9696</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14204</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14083</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11943</v>
      </c>
    </row>
    <row r="4371" spans="1:2" x14ac:dyDescent="0.25">
      <c r="A4371" s="57">
        <v>31102411</v>
      </c>
      <c r="B4371" s="58" t="s">
        <v>6622</v>
      </c>
    </row>
    <row r="4372" spans="1:2" x14ac:dyDescent="0.25">
      <c r="A4372" s="57">
        <v>31102412</v>
      </c>
      <c r="B4372" s="58" t="s">
        <v>10772</v>
      </c>
    </row>
    <row r="4373" spans="1:2" x14ac:dyDescent="0.25">
      <c r="A4373" s="57">
        <v>31102413</v>
      </c>
      <c r="B4373" s="58" t="s">
        <v>18400</v>
      </c>
    </row>
    <row r="4374" spans="1:2" x14ac:dyDescent="0.25">
      <c r="A4374" s="57">
        <v>31102414</v>
      </c>
      <c r="B4374" s="58" t="s">
        <v>15150</v>
      </c>
    </row>
    <row r="4375" spans="1:2" x14ac:dyDescent="0.25">
      <c r="A4375" s="57">
        <v>31102415</v>
      </c>
      <c r="B4375" s="58" t="s">
        <v>9133</v>
      </c>
    </row>
    <row r="4376" spans="1:2" x14ac:dyDescent="0.25">
      <c r="A4376" s="57">
        <v>31102416</v>
      </c>
      <c r="B4376" s="58" t="s">
        <v>10672</v>
      </c>
    </row>
    <row r="4377" spans="1:2" x14ac:dyDescent="0.25">
      <c r="A4377" s="57">
        <v>31111501</v>
      </c>
      <c r="B4377" s="58" t="s">
        <v>12672</v>
      </c>
    </row>
    <row r="4378" spans="1:2" x14ac:dyDescent="0.25">
      <c r="A4378" s="57">
        <v>31111502</v>
      </c>
      <c r="B4378" s="58" t="s">
        <v>13117</v>
      </c>
    </row>
    <row r="4379" spans="1:2" x14ac:dyDescent="0.25">
      <c r="A4379" s="57">
        <v>31111503</v>
      </c>
      <c r="B4379" s="58" t="s">
        <v>17926</v>
      </c>
    </row>
    <row r="4380" spans="1:2" x14ac:dyDescent="0.25">
      <c r="A4380" s="57">
        <v>31111504</v>
      </c>
      <c r="B4380" s="58" t="s">
        <v>16680</v>
      </c>
    </row>
    <row r="4381" spans="1:2" x14ac:dyDescent="0.25">
      <c r="A4381" s="57">
        <v>31111505</v>
      </c>
      <c r="B4381" s="58" t="s">
        <v>11994</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13815</v>
      </c>
    </row>
    <row r="4391" spans="1:2" x14ac:dyDescent="0.25">
      <c r="A4391" s="57">
        <v>31111515</v>
      </c>
      <c r="B4391" s="58" t="s">
        <v>14257</v>
      </c>
    </row>
    <row r="4392" spans="1:2" x14ac:dyDescent="0.25">
      <c r="A4392" s="57">
        <v>31111516</v>
      </c>
      <c r="B4392" s="58" t="s">
        <v>17430</v>
      </c>
    </row>
    <row r="4393" spans="1:2" x14ac:dyDescent="0.25">
      <c r="A4393" s="57">
        <v>31111517</v>
      </c>
      <c r="B4393" s="58" t="s">
        <v>7875</v>
      </c>
    </row>
    <row r="4394" spans="1:2" x14ac:dyDescent="0.25">
      <c r="A4394" s="57">
        <v>31111601</v>
      </c>
      <c r="B4394" s="58" t="s">
        <v>15960</v>
      </c>
    </row>
    <row r="4395" spans="1:2" x14ac:dyDescent="0.25">
      <c r="A4395" s="57">
        <v>31111602</v>
      </c>
      <c r="B4395" s="58" t="s">
        <v>6261</v>
      </c>
    </row>
    <row r="4396" spans="1:2" x14ac:dyDescent="0.25">
      <c r="A4396" s="57">
        <v>31111603</v>
      </c>
      <c r="B4396" s="58" t="s">
        <v>12882</v>
      </c>
    </row>
    <row r="4397" spans="1:2" x14ac:dyDescent="0.25">
      <c r="A4397" s="57">
        <v>31111604</v>
      </c>
      <c r="B4397" s="58" t="s">
        <v>3544</v>
      </c>
    </row>
    <row r="4398" spans="1:2" x14ac:dyDescent="0.25">
      <c r="A4398" s="57">
        <v>31111605</v>
      </c>
      <c r="B4398" s="58" t="s">
        <v>10649</v>
      </c>
    </row>
    <row r="4399" spans="1:2" x14ac:dyDescent="0.25">
      <c r="A4399" s="57">
        <v>31111606</v>
      </c>
      <c r="B4399" s="58" t="s">
        <v>17681</v>
      </c>
    </row>
    <row r="4400" spans="1:2" x14ac:dyDescent="0.25">
      <c r="A4400" s="57">
        <v>31111607</v>
      </c>
      <c r="B4400" s="58" t="s">
        <v>10579</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13072</v>
      </c>
    </row>
    <row r="4405" spans="1:2" x14ac:dyDescent="0.25">
      <c r="A4405" s="57">
        <v>31111612</v>
      </c>
      <c r="B4405" s="58" t="s">
        <v>11424</v>
      </c>
    </row>
    <row r="4406" spans="1:2" x14ac:dyDescent="0.25">
      <c r="A4406" s="57">
        <v>31111613</v>
      </c>
      <c r="B4406" s="58" t="s">
        <v>10299</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13229</v>
      </c>
    </row>
    <row r="4411" spans="1:2" x14ac:dyDescent="0.25">
      <c r="A4411" s="57">
        <v>31111701</v>
      </c>
      <c r="B4411" s="58" t="s">
        <v>15023</v>
      </c>
    </row>
    <row r="4412" spans="1:2" x14ac:dyDescent="0.25">
      <c r="A4412" s="57">
        <v>31111702</v>
      </c>
      <c r="B4412" s="58" t="s">
        <v>4802</v>
      </c>
    </row>
    <row r="4413" spans="1:2" x14ac:dyDescent="0.25">
      <c r="A4413" s="57">
        <v>31111703</v>
      </c>
      <c r="B4413" s="58" t="s">
        <v>11012</v>
      </c>
    </row>
    <row r="4414" spans="1:2" x14ac:dyDescent="0.25">
      <c r="A4414" s="57">
        <v>31111704</v>
      </c>
      <c r="B4414" s="58" t="s">
        <v>1354</v>
      </c>
    </row>
    <row r="4415" spans="1:2" x14ac:dyDescent="0.25">
      <c r="A4415" s="57">
        <v>31111705</v>
      </c>
      <c r="B4415" s="58" t="s">
        <v>13553</v>
      </c>
    </row>
    <row r="4416" spans="1:2" x14ac:dyDescent="0.25">
      <c r="A4416" s="57">
        <v>31111706</v>
      </c>
      <c r="B4416" s="58" t="s">
        <v>12319</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14165</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17270</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12020</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11655</v>
      </c>
    </row>
    <row r="4436" spans="1:2" x14ac:dyDescent="0.25">
      <c r="A4436" s="57">
        <v>31121009</v>
      </c>
      <c r="B4436" s="58" t="s">
        <v>16696</v>
      </c>
    </row>
    <row r="4437" spans="1:2" x14ac:dyDescent="0.25">
      <c r="A4437" s="57">
        <v>31121010</v>
      </c>
      <c r="B4437" s="58" t="s">
        <v>7987</v>
      </c>
    </row>
    <row r="4438" spans="1:2" x14ac:dyDescent="0.25">
      <c r="A4438" s="57">
        <v>31121011</v>
      </c>
      <c r="B4438" s="58" t="s">
        <v>13785</v>
      </c>
    </row>
    <row r="4439" spans="1:2" x14ac:dyDescent="0.25">
      <c r="A4439" s="57">
        <v>31121012</v>
      </c>
      <c r="B4439" s="58" t="s">
        <v>15504</v>
      </c>
    </row>
    <row r="4440" spans="1:2" x14ac:dyDescent="0.25">
      <c r="A4440" s="57">
        <v>31121013</v>
      </c>
      <c r="B4440" s="58" t="s">
        <v>7662</v>
      </c>
    </row>
    <row r="4441" spans="1:2" x14ac:dyDescent="0.25">
      <c r="A4441" s="57">
        <v>31121014</v>
      </c>
      <c r="B4441" s="58" t="s">
        <v>12522</v>
      </c>
    </row>
    <row r="4442" spans="1:2" x14ac:dyDescent="0.25">
      <c r="A4442" s="57">
        <v>31121015</v>
      </c>
      <c r="B4442" s="58" t="s">
        <v>13675</v>
      </c>
    </row>
    <row r="4443" spans="1:2" x14ac:dyDescent="0.25">
      <c r="A4443" s="57">
        <v>31121016</v>
      </c>
      <c r="B4443" s="58" t="s">
        <v>13483</v>
      </c>
    </row>
    <row r="4444" spans="1:2" x14ac:dyDescent="0.25">
      <c r="A4444" s="57">
        <v>31121017</v>
      </c>
      <c r="B4444" s="58" t="s">
        <v>17573</v>
      </c>
    </row>
    <row r="4445" spans="1:2" x14ac:dyDescent="0.25">
      <c r="A4445" s="57">
        <v>31121018</v>
      </c>
      <c r="B4445" s="58" t="s">
        <v>16847</v>
      </c>
    </row>
    <row r="4446" spans="1:2" x14ac:dyDescent="0.25">
      <c r="A4446" s="57">
        <v>31121019</v>
      </c>
      <c r="B4446" s="58" t="s">
        <v>12347</v>
      </c>
    </row>
    <row r="4447" spans="1:2" x14ac:dyDescent="0.25">
      <c r="A4447" s="57">
        <v>31121101</v>
      </c>
      <c r="B4447" s="58" t="s">
        <v>17588</v>
      </c>
    </row>
    <row r="4448" spans="1:2" x14ac:dyDescent="0.25">
      <c r="A4448" s="57">
        <v>31121102</v>
      </c>
      <c r="B4448" s="58" t="s">
        <v>9372</v>
      </c>
    </row>
    <row r="4449" spans="1:2" x14ac:dyDescent="0.25">
      <c r="A4449" s="57">
        <v>31121103</v>
      </c>
      <c r="B4449" s="58" t="s">
        <v>17163</v>
      </c>
    </row>
    <row r="4450" spans="1:2" x14ac:dyDescent="0.25">
      <c r="A4450" s="57">
        <v>31121104</v>
      </c>
      <c r="B4450" s="58" t="s">
        <v>9873</v>
      </c>
    </row>
    <row r="4451" spans="1:2" x14ac:dyDescent="0.25">
      <c r="A4451" s="57">
        <v>31121105</v>
      </c>
      <c r="B4451" s="58" t="s">
        <v>7115</v>
      </c>
    </row>
    <row r="4452" spans="1:2" x14ac:dyDescent="0.25">
      <c r="A4452" s="57">
        <v>31121106</v>
      </c>
      <c r="B4452" s="58" t="s">
        <v>8059</v>
      </c>
    </row>
    <row r="4453" spans="1:2" x14ac:dyDescent="0.25">
      <c r="A4453" s="57">
        <v>31121107</v>
      </c>
      <c r="B4453" s="58" t="s">
        <v>11320</v>
      </c>
    </row>
    <row r="4454" spans="1:2" x14ac:dyDescent="0.25">
      <c r="A4454" s="57">
        <v>31121108</v>
      </c>
      <c r="B4454" s="58" t="s">
        <v>12873</v>
      </c>
    </row>
    <row r="4455" spans="1:2" x14ac:dyDescent="0.25">
      <c r="A4455" s="57">
        <v>31121109</v>
      </c>
      <c r="B4455" s="58" t="s">
        <v>2083</v>
      </c>
    </row>
    <row r="4456" spans="1:2" x14ac:dyDescent="0.25">
      <c r="A4456" s="57">
        <v>31121110</v>
      </c>
      <c r="B4456" s="58" t="s">
        <v>13294</v>
      </c>
    </row>
    <row r="4457" spans="1:2" x14ac:dyDescent="0.25">
      <c r="A4457" s="57">
        <v>31121111</v>
      </c>
      <c r="B4457" s="58" t="s">
        <v>7847</v>
      </c>
    </row>
    <row r="4458" spans="1:2" x14ac:dyDescent="0.25">
      <c r="A4458" s="57">
        <v>31121112</v>
      </c>
      <c r="B4458" s="58" t="s">
        <v>14563</v>
      </c>
    </row>
    <row r="4459" spans="1:2" x14ac:dyDescent="0.25">
      <c r="A4459" s="57">
        <v>31121113</v>
      </c>
      <c r="B4459" s="58" t="s">
        <v>17356</v>
      </c>
    </row>
    <row r="4460" spans="1:2" x14ac:dyDescent="0.25">
      <c r="A4460" s="57">
        <v>31121114</v>
      </c>
      <c r="B4460" s="58" t="s">
        <v>15470</v>
      </c>
    </row>
    <row r="4461" spans="1:2" x14ac:dyDescent="0.25">
      <c r="A4461" s="57">
        <v>31121115</v>
      </c>
      <c r="B4461" s="58" t="s">
        <v>8482</v>
      </c>
    </row>
    <row r="4462" spans="1:2" x14ac:dyDescent="0.25">
      <c r="A4462" s="57">
        <v>31121116</v>
      </c>
      <c r="B4462" s="58" t="s">
        <v>10906</v>
      </c>
    </row>
    <row r="4463" spans="1:2" x14ac:dyDescent="0.25">
      <c r="A4463" s="57">
        <v>31121117</v>
      </c>
      <c r="B4463" s="58" t="s">
        <v>4900</v>
      </c>
    </row>
    <row r="4464" spans="1:2" x14ac:dyDescent="0.25">
      <c r="A4464" s="57">
        <v>31121118</v>
      </c>
      <c r="B4464" s="58" t="s">
        <v>10737</v>
      </c>
    </row>
    <row r="4465" spans="1:2" x14ac:dyDescent="0.25">
      <c r="A4465" s="57">
        <v>31121119</v>
      </c>
      <c r="B4465" s="58" t="s">
        <v>17226</v>
      </c>
    </row>
    <row r="4466" spans="1:2" x14ac:dyDescent="0.25">
      <c r="A4466" s="57">
        <v>31121201</v>
      </c>
      <c r="B4466" s="58" t="s">
        <v>13898</v>
      </c>
    </row>
    <row r="4467" spans="1:2" x14ac:dyDescent="0.25">
      <c r="A4467" s="57">
        <v>31121202</v>
      </c>
      <c r="B4467" s="58" t="s">
        <v>12144</v>
      </c>
    </row>
    <row r="4468" spans="1:2" x14ac:dyDescent="0.25">
      <c r="A4468" s="57">
        <v>31121203</v>
      </c>
      <c r="B4468" s="58" t="s">
        <v>17090</v>
      </c>
    </row>
    <row r="4469" spans="1:2" x14ac:dyDescent="0.25">
      <c r="A4469" s="57">
        <v>31121204</v>
      </c>
      <c r="B4469" s="58" t="s">
        <v>16867</v>
      </c>
    </row>
    <row r="4470" spans="1:2" x14ac:dyDescent="0.25">
      <c r="A4470" s="57">
        <v>31121205</v>
      </c>
      <c r="B4470" s="58" t="s">
        <v>17776</v>
      </c>
    </row>
    <row r="4471" spans="1:2" x14ac:dyDescent="0.25">
      <c r="A4471" s="57">
        <v>31121206</v>
      </c>
      <c r="B4471" s="58" t="s">
        <v>18756</v>
      </c>
    </row>
    <row r="4472" spans="1:2" x14ac:dyDescent="0.25">
      <c r="A4472" s="57">
        <v>31121207</v>
      </c>
      <c r="B4472" s="58" t="s">
        <v>7508</v>
      </c>
    </row>
    <row r="4473" spans="1:2" x14ac:dyDescent="0.25">
      <c r="A4473" s="57">
        <v>31121208</v>
      </c>
      <c r="B4473" s="58" t="s">
        <v>2239</v>
      </c>
    </row>
    <row r="4474" spans="1:2" x14ac:dyDescent="0.25">
      <c r="A4474" s="57">
        <v>31121209</v>
      </c>
      <c r="B4474" s="58" t="s">
        <v>14710</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11533</v>
      </c>
    </row>
    <row r="4479" spans="1:2" x14ac:dyDescent="0.25">
      <c r="A4479" s="57">
        <v>31121214</v>
      </c>
      <c r="B4479" s="58" t="s">
        <v>18331</v>
      </c>
    </row>
    <row r="4480" spans="1:2" x14ac:dyDescent="0.25">
      <c r="A4480" s="57">
        <v>31121215</v>
      </c>
      <c r="B4480" s="58" t="s">
        <v>6258</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18455</v>
      </c>
    </row>
    <row r="4490" spans="1:2" x14ac:dyDescent="0.25">
      <c r="A4490" s="57">
        <v>31121306</v>
      </c>
      <c r="B4490" s="58" t="s">
        <v>11405</v>
      </c>
    </row>
    <row r="4491" spans="1:2" x14ac:dyDescent="0.25">
      <c r="A4491" s="57">
        <v>31121307</v>
      </c>
      <c r="B4491" s="58" t="s">
        <v>8950</v>
      </c>
    </row>
    <row r="4492" spans="1:2" x14ac:dyDescent="0.25">
      <c r="A4492" s="57">
        <v>31121308</v>
      </c>
      <c r="B4492" s="58" t="s">
        <v>9415</v>
      </c>
    </row>
    <row r="4493" spans="1:2" x14ac:dyDescent="0.25">
      <c r="A4493" s="57">
        <v>31121309</v>
      </c>
      <c r="B4493" s="58" t="s">
        <v>14487</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13123</v>
      </c>
    </row>
    <row r="4498" spans="1:2" x14ac:dyDescent="0.25">
      <c r="A4498" s="57">
        <v>31121314</v>
      </c>
      <c r="B4498" s="58" t="s">
        <v>3344</v>
      </c>
    </row>
    <row r="4499" spans="1:2" x14ac:dyDescent="0.25">
      <c r="A4499" s="57">
        <v>31121315</v>
      </c>
      <c r="B4499" s="58" t="s">
        <v>17099</v>
      </c>
    </row>
    <row r="4500" spans="1:2" x14ac:dyDescent="0.25">
      <c r="A4500" s="57">
        <v>31121316</v>
      </c>
      <c r="B4500" s="58" t="s">
        <v>10681</v>
      </c>
    </row>
    <row r="4501" spans="1:2" x14ac:dyDescent="0.25">
      <c r="A4501" s="57">
        <v>31121317</v>
      </c>
      <c r="B4501" s="58" t="s">
        <v>4827</v>
      </c>
    </row>
    <row r="4502" spans="1:2" x14ac:dyDescent="0.25">
      <c r="A4502" s="57">
        <v>31121318</v>
      </c>
      <c r="B4502" s="58" t="s">
        <v>13141</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9788</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10574</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5836</v>
      </c>
    </row>
    <row r="4528" spans="1:2" x14ac:dyDescent="0.25">
      <c r="A4528" s="57">
        <v>31121506</v>
      </c>
      <c r="B4528" s="58" t="s">
        <v>14605</v>
      </c>
    </row>
    <row r="4529" spans="1:2" x14ac:dyDescent="0.25">
      <c r="A4529" s="57">
        <v>31121507</v>
      </c>
      <c r="B4529" s="58" t="s">
        <v>17922</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11487</v>
      </c>
    </row>
    <row r="4534" spans="1:2" x14ac:dyDescent="0.25">
      <c r="A4534" s="57">
        <v>31121512</v>
      </c>
      <c r="B4534" s="58" t="s">
        <v>13561</v>
      </c>
    </row>
    <row r="4535" spans="1:2" x14ac:dyDescent="0.25">
      <c r="A4535" s="57">
        <v>31121513</v>
      </c>
      <c r="B4535" s="58" t="s">
        <v>4427</v>
      </c>
    </row>
    <row r="4536" spans="1:2" x14ac:dyDescent="0.25">
      <c r="A4536" s="57">
        <v>31121514</v>
      </c>
      <c r="B4536" s="58" t="s">
        <v>17237</v>
      </c>
    </row>
    <row r="4537" spans="1:2" x14ac:dyDescent="0.25">
      <c r="A4537" s="57">
        <v>31121515</v>
      </c>
      <c r="B4537" s="58" t="s">
        <v>14192</v>
      </c>
    </row>
    <row r="4538" spans="1:2" x14ac:dyDescent="0.25">
      <c r="A4538" s="57">
        <v>31121516</v>
      </c>
      <c r="B4538" s="58" t="s">
        <v>10823</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10722</v>
      </c>
    </row>
    <row r="4543" spans="1:2" x14ac:dyDescent="0.25">
      <c r="A4543" s="57">
        <v>31121602</v>
      </c>
      <c r="B4543" s="58" t="s">
        <v>855</v>
      </c>
    </row>
    <row r="4544" spans="1:2" x14ac:dyDescent="0.25">
      <c r="A4544" s="57">
        <v>31121603</v>
      </c>
      <c r="B4544" s="58" t="s">
        <v>1782</v>
      </c>
    </row>
    <row r="4545" spans="1:2" x14ac:dyDescent="0.25">
      <c r="A4545" s="57">
        <v>31121604</v>
      </c>
      <c r="B4545" s="58" t="s">
        <v>14203</v>
      </c>
    </row>
    <row r="4546" spans="1:2" x14ac:dyDescent="0.25">
      <c r="A4546" s="57">
        <v>31121605</v>
      </c>
      <c r="B4546" s="58" t="s">
        <v>13098</v>
      </c>
    </row>
    <row r="4547" spans="1:2" x14ac:dyDescent="0.25">
      <c r="A4547" s="57">
        <v>31121606</v>
      </c>
      <c r="B4547" s="58" t="s">
        <v>2030</v>
      </c>
    </row>
    <row r="4548" spans="1:2" x14ac:dyDescent="0.25">
      <c r="A4548" s="57">
        <v>31121607</v>
      </c>
      <c r="B4548" s="58" t="s">
        <v>6082</v>
      </c>
    </row>
    <row r="4549" spans="1:2" x14ac:dyDescent="0.25">
      <c r="A4549" s="57">
        <v>31121608</v>
      </c>
      <c r="B4549" s="58" t="s">
        <v>9684</v>
      </c>
    </row>
    <row r="4550" spans="1:2" x14ac:dyDescent="0.25">
      <c r="A4550" s="57">
        <v>31121609</v>
      </c>
      <c r="B4550" s="58" t="s">
        <v>3799</v>
      </c>
    </row>
    <row r="4551" spans="1:2" x14ac:dyDescent="0.25">
      <c r="A4551" s="57">
        <v>31121610</v>
      </c>
      <c r="B4551" s="58" t="s">
        <v>14953</v>
      </c>
    </row>
    <row r="4552" spans="1:2" x14ac:dyDescent="0.25">
      <c r="A4552" s="57">
        <v>31121611</v>
      </c>
      <c r="B4552" s="58" t="s">
        <v>13070</v>
      </c>
    </row>
    <row r="4553" spans="1:2" x14ac:dyDescent="0.25">
      <c r="A4553" s="57">
        <v>31121612</v>
      </c>
      <c r="B4553" s="58" t="s">
        <v>9927</v>
      </c>
    </row>
    <row r="4554" spans="1:2" x14ac:dyDescent="0.25">
      <c r="A4554" s="57">
        <v>31121613</v>
      </c>
      <c r="B4554" s="58" t="s">
        <v>9910</v>
      </c>
    </row>
    <row r="4555" spans="1:2" x14ac:dyDescent="0.25">
      <c r="A4555" s="57">
        <v>31121614</v>
      </c>
      <c r="B4555" s="58" t="s">
        <v>743</v>
      </c>
    </row>
    <row r="4556" spans="1:2" x14ac:dyDescent="0.25">
      <c r="A4556" s="57">
        <v>31121615</v>
      </c>
      <c r="B4556" s="58" t="s">
        <v>10655</v>
      </c>
    </row>
    <row r="4557" spans="1:2" x14ac:dyDescent="0.25">
      <c r="A4557" s="57">
        <v>31121701</v>
      </c>
      <c r="B4557" s="58" t="s">
        <v>16658</v>
      </c>
    </row>
    <row r="4558" spans="1:2" x14ac:dyDescent="0.25">
      <c r="A4558" s="57">
        <v>31121702</v>
      </c>
      <c r="B4558" s="58" t="s">
        <v>5918</v>
      </c>
    </row>
    <row r="4559" spans="1:2" x14ac:dyDescent="0.25">
      <c r="A4559" s="57">
        <v>31121703</v>
      </c>
      <c r="B4559" s="58" t="s">
        <v>13378</v>
      </c>
    </row>
    <row r="4560" spans="1:2" x14ac:dyDescent="0.25">
      <c r="A4560" s="57">
        <v>31121704</v>
      </c>
      <c r="B4560" s="58" t="s">
        <v>14267</v>
      </c>
    </row>
    <row r="4561" spans="1:2" x14ac:dyDescent="0.25">
      <c r="A4561" s="57">
        <v>31121705</v>
      </c>
      <c r="B4561" s="58" t="s">
        <v>13124</v>
      </c>
    </row>
    <row r="4562" spans="1:2" x14ac:dyDescent="0.25">
      <c r="A4562" s="57">
        <v>31121706</v>
      </c>
      <c r="B4562" s="58" t="s">
        <v>14198</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12920</v>
      </c>
    </row>
    <row r="4568" spans="1:2" x14ac:dyDescent="0.25">
      <c r="A4568" s="57">
        <v>31121712</v>
      </c>
      <c r="B4568" s="58" t="s">
        <v>11417</v>
      </c>
    </row>
    <row r="4569" spans="1:2" x14ac:dyDescent="0.25">
      <c r="A4569" s="57">
        <v>31121713</v>
      </c>
      <c r="B4569" s="58" t="s">
        <v>1570</v>
      </c>
    </row>
    <row r="4570" spans="1:2" x14ac:dyDescent="0.25">
      <c r="A4570" s="57">
        <v>31121714</v>
      </c>
      <c r="B4570" s="58" t="s">
        <v>6057</v>
      </c>
    </row>
    <row r="4571" spans="1:2" x14ac:dyDescent="0.25">
      <c r="A4571" s="57">
        <v>31121715</v>
      </c>
      <c r="B4571" s="58" t="s">
        <v>1269</v>
      </c>
    </row>
    <row r="4572" spans="1:2" x14ac:dyDescent="0.25">
      <c r="A4572" s="57">
        <v>31121716</v>
      </c>
      <c r="B4572" s="58" t="s">
        <v>17839</v>
      </c>
    </row>
    <row r="4573" spans="1:2" x14ac:dyDescent="0.25">
      <c r="A4573" s="57">
        <v>31121717</v>
      </c>
      <c r="B4573" s="58" t="s">
        <v>9681</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10066</v>
      </c>
    </row>
    <row r="4579" spans="1:2" x14ac:dyDescent="0.25">
      <c r="A4579" s="57">
        <v>31121804</v>
      </c>
      <c r="B4579" s="58" t="s">
        <v>12986</v>
      </c>
    </row>
    <row r="4580" spans="1:2" x14ac:dyDescent="0.25">
      <c r="A4580" s="57">
        <v>31121805</v>
      </c>
      <c r="B4580" s="58" t="s">
        <v>10651</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14216</v>
      </c>
    </row>
    <row r="4587" spans="1:2" x14ac:dyDescent="0.25">
      <c r="A4587" s="57">
        <v>31121812</v>
      </c>
      <c r="B4587" s="58" t="s">
        <v>374</v>
      </c>
    </row>
    <row r="4588" spans="1:2" x14ac:dyDescent="0.25">
      <c r="A4588" s="57">
        <v>31121813</v>
      </c>
      <c r="B4588" s="58" t="s">
        <v>18194</v>
      </c>
    </row>
    <row r="4589" spans="1:2" x14ac:dyDescent="0.25">
      <c r="A4589" s="57">
        <v>31121814</v>
      </c>
      <c r="B4589" s="58" t="s">
        <v>5981</v>
      </c>
    </row>
    <row r="4590" spans="1:2" x14ac:dyDescent="0.25">
      <c r="A4590" s="57">
        <v>31121815</v>
      </c>
      <c r="B4590" s="58" t="s">
        <v>666</v>
      </c>
    </row>
    <row r="4591" spans="1:2" x14ac:dyDescent="0.25">
      <c r="A4591" s="57">
        <v>31121816</v>
      </c>
      <c r="B4591" s="58" t="s">
        <v>10684</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11252</v>
      </c>
    </row>
    <row r="4600" spans="1:2" x14ac:dyDescent="0.25">
      <c r="A4600" s="57">
        <v>31121906</v>
      </c>
      <c r="B4600" s="58" t="s">
        <v>11147</v>
      </c>
    </row>
    <row r="4601" spans="1:2" x14ac:dyDescent="0.25">
      <c r="A4601" s="57">
        <v>31121907</v>
      </c>
      <c r="B4601" s="58" t="s">
        <v>11027</v>
      </c>
    </row>
    <row r="4602" spans="1:2" x14ac:dyDescent="0.25">
      <c r="A4602" s="57">
        <v>31121908</v>
      </c>
      <c r="B4602" s="58" t="s">
        <v>4861</v>
      </c>
    </row>
    <row r="4603" spans="1:2" x14ac:dyDescent="0.25">
      <c r="A4603" s="57">
        <v>31121909</v>
      </c>
      <c r="B4603" s="58" t="s">
        <v>15781</v>
      </c>
    </row>
    <row r="4604" spans="1:2" x14ac:dyDescent="0.25">
      <c r="A4604" s="57">
        <v>31121910</v>
      </c>
      <c r="B4604" s="58" t="s">
        <v>17886</v>
      </c>
    </row>
    <row r="4605" spans="1:2" x14ac:dyDescent="0.25">
      <c r="A4605" s="57">
        <v>31121911</v>
      </c>
      <c r="B4605" s="58" t="s">
        <v>12921</v>
      </c>
    </row>
    <row r="4606" spans="1:2" x14ac:dyDescent="0.25">
      <c r="A4606" s="57">
        <v>31121912</v>
      </c>
      <c r="B4606" s="58" t="s">
        <v>13282</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10026</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12121</v>
      </c>
    </row>
    <row r="4617" spans="1:2" x14ac:dyDescent="0.25">
      <c r="A4617" s="57">
        <v>31131504</v>
      </c>
      <c r="B4617" s="58" t="s">
        <v>6172</v>
      </c>
    </row>
    <row r="4618" spans="1:2" x14ac:dyDescent="0.25">
      <c r="A4618" s="57">
        <v>31131505</v>
      </c>
      <c r="B4618" s="58" t="s">
        <v>14832</v>
      </c>
    </row>
    <row r="4619" spans="1:2" x14ac:dyDescent="0.25">
      <c r="A4619" s="57">
        <v>31131506</v>
      </c>
      <c r="B4619" s="58" t="s">
        <v>14197</v>
      </c>
    </row>
    <row r="4620" spans="1:2" x14ac:dyDescent="0.25">
      <c r="A4620" s="57">
        <v>31131507</v>
      </c>
      <c r="B4620" s="58" t="s">
        <v>12908</v>
      </c>
    </row>
    <row r="4621" spans="1:2" x14ac:dyDescent="0.25">
      <c r="A4621" s="57">
        <v>31131508</v>
      </c>
      <c r="B4621" s="58" t="s">
        <v>2953</v>
      </c>
    </row>
    <row r="4622" spans="1:2" x14ac:dyDescent="0.25">
      <c r="A4622" s="57">
        <v>31131509</v>
      </c>
      <c r="B4622" s="58" t="s">
        <v>6413</v>
      </c>
    </row>
    <row r="4623" spans="1:2" x14ac:dyDescent="0.25">
      <c r="A4623" s="57">
        <v>31131510</v>
      </c>
      <c r="B4623" s="58" t="s">
        <v>11305</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10756</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14050</v>
      </c>
    </row>
    <row r="4634" spans="1:2" x14ac:dyDescent="0.25">
      <c r="A4634" s="57">
        <v>31131605</v>
      </c>
      <c r="B4634" s="58" t="s">
        <v>11988</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13311</v>
      </c>
    </row>
    <row r="4639" spans="1:2" x14ac:dyDescent="0.25">
      <c r="A4639" s="57">
        <v>31131610</v>
      </c>
      <c r="B4639" s="58" t="s">
        <v>5171</v>
      </c>
    </row>
    <row r="4640" spans="1:2" x14ac:dyDescent="0.25">
      <c r="A4640" s="57">
        <v>31131611</v>
      </c>
      <c r="B4640" s="58" t="s">
        <v>11846</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6227</v>
      </c>
    </row>
    <row r="4648" spans="1:2" x14ac:dyDescent="0.25">
      <c r="A4648" s="57">
        <v>31131703</v>
      </c>
      <c r="B4648" s="58" t="s">
        <v>806</v>
      </c>
    </row>
    <row r="4649" spans="1:2" x14ac:dyDescent="0.25">
      <c r="A4649" s="57">
        <v>31131704</v>
      </c>
      <c r="B4649" s="58" t="s">
        <v>18460</v>
      </c>
    </row>
    <row r="4650" spans="1:2" x14ac:dyDescent="0.25">
      <c r="A4650" s="57">
        <v>31131705</v>
      </c>
      <c r="B4650" s="58" t="s">
        <v>13769</v>
      </c>
    </row>
    <row r="4651" spans="1:2" x14ac:dyDescent="0.25">
      <c r="A4651" s="57">
        <v>31131706</v>
      </c>
      <c r="B4651" s="58" t="s">
        <v>10794</v>
      </c>
    </row>
    <row r="4652" spans="1:2" x14ac:dyDescent="0.25">
      <c r="A4652" s="57">
        <v>31131707</v>
      </c>
      <c r="B4652" s="58" t="s">
        <v>5670</v>
      </c>
    </row>
    <row r="4653" spans="1:2" x14ac:dyDescent="0.25">
      <c r="A4653" s="57">
        <v>31131708</v>
      </c>
      <c r="B4653" s="58" t="s">
        <v>17458</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14465</v>
      </c>
    </row>
    <row r="4660" spans="1:2" x14ac:dyDescent="0.25">
      <c r="A4660" s="57">
        <v>31131715</v>
      </c>
      <c r="B4660" s="58" t="s">
        <v>1510</v>
      </c>
    </row>
    <row r="4661" spans="1:2" x14ac:dyDescent="0.25">
      <c r="A4661" s="57">
        <v>31131716</v>
      </c>
      <c r="B4661" s="58" t="s">
        <v>11162</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11046</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12445</v>
      </c>
    </row>
    <row r="4673" spans="1:2" x14ac:dyDescent="0.25">
      <c r="A4673" s="57">
        <v>31131812</v>
      </c>
      <c r="B4673" s="58" t="s">
        <v>8207</v>
      </c>
    </row>
    <row r="4674" spans="1:2" x14ac:dyDescent="0.25">
      <c r="A4674" s="57">
        <v>31131813</v>
      </c>
      <c r="B4674" s="58" t="s">
        <v>13032</v>
      </c>
    </row>
    <row r="4675" spans="1:2" x14ac:dyDescent="0.25">
      <c r="A4675" s="57">
        <v>31131814</v>
      </c>
      <c r="B4675" s="58" t="s">
        <v>1294</v>
      </c>
    </row>
    <row r="4676" spans="1:2" x14ac:dyDescent="0.25">
      <c r="A4676" s="57">
        <v>31131815</v>
      </c>
      <c r="B4676" s="58" t="s">
        <v>1041</v>
      </c>
    </row>
    <row r="4677" spans="1:2" x14ac:dyDescent="0.25">
      <c r="A4677" s="57">
        <v>31131816</v>
      </c>
      <c r="B4677" s="58" t="s">
        <v>14098</v>
      </c>
    </row>
    <row r="4678" spans="1:2" x14ac:dyDescent="0.25">
      <c r="A4678" s="57">
        <v>31131817</v>
      </c>
      <c r="B4678" s="58" t="s">
        <v>13640</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12740</v>
      </c>
    </row>
    <row r="4684" spans="1:2" x14ac:dyDescent="0.25">
      <c r="A4684" s="57">
        <v>31131905</v>
      </c>
      <c r="B4684" s="58" t="s">
        <v>10124</v>
      </c>
    </row>
    <row r="4685" spans="1:2" x14ac:dyDescent="0.25">
      <c r="A4685" s="57">
        <v>31131906</v>
      </c>
      <c r="B4685" s="58" t="s">
        <v>17417</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9659</v>
      </c>
    </row>
    <row r="4691" spans="1:2" x14ac:dyDescent="0.25">
      <c r="A4691" s="57">
        <v>31131912</v>
      </c>
      <c r="B4691" s="58" t="s">
        <v>14946</v>
      </c>
    </row>
    <row r="4692" spans="1:2" x14ac:dyDescent="0.25">
      <c r="A4692" s="57">
        <v>31131913</v>
      </c>
      <c r="B4692" s="58" t="s">
        <v>11789</v>
      </c>
    </row>
    <row r="4693" spans="1:2" x14ac:dyDescent="0.25">
      <c r="A4693" s="57">
        <v>31131914</v>
      </c>
      <c r="B4693" s="58" t="s">
        <v>13041</v>
      </c>
    </row>
    <row r="4694" spans="1:2" x14ac:dyDescent="0.25">
      <c r="A4694" s="57">
        <v>31131915</v>
      </c>
      <c r="B4694" s="58" t="s">
        <v>10335</v>
      </c>
    </row>
    <row r="4695" spans="1:2" x14ac:dyDescent="0.25">
      <c r="A4695" s="57">
        <v>31131916</v>
      </c>
      <c r="B4695" s="58" t="s">
        <v>11148</v>
      </c>
    </row>
    <row r="4696" spans="1:2" x14ac:dyDescent="0.25">
      <c r="A4696" s="57">
        <v>31132001</v>
      </c>
      <c r="B4696" s="58" t="s">
        <v>15038</v>
      </c>
    </row>
    <row r="4697" spans="1:2" x14ac:dyDescent="0.25">
      <c r="A4697" s="57">
        <v>31132002</v>
      </c>
      <c r="B4697" s="58" t="s">
        <v>12315</v>
      </c>
    </row>
    <row r="4698" spans="1:2" x14ac:dyDescent="0.25">
      <c r="A4698" s="57">
        <v>31141501</v>
      </c>
      <c r="B4698" s="58" t="s">
        <v>13731</v>
      </c>
    </row>
    <row r="4699" spans="1:2" x14ac:dyDescent="0.25">
      <c r="A4699" s="57">
        <v>31141502</v>
      </c>
      <c r="B4699" s="58" t="s">
        <v>18760</v>
      </c>
    </row>
    <row r="4700" spans="1:2" x14ac:dyDescent="0.25">
      <c r="A4700" s="57">
        <v>31141503</v>
      </c>
      <c r="B4700" s="58" t="s">
        <v>11512</v>
      </c>
    </row>
    <row r="4701" spans="1:2" x14ac:dyDescent="0.25">
      <c r="A4701" s="57">
        <v>31141601</v>
      </c>
      <c r="B4701" s="58" t="s">
        <v>1798</v>
      </c>
    </row>
    <row r="4702" spans="1:2" x14ac:dyDescent="0.25">
      <c r="A4702" s="57">
        <v>31141602</v>
      </c>
      <c r="B4702" s="58" t="s">
        <v>11210</v>
      </c>
    </row>
    <row r="4703" spans="1:2" x14ac:dyDescent="0.25">
      <c r="A4703" s="57">
        <v>31141603</v>
      </c>
      <c r="B4703" s="58" t="s">
        <v>17749</v>
      </c>
    </row>
    <row r="4704" spans="1:2" x14ac:dyDescent="0.25">
      <c r="A4704" s="57">
        <v>31141701</v>
      </c>
      <c r="B4704" s="58" t="s">
        <v>1204</v>
      </c>
    </row>
    <row r="4705" spans="1:2" x14ac:dyDescent="0.25">
      <c r="A4705" s="57">
        <v>31141702</v>
      </c>
      <c r="B4705" s="58" t="s">
        <v>14272</v>
      </c>
    </row>
    <row r="4706" spans="1:2" x14ac:dyDescent="0.25">
      <c r="A4706" s="57">
        <v>31141801</v>
      </c>
      <c r="B4706" s="58" t="s">
        <v>11884</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6211</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10921</v>
      </c>
    </row>
    <row r="4716" spans="1:2" x14ac:dyDescent="0.25">
      <c r="A4716" s="57">
        <v>31151509</v>
      </c>
      <c r="B4716" s="58" t="s">
        <v>18708</v>
      </c>
    </row>
    <row r="4717" spans="1:2" x14ac:dyDescent="0.25">
      <c r="A4717" s="57">
        <v>31151601</v>
      </c>
      <c r="B4717" s="58" t="s">
        <v>4952</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11551</v>
      </c>
    </row>
    <row r="4723" spans="1:2" x14ac:dyDescent="0.25">
      <c r="A4723" s="57">
        <v>31151608</v>
      </c>
      <c r="B4723" s="58" t="s">
        <v>16855</v>
      </c>
    </row>
    <row r="4724" spans="1:2" x14ac:dyDescent="0.25">
      <c r="A4724" s="57">
        <v>31151609</v>
      </c>
      <c r="B4724" s="58" t="s">
        <v>14515</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12551</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10935</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11542</v>
      </c>
    </row>
    <row r="4751" spans="1:2" x14ac:dyDescent="0.25">
      <c r="A4751" s="57">
        <v>31161512</v>
      </c>
      <c r="B4751" s="58" t="s">
        <v>11999</v>
      </c>
    </row>
    <row r="4752" spans="1:2" x14ac:dyDescent="0.25">
      <c r="A4752" s="57">
        <v>31161513</v>
      </c>
      <c r="B4752" s="58" t="s">
        <v>3322</v>
      </c>
    </row>
    <row r="4753" spans="1:2" x14ac:dyDescent="0.25">
      <c r="A4753" s="57">
        <v>31161514</v>
      </c>
      <c r="B4753" s="58" t="s">
        <v>13044</v>
      </c>
    </row>
    <row r="4754" spans="1:2" x14ac:dyDescent="0.25">
      <c r="A4754" s="57">
        <v>31161516</v>
      </c>
      <c r="B4754" s="58" t="s">
        <v>7705</v>
      </c>
    </row>
    <row r="4755" spans="1:2" x14ac:dyDescent="0.25">
      <c r="A4755" s="57">
        <v>31161517</v>
      </c>
      <c r="B4755" s="58" t="s">
        <v>14615</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14243</v>
      </c>
    </row>
    <row r="4761" spans="1:2" x14ac:dyDescent="0.25">
      <c r="A4761" s="57">
        <v>31161605</v>
      </c>
      <c r="B4761" s="58" t="s">
        <v>11006</v>
      </c>
    </row>
    <row r="4762" spans="1:2" x14ac:dyDescent="0.25">
      <c r="A4762" s="57">
        <v>31161606</v>
      </c>
      <c r="B4762" s="58" t="s">
        <v>14939</v>
      </c>
    </row>
    <row r="4763" spans="1:2" x14ac:dyDescent="0.25">
      <c r="A4763" s="57">
        <v>31161607</v>
      </c>
      <c r="B4763" s="58" t="s">
        <v>2400</v>
      </c>
    </row>
    <row r="4764" spans="1:2" x14ac:dyDescent="0.25">
      <c r="A4764" s="57">
        <v>31161608</v>
      </c>
      <c r="B4764" s="58" t="s">
        <v>13657</v>
      </c>
    </row>
    <row r="4765" spans="1:2" x14ac:dyDescent="0.25">
      <c r="A4765" s="57">
        <v>31161609</v>
      </c>
      <c r="B4765" s="58" t="s">
        <v>9841</v>
      </c>
    </row>
    <row r="4766" spans="1:2" x14ac:dyDescent="0.25">
      <c r="A4766" s="57">
        <v>31161610</v>
      </c>
      <c r="B4766" s="58" t="s">
        <v>2642</v>
      </c>
    </row>
    <row r="4767" spans="1:2" x14ac:dyDescent="0.25">
      <c r="A4767" s="57">
        <v>31161611</v>
      </c>
      <c r="B4767" s="58" t="s">
        <v>10688</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13746</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13735</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11462</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14667</v>
      </c>
    </row>
    <row r="4800" spans="1:2" x14ac:dyDescent="0.25">
      <c r="A4800" s="57">
        <v>31161725</v>
      </c>
      <c r="B4800" s="58" t="s">
        <v>17651</v>
      </c>
    </row>
    <row r="4801" spans="1:2" x14ac:dyDescent="0.25">
      <c r="A4801" s="57">
        <v>31161726</v>
      </c>
      <c r="B4801" s="58" t="s">
        <v>10338</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17943</v>
      </c>
    </row>
    <row r="4806" spans="1:2" x14ac:dyDescent="0.25">
      <c r="A4806" s="57">
        <v>31161731</v>
      </c>
      <c r="B4806" s="58" t="s">
        <v>13921</v>
      </c>
    </row>
    <row r="4807" spans="1:2" x14ac:dyDescent="0.25">
      <c r="A4807" s="57">
        <v>31161801</v>
      </c>
      <c r="B4807" s="58" t="s">
        <v>8919</v>
      </c>
    </row>
    <row r="4808" spans="1:2" x14ac:dyDescent="0.25">
      <c r="A4808" s="57">
        <v>31161802</v>
      </c>
      <c r="B4808" s="58" t="s">
        <v>17305</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11815</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18684</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14634</v>
      </c>
    </row>
    <row r="4822" spans="1:2" x14ac:dyDescent="0.25">
      <c r="A4822" s="57">
        <v>31161816</v>
      </c>
      <c r="B4822" s="58" t="s">
        <v>8309</v>
      </c>
    </row>
    <row r="4823" spans="1:2" x14ac:dyDescent="0.25">
      <c r="A4823" s="57">
        <v>31161817</v>
      </c>
      <c r="B4823" s="58" t="s">
        <v>9332</v>
      </c>
    </row>
    <row r="4824" spans="1:2" x14ac:dyDescent="0.25">
      <c r="A4824" s="57">
        <v>31161818</v>
      </c>
      <c r="B4824" s="58" t="s">
        <v>18800</v>
      </c>
    </row>
    <row r="4825" spans="1:2" x14ac:dyDescent="0.25">
      <c r="A4825" s="57">
        <v>31161819</v>
      </c>
      <c r="B4825" s="58" t="s">
        <v>10765</v>
      </c>
    </row>
    <row r="4826" spans="1:2" x14ac:dyDescent="0.25">
      <c r="A4826" s="57">
        <v>31161820</v>
      </c>
      <c r="B4826" s="58" t="s">
        <v>4215</v>
      </c>
    </row>
    <row r="4827" spans="1:2" x14ac:dyDescent="0.25">
      <c r="A4827" s="57">
        <v>31161901</v>
      </c>
      <c r="B4827" s="58" t="s">
        <v>2916</v>
      </c>
    </row>
    <row r="4828" spans="1:2" x14ac:dyDescent="0.25">
      <c r="A4828" s="57">
        <v>31161902</v>
      </c>
      <c r="B4828" s="58" t="s">
        <v>12383</v>
      </c>
    </row>
    <row r="4829" spans="1:2" x14ac:dyDescent="0.25">
      <c r="A4829" s="57">
        <v>31161903</v>
      </c>
      <c r="B4829" s="58" t="s">
        <v>8578</v>
      </c>
    </row>
    <row r="4830" spans="1:2" x14ac:dyDescent="0.25">
      <c r="A4830" s="57">
        <v>31161904</v>
      </c>
      <c r="B4830" s="58" t="s">
        <v>8988</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13763</v>
      </c>
    </row>
    <row r="4835" spans="1:2" x14ac:dyDescent="0.25">
      <c r="A4835" s="57">
        <v>31162001</v>
      </c>
      <c r="B4835" s="58" t="s">
        <v>16958</v>
      </c>
    </row>
    <row r="4836" spans="1:2" x14ac:dyDescent="0.25">
      <c r="A4836" s="57">
        <v>31162002</v>
      </c>
      <c r="B4836" s="58" t="s">
        <v>2045</v>
      </c>
    </row>
    <row r="4837" spans="1:2" x14ac:dyDescent="0.25">
      <c r="A4837" s="57">
        <v>31162003</v>
      </c>
      <c r="B4837" s="58" t="s">
        <v>13836</v>
      </c>
    </row>
    <row r="4838" spans="1:2" x14ac:dyDescent="0.25">
      <c r="A4838" s="57">
        <v>31162004</v>
      </c>
      <c r="B4838" s="58" t="s">
        <v>6140</v>
      </c>
    </row>
    <row r="4839" spans="1:2" x14ac:dyDescent="0.25">
      <c r="A4839" s="57">
        <v>31162005</v>
      </c>
      <c r="B4839" s="58" t="s">
        <v>13093</v>
      </c>
    </row>
    <row r="4840" spans="1:2" x14ac:dyDescent="0.25">
      <c r="A4840" s="57">
        <v>31162006</v>
      </c>
      <c r="B4840" s="58" t="s">
        <v>16892</v>
      </c>
    </row>
    <row r="4841" spans="1:2" x14ac:dyDescent="0.25">
      <c r="A4841" s="57">
        <v>31162007</v>
      </c>
      <c r="B4841" s="58" t="s">
        <v>11767</v>
      </c>
    </row>
    <row r="4842" spans="1:2" x14ac:dyDescent="0.25">
      <c r="A4842" s="57">
        <v>31162008</v>
      </c>
      <c r="B4842" s="58" t="s">
        <v>10031</v>
      </c>
    </row>
    <row r="4843" spans="1:2" x14ac:dyDescent="0.25">
      <c r="A4843" s="57">
        <v>31162101</v>
      </c>
      <c r="B4843" s="58" t="s">
        <v>2750</v>
      </c>
    </row>
    <row r="4844" spans="1:2" x14ac:dyDescent="0.25">
      <c r="A4844" s="57">
        <v>31162102</v>
      </c>
      <c r="B4844" s="58" t="s">
        <v>6615</v>
      </c>
    </row>
    <row r="4845" spans="1:2" x14ac:dyDescent="0.25">
      <c r="A4845" s="57">
        <v>31162103</v>
      </c>
      <c r="B4845" s="58" t="s">
        <v>6070</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17959</v>
      </c>
    </row>
    <row r="4850" spans="1:2" x14ac:dyDescent="0.25">
      <c r="A4850" s="57">
        <v>31162108</v>
      </c>
      <c r="B4850" s="58" t="s">
        <v>7986</v>
      </c>
    </row>
    <row r="4851" spans="1:2" x14ac:dyDescent="0.25">
      <c r="A4851" s="57">
        <v>31162201</v>
      </c>
      <c r="B4851" s="58" t="s">
        <v>17800</v>
      </c>
    </row>
    <row r="4852" spans="1:2" x14ac:dyDescent="0.25">
      <c r="A4852" s="57">
        <v>31162202</v>
      </c>
      <c r="B4852" s="58" t="s">
        <v>10197</v>
      </c>
    </row>
    <row r="4853" spans="1:2" x14ac:dyDescent="0.25">
      <c r="A4853" s="57">
        <v>31162203</v>
      </c>
      <c r="B4853" s="58" t="s">
        <v>13475</v>
      </c>
    </row>
    <row r="4854" spans="1:2" x14ac:dyDescent="0.25">
      <c r="A4854" s="57">
        <v>31162204</v>
      </c>
      <c r="B4854" s="58" t="s">
        <v>14099</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10505</v>
      </c>
    </row>
    <row r="4866" spans="1:2" x14ac:dyDescent="0.25">
      <c r="A4866" s="57">
        <v>31162307</v>
      </c>
      <c r="B4866" s="58" t="s">
        <v>10247</v>
      </c>
    </row>
    <row r="4867" spans="1:2" x14ac:dyDescent="0.25">
      <c r="A4867" s="57">
        <v>31162308</v>
      </c>
      <c r="B4867" s="58" t="s">
        <v>4071</v>
      </c>
    </row>
    <row r="4868" spans="1:2" x14ac:dyDescent="0.25">
      <c r="A4868" s="57">
        <v>31162309</v>
      </c>
      <c r="B4868" s="58" t="s">
        <v>7958</v>
      </c>
    </row>
    <row r="4869" spans="1:2" x14ac:dyDescent="0.25">
      <c r="A4869" s="57">
        <v>31162310</v>
      </c>
      <c r="B4869" s="58" t="s">
        <v>18026</v>
      </c>
    </row>
    <row r="4870" spans="1:2" x14ac:dyDescent="0.25">
      <c r="A4870" s="57">
        <v>31162311</v>
      </c>
      <c r="B4870" s="58" t="s">
        <v>12974</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10924</v>
      </c>
    </row>
    <row r="4875" spans="1:2" x14ac:dyDescent="0.25">
      <c r="A4875" s="57">
        <v>31162403</v>
      </c>
      <c r="B4875" s="58" t="s">
        <v>506</v>
      </c>
    </row>
    <row r="4876" spans="1:2" x14ac:dyDescent="0.25">
      <c r="A4876" s="57">
        <v>31162404</v>
      </c>
      <c r="B4876" s="58" t="s">
        <v>10093</v>
      </c>
    </row>
    <row r="4877" spans="1:2" x14ac:dyDescent="0.25">
      <c r="A4877" s="57">
        <v>31162405</v>
      </c>
      <c r="B4877" s="58" t="s">
        <v>13870</v>
      </c>
    </row>
    <row r="4878" spans="1:2" x14ac:dyDescent="0.25">
      <c r="A4878" s="57">
        <v>31162406</v>
      </c>
      <c r="B4878" s="58" t="s">
        <v>12529</v>
      </c>
    </row>
    <row r="4879" spans="1:2" x14ac:dyDescent="0.25">
      <c r="A4879" s="57">
        <v>31162407</v>
      </c>
      <c r="B4879" s="58" t="s">
        <v>14855</v>
      </c>
    </row>
    <row r="4880" spans="1:2" x14ac:dyDescent="0.25">
      <c r="A4880" s="57">
        <v>31162409</v>
      </c>
      <c r="B4880" s="58" t="s">
        <v>9882</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11607</v>
      </c>
    </row>
    <row r="4889" spans="1:2" x14ac:dyDescent="0.25">
      <c r="A4889" s="57">
        <v>31162418</v>
      </c>
      <c r="B4889" s="58" t="s">
        <v>14693</v>
      </c>
    </row>
    <row r="4890" spans="1:2" x14ac:dyDescent="0.25">
      <c r="A4890" s="57">
        <v>31162501</v>
      </c>
      <c r="B4890" s="58" t="s">
        <v>4702</v>
      </c>
    </row>
    <row r="4891" spans="1:2" x14ac:dyDescent="0.25">
      <c r="A4891" s="57">
        <v>31162502</v>
      </c>
      <c r="B4891" s="58" t="s">
        <v>5257</v>
      </c>
    </row>
    <row r="4892" spans="1:2" x14ac:dyDescent="0.25">
      <c r="A4892" s="57">
        <v>31162503</v>
      </c>
      <c r="B4892" s="58" t="s">
        <v>11138</v>
      </c>
    </row>
    <row r="4893" spans="1:2" x14ac:dyDescent="0.25">
      <c r="A4893" s="57">
        <v>31162504</v>
      </c>
      <c r="B4893" s="58" t="s">
        <v>15480</v>
      </c>
    </row>
    <row r="4894" spans="1:2" x14ac:dyDescent="0.25">
      <c r="A4894" s="57">
        <v>31162505</v>
      </c>
      <c r="B4894" s="58" t="s">
        <v>12566</v>
      </c>
    </row>
    <row r="4895" spans="1:2" x14ac:dyDescent="0.25">
      <c r="A4895" s="57">
        <v>31162506</v>
      </c>
      <c r="B4895" s="58" t="s">
        <v>8756</v>
      </c>
    </row>
    <row r="4896" spans="1:2" x14ac:dyDescent="0.25">
      <c r="A4896" s="57">
        <v>31162507</v>
      </c>
      <c r="B4896" s="58" t="s">
        <v>3857</v>
      </c>
    </row>
    <row r="4897" spans="1:2" x14ac:dyDescent="0.25">
      <c r="A4897" s="57">
        <v>31162601</v>
      </c>
      <c r="B4897" s="58" t="s">
        <v>6052</v>
      </c>
    </row>
    <row r="4898" spans="1:2" x14ac:dyDescent="0.25">
      <c r="A4898" s="57">
        <v>31162602</v>
      </c>
      <c r="B4898" s="58" t="s">
        <v>363</v>
      </c>
    </row>
    <row r="4899" spans="1:2" x14ac:dyDescent="0.25">
      <c r="A4899" s="57">
        <v>31162603</v>
      </c>
      <c r="B4899" s="58" t="s">
        <v>13205</v>
      </c>
    </row>
    <row r="4900" spans="1:2" x14ac:dyDescent="0.25">
      <c r="A4900" s="57">
        <v>31162604</v>
      </c>
      <c r="B4900" s="58" t="s">
        <v>2465</v>
      </c>
    </row>
    <row r="4901" spans="1:2" x14ac:dyDescent="0.25">
      <c r="A4901" s="57">
        <v>31162605</v>
      </c>
      <c r="B4901" s="58" t="s">
        <v>12884</v>
      </c>
    </row>
    <row r="4902" spans="1:2" x14ac:dyDescent="0.25">
      <c r="A4902" s="57">
        <v>31162606</v>
      </c>
      <c r="B4902" s="58" t="s">
        <v>18628</v>
      </c>
    </row>
    <row r="4903" spans="1:2" x14ac:dyDescent="0.25">
      <c r="A4903" s="57">
        <v>31162607</v>
      </c>
      <c r="B4903" s="58" t="s">
        <v>9836</v>
      </c>
    </row>
    <row r="4904" spans="1:2" x14ac:dyDescent="0.25">
      <c r="A4904" s="57">
        <v>31162608</v>
      </c>
      <c r="B4904" s="58" t="s">
        <v>10565</v>
      </c>
    </row>
    <row r="4905" spans="1:2" x14ac:dyDescent="0.25">
      <c r="A4905" s="57">
        <v>31162609</v>
      </c>
      <c r="B4905" s="58" t="s">
        <v>13402</v>
      </c>
    </row>
    <row r="4906" spans="1:2" x14ac:dyDescent="0.25">
      <c r="A4906" s="57">
        <v>31162610</v>
      </c>
      <c r="B4906" s="58" t="s">
        <v>13206</v>
      </c>
    </row>
    <row r="4907" spans="1:2" x14ac:dyDescent="0.25">
      <c r="A4907" s="57">
        <v>31162611</v>
      </c>
      <c r="B4907" s="58" t="s">
        <v>17698</v>
      </c>
    </row>
    <row r="4908" spans="1:2" x14ac:dyDescent="0.25">
      <c r="A4908" s="57">
        <v>31162701</v>
      </c>
      <c r="B4908" s="58" t="s">
        <v>8706</v>
      </c>
    </row>
    <row r="4909" spans="1:2" x14ac:dyDescent="0.25">
      <c r="A4909" s="57">
        <v>31162702</v>
      </c>
      <c r="B4909" s="58" t="s">
        <v>7052</v>
      </c>
    </row>
    <row r="4910" spans="1:2" x14ac:dyDescent="0.25">
      <c r="A4910" s="57">
        <v>31162703</v>
      </c>
      <c r="B4910" s="58" t="s">
        <v>11660</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13349</v>
      </c>
    </row>
    <row r="4915" spans="1:2" x14ac:dyDescent="0.25">
      <c r="A4915" s="57">
        <v>31162804</v>
      </c>
      <c r="B4915" s="58" t="s">
        <v>336</v>
      </c>
    </row>
    <row r="4916" spans="1:2" x14ac:dyDescent="0.25">
      <c r="A4916" s="57">
        <v>31162805</v>
      </c>
      <c r="B4916" s="58" t="s">
        <v>13649</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9935</v>
      </c>
    </row>
    <row r="4925" spans="1:2" x14ac:dyDescent="0.25">
      <c r="A4925" s="57">
        <v>31162903</v>
      </c>
      <c r="B4925" s="58" t="s">
        <v>14998</v>
      </c>
    </row>
    <row r="4926" spans="1:2" x14ac:dyDescent="0.25">
      <c r="A4926" s="57">
        <v>31162904</v>
      </c>
      <c r="B4926" s="58" t="s">
        <v>4595</v>
      </c>
    </row>
    <row r="4927" spans="1:2" x14ac:dyDescent="0.25">
      <c r="A4927" s="57">
        <v>31162905</v>
      </c>
      <c r="B4927" s="58" t="s">
        <v>17893</v>
      </c>
    </row>
    <row r="4928" spans="1:2" x14ac:dyDescent="0.25">
      <c r="A4928" s="57">
        <v>31162906</v>
      </c>
      <c r="B4928" s="58" t="s">
        <v>15669</v>
      </c>
    </row>
    <row r="4929" spans="1:2" x14ac:dyDescent="0.25">
      <c r="A4929" s="57">
        <v>31163001</v>
      </c>
      <c r="B4929" s="58" t="s">
        <v>11898</v>
      </c>
    </row>
    <row r="4930" spans="1:2" x14ac:dyDescent="0.25">
      <c r="A4930" s="57">
        <v>31163002</v>
      </c>
      <c r="B4930" s="58" t="s">
        <v>10046</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9882</v>
      </c>
    </row>
    <row r="4941" spans="1:2" x14ac:dyDescent="0.25">
      <c r="A4941" s="57">
        <v>31163205</v>
      </c>
      <c r="B4941" s="58" t="s">
        <v>1134</v>
      </c>
    </row>
    <row r="4942" spans="1:2" x14ac:dyDescent="0.25">
      <c r="A4942" s="57">
        <v>31163207</v>
      </c>
      <c r="B4942" s="58" t="s">
        <v>5963</v>
      </c>
    </row>
    <row r="4943" spans="1:2" x14ac:dyDescent="0.25">
      <c r="A4943" s="57">
        <v>31163208</v>
      </c>
      <c r="B4943" s="58" t="s">
        <v>7863</v>
      </c>
    </row>
    <row r="4944" spans="1:2" x14ac:dyDescent="0.25">
      <c r="A4944" s="57">
        <v>31163209</v>
      </c>
      <c r="B4944" s="58" t="s">
        <v>12846</v>
      </c>
    </row>
    <row r="4945" spans="1:2" x14ac:dyDescent="0.25">
      <c r="A4945" s="57">
        <v>31163210</v>
      </c>
      <c r="B4945" s="58" t="s">
        <v>8822</v>
      </c>
    </row>
    <row r="4946" spans="1:2" x14ac:dyDescent="0.25">
      <c r="A4946" s="57">
        <v>31163211</v>
      </c>
      <c r="B4946" s="58" t="s">
        <v>5971</v>
      </c>
    </row>
    <row r="4947" spans="1:2" x14ac:dyDescent="0.25">
      <c r="A4947" s="57">
        <v>31163212</v>
      </c>
      <c r="B4947" s="58" t="s">
        <v>16366</v>
      </c>
    </row>
    <row r="4948" spans="1:2" x14ac:dyDescent="0.25">
      <c r="A4948" s="57">
        <v>31163213</v>
      </c>
      <c r="B4948" s="58" t="s">
        <v>11902</v>
      </c>
    </row>
    <row r="4949" spans="1:2" x14ac:dyDescent="0.25">
      <c r="A4949" s="57">
        <v>31163214</v>
      </c>
      <c r="B4949" s="58" t="s">
        <v>13180</v>
      </c>
    </row>
    <row r="4950" spans="1:2" x14ac:dyDescent="0.25">
      <c r="A4950" s="57">
        <v>31163215</v>
      </c>
      <c r="B4950" s="58" t="s">
        <v>5028</v>
      </c>
    </row>
    <row r="4951" spans="1:2" x14ac:dyDescent="0.25">
      <c r="A4951" s="57">
        <v>31163301</v>
      </c>
      <c r="B4951" s="58" t="s">
        <v>4392</v>
      </c>
    </row>
    <row r="4952" spans="1:2" x14ac:dyDescent="0.25">
      <c r="A4952" s="57">
        <v>31171501</v>
      </c>
      <c r="B4952" s="58" t="s">
        <v>17535</v>
      </c>
    </row>
    <row r="4953" spans="1:2" x14ac:dyDescent="0.25">
      <c r="A4953" s="57">
        <v>31171502</v>
      </c>
      <c r="B4953" s="58" t="s">
        <v>1610</v>
      </c>
    </row>
    <row r="4954" spans="1:2" x14ac:dyDescent="0.25">
      <c r="A4954" s="57">
        <v>31171503</v>
      </c>
      <c r="B4954" s="58" t="s">
        <v>7617</v>
      </c>
    </row>
    <row r="4955" spans="1:2" x14ac:dyDescent="0.25">
      <c r="A4955" s="57">
        <v>31171504</v>
      </c>
      <c r="B4955" s="58" t="s">
        <v>10791</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10561</v>
      </c>
    </row>
    <row r="4961" spans="1:2" x14ac:dyDescent="0.25">
      <c r="A4961" s="57">
        <v>31171510</v>
      </c>
      <c r="B4961" s="58" t="s">
        <v>7425</v>
      </c>
    </row>
    <row r="4962" spans="1:2" x14ac:dyDescent="0.25">
      <c r="A4962" s="57">
        <v>31171511</v>
      </c>
      <c r="B4962" s="58" t="s">
        <v>12254</v>
      </c>
    </row>
    <row r="4963" spans="1:2" x14ac:dyDescent="0.25">
      <c r="A4963" s="57">
        <v>31171512</v>
      </c>
      <c r="B4963" s="58" t="s">
        <v>15865</v>
      </c>
    </row>
    <row r="4964" spans="1:2" x14ac:dyDescent="0.25">
      <c r="A4964" s="57">
        <v>31171513</v>
      </c>
      <c r="B4964" s="58" t="s">
        <v>14003</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9752</v>
      </c>
    </row>
    <row r="4971" spans="1:2" x14ac:dyDescent="0.25">
      <c r="A4971" s="57">
        <v>31171522</v>
      </c>
      <c r="B4971" s="58" t="s">
        <v>2252</v>
      </c>
    </row>
    <row r="4972" spans="1:2" x14ac:dyDescent="0.25">
      <c r="A4972" s="57">
        <v>31171523</v>
      </c>
      <c r="B4972" s="58" t="s">
        <v>13441</v>
      </c>
    </row>
    <row r="4973" spans="1:2" x14ac:dyDescent="0.25">
      <c r="A4973" s="57">
        <v>31171524</v>
      </c>
      <c r="B4973" s="58" t="s">
        <v>15268</v>
      </c>
    </row>
    <row r="4974" spans="1:2" x14ac:dyDescent="0.25">
      <c r="A4974" s="57">
        <v>31171525</v>
      </c>
      <c r="B4974" s="58" t="s">
        <v>16595</v>
      </c>
    </row>
    <row r="4975" spans="1:2" x14ac:dyDescent="0.25">
      <c r="A4975" s="57">
        <v>31171526</v>
      </c>
      <c r="B4975" s="58" t="s">
        <v>9902</v>
      </c>
    </row>
    <row r="4976" spans="1:2" x14ac:dyDescent="0.25">
      <c r="A4976" s="57">
        <v>31171527</v>
      </c>
      <c r="B4976" s="58" t="s">
        <v>2001</v>
      </c>
    </row>
    <row r="4977" spans="1:2" x14ac:dyDescent="0.25">
      <c r="A4977" s="57">
        <v>31171528</v>
      </c>
      <c r="B4977" s="58" t="s">
        <v>2800</v>
      </c>
    </row>
    <row r="4978" spans="1:2" x14ac:dyDescent="0.25">
      <c r="A4978" s="57">
        <v>31171529</v>
      </c>
      <c r="B4978" s="58" t="s">
        <v>13196</v>
      </c>
    </row>
    <row r="4979" spans="1:2" x14ac:dyDescent="0.25">
      <c r="A4979" s="57">
        <v>31171603</v>
      </c>
      <c r="B4979" s="58" t="s">
        <v>13999</v>
      </c>
    </row>
    <row r="4980" spans="1:2" x14ac:dyDescent="0.25">
      <c r="A4980" s="57">
        <v>31171604</v>
      </c>
      <c r="B4980" s="58" t="s">
        <v>809</v>
      </c>
    </row>
    <row r="4981" spans="1:2" x14ac:dyDescent="0.25">
      <c r="A4981" s="57">
        <v>31171605</v>
      </c>
      <c r="B4981" s="58" t="s">
        <v>10923</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11777</v>
      </c>
    </row>
    <row r="4986" spans="1:2" x14ac:dyDescent="0.25">
      <c r="A4986" s="57">
        <v>31171708</v>
      </c>
      <c r="B4986" s="58" t="s">
        <v>3564</v>
      </c>
    </row>
    <row r="4987" spans="1:2" x14ac:dyDescent="0.25">
      <c r="A4987" s="57">
        <v>31171709</v>
      </c>
      <c r="B4987" s="58" t="s">
        <v>11562</v>
      </c>
    </row>
    <row r="4988" spans="1:2" x14ac:dyDescent="0.25">
      <c r="A4988" s="57">
        <v>31171710</v>
      </c>
      <c r="B4988" s="58" t="s">
        <v>10854</v>
      </c>
    </row>
    <row r="4989" spans="1:2" x14ac:dyDescent="0.25">
      <c r="A4989" s="57">
        <v>31171711</v>
      </c>
      <c r="B4989" s="58" t="s">
        <v>16468</v>
      </c>
    </row>
    <row r="4990" spans="1:2" x14ac:dyDescent="0.25">
      <c r="A4990" s="57">
        <v>31171712</v>
      </c>
      <c r="B4990" s="58" t="s">
        <v>18054</v>
      </c>
    </row>
    <row r="4991" spans="1:2" x14ac:dyDescent="0.25">
      <c r="A4991" s="57">
        <v>31171713</v>
      </c>
      <c r="B4991" s="58" t="s">
        <v>10167</v>
      </c>
    </row>
    <row r="4992" spans="1:2" x14ac:dyDescent="0.25">
      <c r="A4992" s="57">
        <v>31171714</v>
      </c>
      <c r="B4992" s="58" t="s">
        <v>8243</v>
      </c>
    </row>
    <row r="4993" spans="1:2" x14ac:dyDescent="0.25">
      <c r="A4993" s="57">
        <v>31171801</v>
      </c>
      <c r="B4993" s="58" t="s">
        <v>17791</v>
      </c>
    </row>
    <row r="4994" spans="1:2" x14ac:dyDescent="0.25">
      <c r="A4994" s="57">
        <v>31171802</v>
      </c>
      <c r="B4994" s="58" t="s">
        <v>7234</v>
      </c>
    </row>
    <row r="4995" spans="1:2" x14ac:dyDescent="0.25">
      <c r="A4995" s="57">
        <v>31171803</v>
      </c>
      <c r="B4995" s="58" t="s">
        <v>1024</v>
      </c>
    </row>
    <row r="4996" spans="1:2" x14ac:dyDescent="0.25">
      <c r="A4996" s="57">
        <v>31171804</v>
      </c>
      <c r="B4996" s="58" t="s">
        <v>9987</v>
      </c>
    </row>
    <row r="4997" spans="1:2" x14ac:dyDescent="0.25">
      <c r="A4997" s="57">
        <v>31171805</v>
      </c>
      <c r="B4997" s="58" t="s">
        <v>13622</v>
      </c>
    </row>
    <row r="4998" spans="1:2" x14ac:dyDescent="0.25">
      <c r="A4998" s="57">
        <v>31171806</v>
      </c>
      <c r="B4998" s="58" t="s">
        <v>4190</v>
      </c>
    </row>
    <row r="4999" spans="1:2" x14ac:dyDescent="0.25">
      <c r="A4999" s="57">
        <v>31171901</v>
      </c>
      <c r="B4999" s="58" t="s">
        <v>5837</v>
      </c>
    </row>
    <row r="5000" spans="1:2" x14ac:dyDescent="0.25">
      <c r="A5000" s="57">
        <v>31181501</v>
      </c>
      <c r="B5000" s="58" t="s">
        <v>9266</v>
      </c>
    </row>
    <row r="5001" spans="1:2" x14ac:dyDescent="0.25">
      <c r="A5001" s="57">
        <v>31181502</v>
      </c>
      <c r="B5001" s="58" t="s">
        <v>12540</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12339</v>
      </c>
    </row>
    <row r="5006" spans="1:2" x14ac:dyDescent="0.25">
      <c r="A5006" s="57">
        <v>31181507</v>
      </c>
      <c r="B5006" s="58" t="s">
        <v>5946</v>
      </c>
    </row>
    <row r="5007" spans="1:2" x14ac:dyDescent="0.25">
      <c r="A5007" s="57">
        <v>31181508</v>
      </c>
      <c r="B5007" s="58" t="s">
        <v>17497</v>
      </c>
    </row>
    <row r="5008" spans="1:2" x14ac:dyDescent="0.25">
      <c r="A5008" s="57">
        <v>31181509</v>
      </c>
      <c r="B5008" s="58" t="s">
        <v>1346</v>
      </c>
    </row>
    <row r="5009" spans="1:2" x14ac:dyDescent="0.25">
      <c r="A5009" s="57">
        <v>31181510</v>
      </c>
      <c r="B5009" s="58" t="s">
        <v>3921</v>
      </c>
    </row>
    <row r="5010" spans="1:2" x14ac:dyDescent="0.25">
      <c r="A5010" s="57">
        <v>31181511</v>
      </c>
      <c r="B5010" s="58" t="s">
        <v>11872</v>
      </c>
    </row>
    <row r="5011" spans="1:2" x14ac:dyDescent="0.25">
      <c r="A5011" s="57">
        <v>31181512</v>
      </c>
      <c r="B5011" s="58" t="s">
        <v>2187</v>
      </c>
    </row>
    <row r="5012" spans="1:2" x14ac:dyDescent="0.25">
      <c r="A5012" s="57">
        <v>31181601</v>
      </c>
      <c r="B5012" s="58" t="s">
        <v>8642</v>
      </c>
    </row>
    <row r="5013" spans="1:2" x14ac:dyDescent="0.25">
      <c r="A5013" s="57">
        <v>31181602</v>
      </c>
      <c r="B5013" s="58" t="s">
        <v>12653</v>
      </c>
    </row>
    <row r="5014" spans="1:2" x14ac:dyDescent="0.25">
      <c r="A5014" s="57">
        <v>31181603</v>
      </c>
      <c r="B5014" s="58" t="s">
        <v>7180</v>
      </c>
    </row>
    <row r="5015" spans="1:2" x14ac:dyDescent="0.25">
      <c r="A5015" s="57">
        <v>31181604</v>
      </c>
      <c r="B5015" s="58" t="s">
        <v>11659</v>
      </c>
    </row>
    <row r="5016" spans="1:2" x14ac:dyDescent="0.25">
      <c r="A5016" s="57">
        <v>31181605</v>
      </c>
      <c r="B5016" s="58" t="s">
        <v>15583</v>
      </c>
    </row>
    <row r="5017" spans="1:2" x14ac:dyDescent="0.25">
      <c r="A5017" s="57">
        <v>31181606</v>
      </c>
      <c r="B5017" s="58" t="s">
        <v>4014</v>
      </c>
    </row>
    <row r="5018" spans="1:2" x14ac:dyDescent="0.25">
      <c r="A5018" s="57">
        <v>31181607</v>
      </c>
      <c r="B5018" s="58" t="s">
        <v>14501</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11453</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18697</v>
      </c>
    </row>
    <row r="5031" spans="1:2" x14ac:dyDescent="0.25">
      <c r="A5031" s="57">
        <v>31191511</v>
      </c>
      <c r="B5031" s="58" t="s">
        <v>4573</v>
      </c>
    </row>
    <row r="5032" spans="1:2" x14ac:dyDescent="0.25">
      <c r="A5032" s="57">
        <v>31191512</v>
      </c>
      <c r="B5032" s="58" t="s">
        <v>11477</v>
      </c>
    </row>
    <row r="5033" spans="1:2" x14ac:dyDescent="0.25">
      <c r="A5033" s="57">
        <v>31191513</v>
      </c>
      <c r="B5033" s="58" t="s">
        <v>13272</v>
      </c>
    </row>
    <row r="5034" spans="1:2" x14ac:dyDescent="0.25">
      <c r="A5034" s="57">
        <v>31191514</v>
      </c>
      <c r="B5034" s="58" t="s">
        <v>12609</v>
      </c>
    </row>
    <row r="5035" spans="1:2" x14ac:dyDescent="0.25">
      <c r="A5035" s="57">
        <v>31191515</v>
      </c>
      <c r="B5035" s="58" t="s">
        <v>12710</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11775</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17517</v>
      </c>
    </row>
    <row r="5044" spans="1:2" x14ac:dyDescent="0.25">
      <c r="A5044" s="57">
        <v>31201502</v>
      </c>
      <c r="B5044" s="58" t="s">
        <v>12253</v>
      </c>
    </row>
    <row r="5045" spans="1:2" x14ac:dyDescent="0.25">
      <c r="A5045" s="57">
        <v>31201503</v>
      </c>
      <c r="B5045" s="58" t="s">
        <v>14991</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7905</v>
      </c>
    </row>
    <row r="5050" spans="1:2" x14ac:dyDescent="0.25">
      <c r="A5050" s="57">
        <v>31201508</v>
      </c>
      <c r="B5050" s="58" t="s">
        <v>14336</v>
      </c>
    </row>
    <row r="5051" spans="1:2" x14ac:dyDescent="0.25">
      <c r="A5051" s="57">
        <v>31201509</v>
      </c>
      <c r="B5051" s="58" t="s">
        <v>6015</v>
      </c>
    </row>
    <row r="5052" spans="1:2" x14ac:dyDescent="0.25">
      <c r="A5052" s="57">
        <v>31201510</v>
      </c>
      <c r="B5052" s="58" t="s">
        <v>14219</v>
      </c>
    </row>
    <row r="5053" spans="1:2" x14ac:dyDescent="0.25">
      <c r="A5053" s="57">
        <v>31201511</v>
      </c>
      <c r="B5053" s="58" t="s">
        <v>3574</v>
      </c>
    </row>
    <row r="5054" spans="1:2" x14ac:dyDescent="0.25">
      <c r="A5054" s="57">
        <v>31201512</v>
      </c>
      <c r="B5054" s="58" t="s">
        <v>2603</v>
      </c>
    </row>
    <row r="5055" spans="1:2" x14ac:dyDescent="0.25">
      <c r="A5055" s="57">
        <v>31201513</v>
      </c>
      <c r="B5055" s="58" t="s">
        <v>11406</v>
      </c>
    </row>
    <row r="5056" spans="1:2" x14ac:dyDescent="0.25">
      <c r="A5056" s="57">
        <v>31201514</v>
      </c>
      <c r="B5056" s="58" t="s">
        <v>6799</v>
      </c>
    </row>
    <row r="5057" spans="1:2" x14ac:dyDescent="0.25">
      <c r="A5057" s="57">
        <v>31201515</v>
      </c>
      <c r="B5057" s="58" t="s">
        <v>13388</v>
      </c>
    </row>
    <row r="5058" spans="1:2" x14ac:dyDescent="0.25">
      <c r="A5058" s="57">
        <v>31201516</v>
      </c>
      <c r="B5058" s="58" t="s">
        <v>10945</v>
      </c>
    </row>
    <row r="5059" spans="1:2" x14ac:dyDescent="0.25">
      <c r="A5059" s="57">
        <v>31201517</v>
      </c>
      <c r="B5059" s="58" t="s">
        <v>10734</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11492</v>
      </c>
    </row>
    <row r="5064" spans="1:2" x14ac:dyDescent="0.25">
      <c r="A5064" s="57">
        <v>31201522</v>
      </c>
      <c r="B5064" s="58" t="s">
        <v>10370</v>
      </c>
    </row>
    <row r="5065" spans="1:2" x14ac:dyDescent="0.25">
      <c r="A5065" s="57">
        <v>31201523</v>
      </c>
      <c r="B5065" s="58" t="s">
        <v>15262</v>
      </c>
    </row>
    <row r="5066" spans="1:2" x14ac:dyDescent="0.25">
      <c r="A5066" s="57">
        <v>31201524</v>
      </c>
      <c r="B5066" s="58" t="s">
        <v>4109</v>
      </c>
    </row>
    <row r="5067" spans="1:2" x14ac:dyDescent="0.25">
      <c r="A5067" s="57">
        <v>31201525</v>
      </c>
      <c r="B5067" s="58" t="s">
        <v>11764</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14093</v>
      </c>
    </row>
    <row r="5072" spans="1:2" x14ac:dyDescent="0.25">
      <c r="A5072" s="57">
        <v>31201602</v>
      </c>
      <c r="B5072" s="58" t="s">
        <v>17232</v>
      </c>
    </row>
    <row r="5073" spans="1:2" x14ac:dyDescent="0.25">
      <c r="A5073" s="57">
        <v>31201603</v>
      </c>
      <c r="B5073" s="58" t="s">
        <v>5456</v>
      </c>
    </row>
    <row r="5074" spans="1:2" x14ac:dyDescent="0.25">
      <c r="A5074" s="57">
        <v>31201604</v>
      </c>
      <c r="B5074" s="58" t="s">
        <v>12911</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13491</v>
      </c>
    </row>
    <row r="5082" spans="1:2" x14ac:dyDescent="0.25">
      <c r="A5082" s="57">
        <v>31201612</v>
      </c>
      <c r="B5082" s="58" t="s">
        <v>10764</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10318</v>
      </c>
    </row>
    <row r="5087" spans="1:2" x14ac:dyDescent="0.25">
      <c r="A5087" s="57">
        <v>31201617</v>
      </c>
      <c r="B5087" s="58" t="s">
        <v>16384</v>
      </c>
    </row>
    <row r="5088" spans="1:2" x14ac:dyDescent="0.25">
      <c r="A5088" s="57">
        <v>31211501</v>
      </c>
      <c r="B5088" s="58" t="s">
        <v>11603</v>
      </c>
    </row>
    <row r="5089" spans="1:2" x14ac:dyDescent="0.25">
      <c r="A5089" s="57">
        <v>31211502</v>
      </c>
      <c r="B5089" s="58" t="s">
        <v>2247</v>
      </c>
    </row>
    <row r="5090" spans="1:2" x14ac:dyDescent="0.25">
      <c r="A5090" s="57">
        <v>31211503</v>
      </c>
      <c r="B5090" s="58" t="s">
        <v>11034</v>
      </c>
    </row>
    <row r="5091" spans="1:2" x14ac:dyDescent="0.25">
      <c r="A5091" s="57">
        <v>31211504</v>
      </c>
      <c r="B5091" s="58" t="s">
        <v>14245</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11170</v>
      </c>
    </row>
    <row r="5096" spans="1:2" x14ac:dyDescent="0.25">
      <c r="A5096" s="57">
        <v>31211509</v>
      </c>
      <c r="B5096" s="58" t="s">
        <v>18658</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12826</v>
      </c>
    </row>
    <row r="5104" spans="1:2" x14ac:dyDescent="0.25">
      <c r="A5104" s="57">
        <v>31211605</v>
      </c>
      <c r="B5104" s="58" t="s">
        <v>5562</v>
      </c>
    </row>
    <row r="5105" spans="1:2" x14ac:dyDescent="0.25">
      <c r="A5105" s="57">
        <v>31211606</v>
      </c>
      <c r="B5105" s="58" t="s">
        <v>14561</v>
      </c>
    </row>
    <row r="5106" spans="1:2" x14ac:dyDescent="0.25">
      <c r="A5106" s="57">
        <v>31211701</v>
      </c>
      <c r="B5106" s="58" t="s">
        <v>11720</v>
      </c>
    </row>
    <row r="5107" spans="1:2" x14ac:dyDescent="0.25">
      <c r="A5107" s="57">
        <v>31211702</v>
      </c>
      <c r="B5107" s="58" t="s">
        <v>18672</v>
      </c>
    </row>
    <row r="5108" spans="1:2" x14ac:dyDescent="0.25">
      <c r="A5108" s="57">
        <v>31211703</v>
      </c>
      <c r="B5108" s="58" t="s">
        <v>11441</v>
      </c>
    </row>
    <row r="5109" spans="1:2" x14ac:dyDescent="0.25">
      <c r="A5109" s="57">
        <v>31211704</v>
      </c>
      <c r="B5109" s="58" t="s">
        <v>9544</v>
      </c>
    </row>
    <row r="5110" spans="1:2" x14ac:dyDescent="0.25">
      <c r="A5110" s="57">
        <v>31211705</v>
      </c>
      <c r="B5110" s="58" t="s">
        <v>15604</v>
      </c>
    </row>
    <row r="5111" spans="1:2" x14ac:dyDescent="0.25">
      <c r="A5111" s="57">
        <v>31211706</v>
      </c>
      <c r="B5111" s="58" t="s">
        <v>12050</v>
      </c>
    </row>
    <row r="5112" spans="1:2" x14ac:dyDescent="0.25">
      <c r="A5112" s="57">
        <v>31211707</v>
      </c>
      <c r="B5112" s="58" t="s">
        <v>11813</v>
      </c>
    </row>
    <row r="5113" spans="1:2" x14ac:dyDescent="0.25">
      <c r="A5113" s="57">
        <v>31211708</v>
      </c>
      <c r="B5113" s="58" t="s">
        <v>1927</v>
      </c>
    </row>
    <row r="5114" spans="1:2" x14ac:dyDescent="0.25">
      <c r="A5114" s="57">
        <v>31211801</v>
      </c>
      <c r="B5114" s="58" t="s">
        <v>5474</v>
      </c>
    </row>
    <row r="5115" spans="1:2" x14ac:dyDescent="0.25">
      <c r="A5115" s="57">
        <v>31211802</v>
      </c>
      <c r="B5115" s="58" t="s">
        <v>14305</v>
      </c>
    </row>
    <row r="5116" spans="1:2" x14ac:dyDescent="0.25">
      <c r="A5116" s="57">
        <v>31211803</v>
      </c>
      <c r="B5116" s="58" t="s">
        <v>13941</v>
      </c>
    </row>
    <row r="5117" spans="1:2" x14ac:dyDescent="0.25">
      <c r="A5117" s="57">
        <v>31211901</v>
      </c>
      <c r="B5117" s="58" t="s">
        <v>11400</v>
      </c>
    </row>
    <row r="5118" spans="1:2" x14ac:dyDescent="0.25">
      <c r="A5118" s="57">
        <v>31211902</v>
      </c>
      <c r="B5118" s="58" t="s">
        <v>9182</v>
      </c>
    </row>
    <row r="5119" spans="1:2" x14ac:dyDescent="0.25">
      <c r="A5119" s="57">
        <v>31211903</v>
      </c>
      <c r="B5119" s="58" t="s">
        <v>14012</v>
      </c>
    </row>
    <row r="5120" spans="1:2" x14ac:dyDescent="0.25">
      <c r="A5120" s="57">
        <v>31211904</v>
      </c>
      <c r="B5120" s="58" t="s">
        <v>16355</v>
      </c>
    </row>
    <row r="5121" spans="1:2" x14ac:dyDescent="0.25">
      <c r="A5121" s="57">
        <v>31211905</v>
      </c>
      <c r="B5121" s="58" t="s">
        <v>4266</v>
      </c>
    </row>
    <row r="5122" spans="1:2" x14ac:dyDescent="0.25">
      <c r="A5122" s="57">
        <v>31211906</v>
      </c>
      <c r="B5122" s="58" t="s">
        <v>10526</v>
      </c>
    </row>
    <row r="5123" spans="1:2" x14ac:dyDescent="0.25">
      <c r="A5123" s="57">
        <v>31211908</v>
      </c>
      <c r="B5123" s="58" t="s">
        <v>10732</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12004</v>
      </c>
    </row>
    <row r="5130" spans="1:2" x14ac:dyDescent="0.25">
      <c r="A5130" s="57">
        <v>31211916</v>
      </c>
      <c r="B5130" s="58" t="s">
        <v>15149</v>
      </c>
    </row>
    <row r="5131" spans="1:2" x14ac:dyDescent="0.25">
      <c r="A5131" s="57">
        <v>31211917</v>
      </c>
      <c r="B5131" s="58" t="s">
        <v>7495</v>
      </c>
    </row>
    <row r="5132" spans="1:2" x14ac:dyDescent="0.25">
      <c r="A5132" s="57">
        <v>31221601</v>
      </c>
      <c r="B5132" s="58" t="s">
        <v>18021</v>
      </c>
    </row>
    <row r="5133" spans="1:2" x14ac:dyDescent="0.25">
      <c r="A5133" s="57">
        <v>31221602</v>
      </c>
      <c r="B5133" s="58" t="s">
        <v>13728</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12722</v>
      </c>
    </row>
    <row r="5144" spans="1:2" x14ac:dyDescent="0.25">
      <c r="A5144" s="57">
        <v>31231110</v>
      </c>
      <c r="B5144" s="58" t="s">
        <v>18673</v>
      </c>
    </row>
    <row r="5145" spans="1:2" x14ac:dyDescent="0.25">
      <c r="A5145" s="57">
        <v>31231111</v>
      </c>
      <c r="B5145" s="58" t="s">
        <v>5470</v>
      </c>
    </row>
    <row r="5146" spans="1:2" x14ac:dyDescent="0.25">
      <c r="A5146" s="57">
        <v>31231112</v>
      </c>
      <c r="B5146" s="58" t="s">
        <v>12544</v>
      </c>
    </row>
    <row r="5147" spans="1:2" x14ac:dyDescent="0.25">
      <c r="A5147" s="57">
        <v>31231113</v>
      </c>
      <c r="B5147" s="58" t="s">
        <v>11877</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14214</v>
      </c>
    </row>
    <row r="5152" spans="1:2" x14ac:dyDescent="0.25">
      <c r="A5152" s="57">
        <v>31231118</v>
      </c>
      <c r="B5152" s="58" t="s">
        <v>12024</v>
      </c>
    </row>
    <row r="5153" spans="1:2" x14ac:dyDescent="0.25">
      <c r="A5153" s="57">
        <v>31231119</v>
      </c>
      <c r="B5153" s="58" t="s">
        <v>11734</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12535</v>
      </c>
    </row>
    <row r="5158" spans="1:2" x14ac:dyDescent="0.25">
      <c r="A5158" s="57">
        <v>31231205</v>
      </c>
      <c r="B5158" s="58" t="s">
        <v>338</v>
      </c>
    </row>
    <row r="5159" spans="1:2" x14ac:dyDescent="0.25">
      <c r="A5159" s="57">
        <v>31231206</v>
      </c>
      <c r="B5159" s="58" t="s">
        <v>14332</v>
      </c>
    </row>
    <row r="5160" spans="1:2" x14ac:dyDescent="0.25">
      <c r="A5160" s="57">
        <v>31231207</v>
      </c>
      <c r="B5160" s="58" t="s">
        <v>17525</v>
      </c>
    </row>
    <row r="5161" spans="1:2" x14ac:dyDescent="0.25">
      <c r="A5161" s="57">
        <v>31231208</v>
      </c>
      <c r="B5161" s="58" t="s">
        <v>5500</v>
      </c>
    </row>
    <row r="5162" spans="1:2" x14ac:dyDescent="0.25">
      <c r="A5162" s="57">
        <v>31231209</v>
      </c>
      <c r="B5162" s="58" t="s">
        <v>18265</v>
      </c>
    </row>
    <row r="5163" spans="1:2" x14ac:dyDescent="0.25">
      <c r="A5163" s="57">
        <v>31231210</v>
      </c>
      <c r="B5163" s="58" t="s">
        <v>14697</v>
      </c>
    </row>
    <row r="5164" spans="1:2" x14ac:dyDescent="0.25">
      <c r="A5164" s="57">
        <v>31231211</v>
      </c>
      <c r="B5164" s="58" t="s">
        <v>16339</v>
      </c>
    </row>
    <row r="5165" spans="1:2" x14ac:dyDescent="0.25">
      <c r="A5165" s="57">
        <v>31231212</v>
      </c>
      <c r="B5165" s="58" t="s">
        <v>13228</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11913</v>
      </c>
    </row>
    <row r="5170" spans="1:2" x14ac:dyDescent="0.25">
      <c r="A5170" s="57">
        <v>31231217</v>
      </c>
      <c r="B5170" s="58" t="s">
        <v>13390</v>
      </c>
    </row>
    <row r="5171" spans="1:2" x14ac:dyDescent="0.25">
      <c r="A5171" s="57">
        <v>31231218</v>
      </c>
      <c r="B5171" s="58" t="s">
        <v>9194</v>
      </c>
    </row>
    <row r="5172" spans="1:2" x14ac:dyDescent="0.25">
      <c r="A5172" s="57">
        <v>31231219</v>
      </c>
      <c r="B5172" s="58" t="s">
        <v>3218</v>
      </c>
    </row>
    <row r="5173" spans="1:2" x14ac:dyDescent="0.25">
      <c r="A5173" s="57">
        <v>31231301</v>
      </c>
      <c r="B5173" s="58" t="s">
        <v>17329</v>
      </c>
    </row>
    <row r="5174" spans="1:2" x14ac:dyDescent="0.25">
      <c r="A5174" s="57">
        <v>31231302</v>
      </c>
      <c r="B5174" s="58" t="s">
        <v>11482</v>
      </c>
    </row>
    <row r="5175" spans="1:2" x14ac:dyDescent="0.25">
      <c r="A5175" s="57">
        <v>31231303</v>
      </c>
      <c r="B5175" s="58" t="s">
        <v>138</v>
      </c>
    </row>
    <row r="5176" spans="1:2" x14ac:dyDescent="0.25">
      <c r="A5176" s="57">
        <v>31231304</v>
      </c>
      <c r="B5176" s="58" t="s">
        <v>5397</v>
      </c>
    </row>
    <row r="5177" spans="1:2" x14ac:dyDescent="0.25">
      <c r="A5177" s="57">
        <v>31231305</v>
      </c>
      <c r="B5177" s="58" t="s">
        <v>13753</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14351</v>
      </c>
    </row>
    <row r="5182" spans="1:2" x14ac:dyDescent="0.25">
      <c r="A5182" s="57">
        <v>31231310</v>
      </c>
      <c r="B5182" s="58" t="s">
        <v>13450</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10015</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11294</v>
      </c>
    </row>
    <row r="5200" spans="1:2" x14ac:dyDescent="0.25">
      <c r="A5200" s="57">
        <v>31241502</v>
      </c>
      <c r="B5200" s="58" t="s">
        <v>9846</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6168</v>
      </c>
    </row>
    <row r="5205" spans="1:2" x14ac:dyDescent="0.25">
      <c r="A5205" s="57">
        <v>31241605</v>
      </c>
      <c r="B5205" s="58" t="s">
        <v>4737</v>
      </c>
    </row>
    <row r="5206" spans="1:2" x14ac:dyDescent="0.25">
      <c r="A5206" s="57">
        <v>31241606</v>
      </c>
      <c r="B5206" s="58" t="s">
        <v>4121</v>
      </c>
    </row>
    <row r="5207" spans="1:2" x14ac:dyDescent="0.25">
      <c r="A5207" s="57">
        <v>31241607</v>
      </c>
      <c r="B5207" s="58" t="s">
        <v>11698</v>
      </c>
    </row>
    <row r="5208" spans="1:2" x14ac:dyDescent="0.25">
      <c r="A5208" s="57">
        <v>31241608</v>
      </c>
      <c r="B5208" s="58" t="s">
        <v>4029</v>
      </c>
    </row>
    <row r="5209" spans="1:2" x14ac:dyDescent="0.25">
      <c r="A5209" s="57">
        <v>31241609</v>
      </c>
      <c r="B5209" s="58" t="s">
        <v>12593</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13393</v>
      </c>
    </row>
    <row r="5214" spans="1:2" x14ac:dyDescent="0.25">
      <c r="A5214" s="57">
        <v>31241704</v>
      </c>
      <c r="B5214" s="58" t="s">
        <v>12080</v>
      </c>
    </row>
    <row r="5215" spans="1:2" x14ac:dyDescent="0.25">
      <c r="A5215" s="57">
        <v>31241705</v>
      </c>
      <c r="B5215" s="58" t="s">
        <v>18524</v>
      </c>
    </row>
    <row r="5216" spans="1:2" x14ac:dyDescent="0.25">
      <c r="A5216" s="57">
        <v>31241801</v>
      </c>
      <c r="B5216" s="58" t="s">
        <v>3175</v>
      </c>
    </row>
    <row r="5217" spans="1:2" x14ac:dyDescent="0.25">
      <c r="A5217" s="57">
        <v>31241802</v>
      </c>
      <c r="B5217" s="58" t="s">
        <v>13468</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14341</v>
      </c>
    </row>
    <row r="5225" spans="1:2" x14ac:dyDescent="0.25">
      <c r="A5225" s="57">
        <v>31241903</v>
      </c>
      <c r="B5225" s="58" t="s">
        <v>5564</v>
      </c>
    </row>
    <row r="5226" spans="1:2" x14ac:dyDescent="0.25">
      <c r="A5226" s="57">
        <v>31241904</v>
      </c>
      <c r="B5226" s="58" t="s">
        <v>14163</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17942</v>
      </c>
    </row>
    <row r="5232" spans="1:2" x14ac:dyDescent="0.25">
      <c r="A5232" s="57">
        <v>31242002</v>
      </c>
      <c r="B5232" s="58" t="s">
        <v>8040</v>
      </c>
    </row>
    <row r="5233" spans="1:2" x14ac:dyDescent="0.25">
      <c r="A5233" s="57">
        <v>31242003</v>
      </c>
      <c r="B5233" s="58" t="s">
        <v>12112</v>
      </c>
    </row>
    <row r="5234" spans="1:2" x14ac:dyDescent="0.25">
      <c r="A5234" s="57">
        <v>31242101</v>
      </c>
      <c r="B5234" s="58" t="s">
        <v>17820</v>
      </c>
    </row>
    <row r="5235" spans="1:2" x14ac:dyDescent="0.25">
      <c r="A5235" s="57">
        <v>31242103</v>
      </c>
      <c r="B5235" s="58" t="s">
        <v>10052</v>
      </c>
    </row>
    <row r="5236" spans="1:2" x14ac:dyDescent="0.25">
      <c r="A5236" s="57">
        <v>31242104</v>
      </c>
      <c r="B5236" s="58" t="s">
        <v>8945</v>
      </c>
    </row>
    <row r="5237" spans="1:2" x14ac:dyDescent="0.25">
      <c r="A5237" s="57">
        <v>31242105</v>
      </c>
      <c r="B5237" s="58" t="s">
        <v>8843</v>
      </c>
    </row>
    <row r="5238" spans="1:2" x14ac:dyDescent="0.25">
      <c r="A5238" s="57">
        <v>31242106</v>
      </c>
      <c r="B5238" s="58" t="s">
        <v>12662</v>
      </c>
    </row>
    <row r="5239" spans="1:2" x14ac:dyDescent="0.25">
      <c r="A5239" s="57">
        <v>31242201</v>
      </c>
      <c r="B5239" s="58" t="s">
        <v>1691</v>
      </c>
    </row>
    <row r="5240" spans="1:2" x14ac:dyDescent="0.25">
      <c r="A5240" s="57">
        <v>31242202</v>
      </c>
      <c r="B5240" s="58" t="s">
        <v>10165</v>
      </c>
    </row>
    <row r="5241" spans="1:2" x14ac:dyDescent="0.25">
      <c r="A5241" s="57">
        <v>31242203</v>
      </c>
      <c r="B5241" s="58" t="s">
        <v>18631</v>
      </c>
    </row>
    <row r="5242" spans="1:2" x14ac:dyDescent="0.25">
      <c r="A5242" s="57">
        <v>31242204</v>
      </c>
      <c r="B5242" s="58" t="s">
        <v>18244</v>
      </c>
    </row>
    <row r="5243" spans="1:2" x14ac:dyDescent="0.25">
      <c r="A5243" s="57">
        <v>31242205</v>
      </c>
      <c r="B5243" s="58" t="s">
        <v>9749</v>
      </c>
    </row>
    <row r="5244" spans="1:2" x14ac:dyDescent="0.25">
      <c r="A5244" s="57">
        <v>31242206</v>
      </c>
      <c r="B5244" s="58" t="s">
        <v>17610</v>
      </c>
    </row>
    <row r="5245" spans="1:2" x14ac:dyDescent="0.25">
      <c r="A5245" s="57">
        <v>31242207</v>
      </c>
      <c r="B5245" s="58" t="s">
        <v>14601</v>
      </c>
    </row>
    <row r="5246" spans="1:2" x14ac:dyDescent="0.25">
      <c r="A5246" s="57">
        <v>31242208</v>
      </c>
      <c r="B5246" s="58" t="s">
        <v>18008</v>
      </c>
    </row>
    <row r="5247" spans="1:2" x14ac:dyDescent="0.25">
      <c r="A5247" s="57">
        <v>31251501</v>
      </c>
      <c r="B5247" s="58" t="s">
        <v>6326</v>
      </c>
    </row>
    <row r="5248" spans="1:2" x14ac:dyDescent="0.25">
      <c r="A5248" s="57">
        <v>31251502</v>
      </c>
      <c r="B5248" s="58" t="s">
        <v>520</v>
      </c>
    </row>
    <row r="5249" spans="1:2" x14ac:dyDescent="0.25">
      <c r="A5249" s="57">
        <v>31251503</v>
      </c>
      <c r="B5249" s="58" t="s">
        <v>12655</v>
      </c>
    </row>
    <row r="5250" spans="1:2" x14ac:dyDescent="0.25">
      <c r="A5250" s="57">
        <v>31251504</v>
      </c>
      <c r="B5250" s="58" t="s">
        <v>15309</v>
      </c>
    </row>
    <row r="5251" spans="1:2" x14ac:dyDescent="0.25">
      <c r="A5251" s="57">
        <v>31251505</v>
      </c>
      <c r="B5251" s="58" t="s">
        <v>18667</v>
      </c>
    </row>
    <row r="5252" spans="1:2" x14ac:dyDescent="0.25">
      <c r="A5252" s="57">
        <v>31251506</v>
      </c>
      <c r="B5252" s="58" t="s">
        <v>4964</v>
      </c>
    </row>
    <row r="5253" spans="1:2" x14ac:dyDescent="0.25">
      <c r="A5253" s="57">
        <v>31251507</v>
      </c>
      <c r="B5253" s="58" t="s">
        <v>13781</v>
      </c>
    </row>
    <row r="5254" spans="1:2" x14ac:dyDescent="0.25">
      <c r="A5254" s="57">
        <v>31251508</v>
      </c>
      <c r="B5254" s="58" t="s">
        <v>12480</v>
      </c>
    </row>
    <row r="5255" spans="1:2" x14ac:dyDescent="0.25">
      <c r="A5255" s="57">
        <v>31251509</v>
      </c>
      <c r="B5255" s="58" t="s">
        <v>3232</v>
      </c>
    </row>
    <row r="5256" spans="1:2" x14ac:dyDescent="0.25">
      <c r="A5256" s="57">
        <v>31251510</v>
      </c>
      <c r="B5256" s="58" t="s">
        <v>10211</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10717</v>
      </c>
    </row>
    <row r="5274" spans="1:2" x14ac:dyDescent="0.25">
      <c r="A5274" s="57">
        <v>31281503</v>
      </c>
      <c r="B5274" s="58" t="s">
        <v>2939</v>
      </c>
    </row>
    <row r="5275" spans="1:2" x14ac:dyDescent="0.25">
      <c r="A5275" s="57">
        <v>31281504</v>
      </c>
      <c r="B5275" s="58" t="s">
        <v>12336</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13507</v>
      </c>
    </row>
    <row r="5281" spans="1:2" x14ac:dyDescent="0.25">
      <c r="A5281" s="57">
        <v>31281510</v>
      </c>
      <c r="B5281" s="58" t="s">
        <v>10866</v>
      </c>
    </row>
    <row r="5282" spans="1:2" x14ac:dyDescent="0.25">
      <c r="A5282" s="57">
        <v>31281511</v>
      </c>
      <c r="B5282" s="58" t="s">
        <v>12855</v>
      </c>
    </row>
    <row r="5283" spans="1:2" x14ac:dyDescent="0.25">
      <c r="A5283" s="57">
        <v>31281512</v>
      </c>
      <c r="B5283" s="58" t="s">
        <v>8167</v>
      </c>
    </row>
    <row r="5284" spans="1:2" x14ac:dyDescent="0.25">
      <c r="A5284" s="57">
        <v>31281513</v>
      </c>
      <c r="B5284" s="58" t="s">
        <v>15420</v>
      </c>
    </row>
    <row r="5285" spans="1:2" x14ac:dyDescent="0.25">
      <c r="A5285" s="57">
        <v>31281514</v>
      </c>
      <c r="B5285" s="58" t="s">
        <v>18248</v>
      </c>
    </row>
    <row r="5286" spans="1:2" x14ac:dyDescent="0.25">
      <c r="A5286" s="57">
        <v>31281515</v>
      </c>
      <c r="B5286" s="58" t="s">
        <v>11545</v>
      </c>
    </row>
    <row r="5287" spans="1:2" x14ac:dyDescent="0.25">
      <c r="A5287" s="57">
        <v>31281516</v>
      </c>
      <c r="B5287" s="58" t="s">
        <v>12948</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10029</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10525</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17363</v>
      </c>
    </row>
    <row r="5307" spans="1:2" x14ac:dyDescent="0.25">
      <c r="A5307" s="57">
        <v>31281814</v>
      </c>
      <c r="B5307" s="58" t="s">
        <v>5650</v>
      </c>
    </row>
    <row r="5308" spans="1:2" x14ac:dyDescent="0.25">
      <c r="A5308" s="57">
        <v>31281815</v>
      </c>
      <c r="B5308" s="58" t="s">
        <v>5477</v>
      </c>
    </row>
    <row r="5309" spans="1:2" x14ac:dyDescent="0.25">
      <c r="A5309" s="57">
        <v>31281816</v>
      </c>
      <c r="B5309" s="58" t="s">
        <v>11243</v>
      </c>
    </row>
    <row r="5310" spans="1:2" x14ac:dyDescent="0.25">
      <c r="A5310" s="57">
        <v>31281817</v>
      </c>
      <c r="B5310" s="58" t="s">
        <v>944</v>
      </c>
    </row>
    <row r="5311" spans="1:2" x14ac:dyDescent="0.25">
      <c r="A5311" s="57">
        <v>31281818</v>
      </c>
      <c r="B5311" s="58" t="s">
        <v>3312</v>
      </c>
    </row>
    <row r="5312" spans="1:2" x14ac:dyDescent="0.25">
      <c r="A5312" s="57">
        <v>31281819</v>
      </c>
      <c r="B5312" s="58" t="s">
        <v>6190</v>
      </c>
    </row>
    <row r="5313" spans="1:2" x14ac:dyDescent="0.25">
      <c r="A5313" s="57">
        <v>31281901</v>
      </c>
      <c r="B5313" s="58" t="s">
        <v>10777</v>
      </c>
    </row>
    <row r="5314" spans="1:2" x14ac:dyDescent="0.25">
      <c r="A5314" s="57">
        <v>31281902</v>
      </c>
      <c r="B5314" s="58" t="s">
        <v>5876</v>
      </c>
    </row>
    <row r="5315" spans="1:2" x14ac:dyDescent="0.25">
      <c r="A5315" s="57">
        <v>31281903</v>
      </c>
      <c r="B5315" s="58" t="s">
        <v>15197</v>
      </c>
    </row>
    <row r="5316" spans="1:2" x14ac:dyDescent="0.25">
      <c r="A5316" s="57">
        <v>31281904</v>
      </c>
      <c r="B5316" s="58" t="s">
        <v>3355</v>
      </c>
    </row>
    <row r="5317" spans="1:2" x14ac:dyDescent="0.25">
      <c r="A5317" s="57">
        <v>31281905</v>
      </c>
      <c r="B5317" s="58" t="s">
        <v>10810</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14280</v>
      </c>
    </row>
    <row r="5322" spans="1:2" x14ac:dyDescent="0.25">
      <c r="A5322" s="57">
        <v>31281910</v>
      </c>
      <c r="B5322" s="58" t="s">
        <v>13112</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13138</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17595</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13341</v>
      </c>
    </row>
    <row r="5344" spans="1:2" x14ac:dyDescent="0.25">
      <c r="A5344" s="57">
        <v>31282013</v>
      </c>
      <c r="B5344" s="58" t="s">
        <v>8398</v>
      </c>
    </row>
    <row r="5345" spans="1:2" x14ac:dyDescent="0.25">
      <c r="A5345" s="57">
        <v>31282014</v>
      </c>
      <c r="B5345" s="58" t="s">
        <v>14137</v>
      </c>
    </row>
    <row r="5346" spans="1:2" x14ac:dyDescent="0.25">
      <c r="A5346" s="57">
        <v>31282015</v>
      </c>
      <c r="B5346" s="58" t="s">
        <v>9579</v>
      </c>
    </row>
    <row r="5347" spans="1:2" x14ac:dyDescent="0.25">
      <c r="A5347" s="57">
        <v>31282016</v>
      </c>
      <c r="B5347" s="58" t="s">
        <v>13839</v>
      </c>
    </row>
    <row r="5348" spans="1:2" x14ac:dyDescent="0.25">
      <c r="A5348" s="57">
        <v>31282017</v>
      </c>
      <c r="B5348" s="58" t="s">
        <v>9416</v>
      </c>
    </row>
    <row r="5349" spans="1:2" x14ac:dyDescent="0.25">
      <c r="A5349" s="57">
        <v>31282018</v>
      </c>
      <c r="B5349" s="58" t="s">
        <v>10597</v>
      </c>
    </row>
    <row r="5350" spans="1:2" x14ac:dyDescent="0.25">
      <c r="A5350" s="57">
        <v>31282019</v>
      </c>
      <c r="B5350" s="58" t="s">
        <v>14221</v>
      </c>
    </row>
    <row r="5351" spans="1:2" x14ac:dyDescent="0.25">
      <c r="A5351" s="57">
        <v>31282101</v>
      </c>
      <c r="B5351" s="58" t="s">
        <v>5010</v>
      </c>
    </row>
    <row r="5352" spans="1:2" x14ac:dyDescent="0.25">
      <c r="A5352" s="57">
        <v>31282102</v>
      </c>
      <c r="B5352" s="58" t="s">
        <v>14008</v>
      </c>
    </row>
    <row r="5353" spans="1:2" x14ac:dyDescent="0.25">
      <c r="A5353" s="57">
        <v>31282103</v>
      </c>
      <c r="B5353" s="58" t="s">
        <v>8830</v>
      </c>
    </row>
    <row r="5354" spans="1:2" x14ac:dyDescent="0.25">
      <c r="A5354" s="57">
        <v>31282104</v>
      </c>
      <c r="B5354" s="58" t="s">
        <v>12982</v>
      </c>
    </row>
    <row r="5355" spans="1:2" x14ac:dyDescent="0.25">
      <c r="A5355" s="57">
        <v>31282105</v>
      </c>
      <c r="B5355" s="58" t="s">
        <v>11893</v>
      </c>
    </row>
    <row r="5356" spans="1:2" x14ac:dyDescent="0.25">
      <c r="A5356" s="57">
        <v>31282106</v>
      </c>
      <c r="B5356" s="58" t="s">
        <v>7768</v>
      </c>
    </row>
    <row r="5357" spans="1:2" x14ac:dyDescent="0.25">
      <c r="A5357" s="57">
        <v>31282107</v>
      </c>
      <c r="B5357" s="58" t="s">
        <v>9795</v>
      </c>
    </row>
    <row r="5358" spans="1:2" x14ac:dyDescent="0.25">
      <c r="A5358" s="57">
        <v>31282108</v>
      </c>
      <c r="B5358" s="58" t="s">
        <v>12348</v>
      </c>
    </row>
    <row r="5359" spans="1:2" x14ac:dyDescent="0.25">
      <c r="A5359" s="57">
        <v>31282109</v>
      </c>
      <c r="B5359" s="58" t="s">
        <v>3408</v>
      </c>
    </row>
    <row r="5360" spans="1:2" x14ac:dyDescent="0.25">
      <c r="A5360" s="57">
        <v>31282110</v>
      </c>
      <c r="B5360" s="58" t="s">
        <v>14005</v>
      </c>
    </row>
    <row r="5361" spans="1:2" x14ac:dyDescent="0.25">
      <c r="A5361" s="57">
        <v>31282111</v>
      </c>
      <c r="B5361" s="58" t="s">
        <v>8956</v>
      </c>
    </row>
    <row r="5362" spans="1:2" x14ac:dyDescent="0.25">
      <c r="A5362" s="57">
        <v>31282112</v>
      </c>
      <c r="B5362" s="58" t="s">
        <v>13860</v>
      </c>
    </row>
    <row r="5363" spans="1:2" x14ac:dyDescent="0.25">
      <c r="A5363" s="57">
        <v>31282113</v>
      </c>
      <c r="B5363" s="58" t="s">
        <v>11894</v>
      </c>
    </row>
    <row r="5364" spans="1:2" x14ac:dyDescent="0.25">
      <c r="A5364" s="57">
        <v>31282114</v>
      </c>
      <c r="B5364" s="58" t="s">
        <v>14513</v>
      </c>
    </row>
    <row r="5365" spans="1:2" x14ac:dyDescent="0.25">
      <c r="A5365" s="57">
        <v>31282115</v>
      </c>
      <c r="B5365" s="58" t="s">
        <v>11592</v>
      </c>
    </row>
    <row r="5366" spans="1:2" x14ac:dyDescent="0.25">
      <c r="A5366" s="57">
        <v>31282116</v>
      </c>
      <c r="B5366" s="58" t="s">
        <v>2861</v>
      </c>
    </row>
    <row r="5367" spans="1:2" x14ac:dyDescent="0.25">
      <c r="A5367" s="57">
        <v>31282117</v>
      </c>
      <c r="B5367" s="58" t="s">
        <v>1348</v>
      </c>
    </row>
    <row r="5368" spans="1:2" x14ac:dyDescent="0.25">
      <c r="A5368" s="57">
        <v>31282118</v>
      </c>
      <c r="B5368" s="58" t="s">
        <v>11380</v>
      </c>
    </row>
    <row r="5369" spans="1:2" x14ac:dyDescent="0.25">
      <c r="A5369" s="57">
        <v>31282119</v>
      </c>
      <c r="B5369" s="58" t="s">
        <v>6624</v>
      </c>
    </row>
    <row r="5370" spans="1:2" x14ac:dyDescent="0.25">
      <c r="A5370" s="57">
        <v>31282201</v>
      </c>
      <c r="B5370" s="58" t="s">
        <v>10836</v>
      </c>
    </row>
    <row r="5371" spans="1:2" x14ac:dyDescent="0.25">
      <c r="A5371" s="57">
        <v>31282202</v>
      </c>
      <c r="B5371" s="58" t="s">
        <v>15270</v>
      </c>
    </row>
    <row r="5372" spans="1:2" x14ac:dyDescent="0.25">
      <c r="A5372" s="57">
        <v>31282203</v>
      </c>
      <c r="B5372" s="58" t="s">
        <v>12749</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10266</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10405</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17514</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6184</v>
      </c>
    </row>
    <row r="5394" spans="1:2" x14ac:dyDescent="0.25">
      <c r="A5394" s="57">
        <v>31282306</v>
      </c>
      <c r="B5394" s="58" t="s">
        <v>14002</v>
      </c>
    </row>
    <row r="5395" spans="1:2" x14ac:dyDescent="0.25">
      <c r="A5395" s="57">
        <v>31282307</v>
      </c>
      <c r="B5395" s="58" t="s">
        <v>14772</v>
      </c>
    </row>
    <row r="5396" spans="1:2" x14ac:dyDescent="0.25">
      <c r="A5396" s="57">
        <v>31282308</v>
      </c>
      <c r="B5396" s="58" t="s">
        <v>8735</v>
      </c>
    </row>
    <row r="5397" spans="1:2" x14ac:dyDescent="0.25">
      <c r="A5397" s="57">
        <v>31282309</v>
      </c>
      <c r="B5397" s="58" t="s">
        <v>9794</v>
      </c>
    </row>
    <row r="5398" spans="1:2" x14ac:dyDescent="0.25">
      <c r="A5398" s="57">
        <v>31282310</v>
      </c>
      <c r="B5398" s="58" t="s">
        <v>12973</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13588</v>
      </c>
    </row>
    <row r="5403" spans="1:2" x14ac:dyDescent="0.25">
      <c r="A5403" s="57">
        <v>31282315</v>
      </c>
      <c r="B5403" s="58" t="s">
        <v>16445</v>
      </c>
    </row>
    <row r="5404" spans="1:2" x14ac:dyDescent="0.25">
      <c r="A5404" s="57">
        <v>31282316</v>
      </c>
      <c r="B5404" s="58" t="s">
        <v>5021</v>
      </c>
    </row>
    <row r="5405" spans="1:2" x14ac:dyDescent="0.25">
      <c r="A5405" s="57">
        <v>31282317</v>
      </c>
      <c r="B5405" s="58" t="s">
        <v>13435</v>
      </c>
    </row>
    <row r="5406" spans="1:2" x14ac:dyDescent="0.25">
      <c r="A5406" s="57">
        <v>31282318</v>
      </c>
      <c r="B5406" s="58" t="s">
        <v>10598</v>
      </c>
    </row>
    <row r="5407" spans="1:2" x14ac:dyDescent="0.25">
      <c r="A5407" s="57">
        <v>31282319</v>
      </c>
      <c r="B5407" s="58" t="s">
        <v>9258</v>
      </c>
    </row>
    <row r="5408" spans="1:2" x14ac:dyDescent="0.25">
      <c r="A5408" s="57">
        <v>31282401</v>
      </c>
      <c r="B5408" s="58" t="s">
        <v>13755</v>
      </c>
    </row>
    <row r="5409" spans="1:2" x14ac:dyDescent="0.25">
      <c r="A5409" s="57">
        <v>31282402</v>
      </c>
      <c r="B5409" s="58" t="s">
        <v>10042</v>
      </c>
    </row>
    <row r="5410" spans="1:2" x14ac:dyDescent="0.25">
      <c r="A5410" s="57">
        <v>31282403</v>
      </c>
      <c r="B5410" s="58" t="s">
        <v>15526</v>
      </c>
    </row>
    <row r="5411" spans="1:2" x14ac:dyDescent="0.25">
      <c r="A5411" s="57">
        <v>31282404</v>
      </c>
      <c r="B5411" s="58" t="s">
        <v>6580</v>
      </c>
    </row>
    <row r="5412" spans="1:2" x14ac:dyDescent="0.25">
      <c r="A5412" s="57">
        <v>31282405</v>
      </c>
      <c r="B5412" s="58" t="s">
        <v>13611</v>
      </c>
    </row>
    <row r="5413" spans="1:2" x14ac:dyDescent="0.25">
      <c r="A5413" s="57">
        <v>31282406</v>
      </c>
      <c r="B5413" s="58" t="s">
        <v>11347</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11567</v>
      </c>
    </row>
    <row r="5418" spans="1:2" x14ac:dyDescent="0.25">
      <c r="A5418" s="57">
        <v>31282411</v>
      </c>
      <c r="B5418" s="58" t="s">
        <v>15637</v>
      </c>
    </row>
    <row r="5419" spans="1:2" x14ac:dyDescent="0.25">
      <c r="A5419" s="57">
        <v>31282412</v>
      </c>
      <c r="B5419" s="58" t="s">
        <v>2552</v>
      </c>
    </row>
    <row r="5420" spans="1:2" x14ac:dyDescent="0.25">
      <c r="A5420" s="57">
        <v>31282413</v>
      </c>
      <c r="B5420" s="58" t="s">
        <v>11956</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18671</v>
      </c>
    </row>
    <row r="5429" spans="1:2" x14ac:dyDescent="0.25">
      <c r="A5429" s="57">
        <v>31291103</v>
      </c>
      <c r="B5429" s="58" t="s">
        <v>865</v>
      </c>
    </row>
    <row r="5430" spans="1:2" x14ac:dyDescent="0.25">
      <c r="A5430" s="57">
        <v>31291104</v>
      </c>
      <c r="B5430" s="58" t="s">
        <v>12298</v>
      </c>
    </row>
    <row r="5431" spans="1:2" x14ac:dyDescent="0.25">
      <c r="A5431" s="57">
        <v>31291105</v>
      </c>
      <c r="B5431" s="58" t="s">
        <v>13749</v>
      </c>
    </row>
    <row r="5432" spans="1:2" x14ac:dyDescent="0.25">
      <c r="A5432" s="57">
        <v>31291106</v>
      </c>
      <c r="B5432" s="58" t="s">
        <v>18063</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11130</v>
      </c>
    </row>
    <row r="5438" spans="1:2" x14ac:dyDescent="0.25">
      <c r="A5438" s="57">
        <v>31291112</v>
      </c>
      <c r="B5438" s="58" t="s">
        <v>18553</v>
      </c>
    </row>
    <row r="5439" spans="1:2" x14ac:dyDescent="0.25">
      <c r="A5439" s="57">
        <v>31291113</v>
      </c>
      <c r="B5439" s="58" t="s">
        <v>12559</v>
      </c>
    </row>
    <row r="5440" spans="1:2" x14ac:dyDescent="0.25">
      <c r="A5440" s="57">
        <v>31291114</v>
      </c>
      <c r="B5440" s="58" t="s">
        <v>12230</v>
      </c>
    </row>
    <row r="5441" spans="1:2" x14ac:dyDescent="0.25">
      <c r="A5441" s="57">
        <v>31291115</v>
      </c>
      <c r="B5441" s="58" t="s">
        <v>15734</v>
      </c>
    </row>
    <row r="5442" spans="1:2" x14ac:dyDescent="0.25">
      <c r="A5442" s="57">
        <v>31291116</v>
      </c>
      <c r="B5442" s="58" t="s">
        <v>463</v>
      </c>
    </row>
    <row r="5443" spans="1:2" x14ac:dyDescent="0.25">
      <c r="A5443" s="57">
        <v>31291117</v>
      </c>
      <c r="B5443" s="58" t="s">
        <v>11494</v>
      </c>
    </row>
    <row r="5444" spans="1:2" x14ac:dyDescent="0.25">
      <c r="A5444" s="57">
        <v>31291118</v>
      </c>
      <c r="B5444" s="58" t="s">
        <v>15129</v>
      </c>
    </row>
    <row r="5445" spans="1:2" x14ac:dyDescent="0.25">
      <c r="A5445" s="57">
        <v>31291119</v>
      </c>
      <c r="B5445" s="58" t="s">
        <v>2893</v>
      </c>
    </row>
    <row r="5446" spans="1:2" x14ac:dyDescent="0.25">
      <c r="A5446" s="57">
        <v>31291120</v>
      </c>
      <c r="B5446" s="58" t="s">
        <v>13722</v>
      </c>
    </row>
    <row r="5447" spans="1:2" x14ac:dyDescent="0.25">
      <c r="A5447" s="57">
        <v>31291201</v>
      </c>
      <c r="B5447" s="58" t="s">
        <v>5989</v>
      </c>
    </row>
    <row r="5448" spans="1:2" x14ac:dyDescent="0.25">
      <c r="A5448" s="57">
        <v>31291202</v>
      </c>
      <c r="B5448" s="58" t="s">
        <v>18233</v>
      </c>
    </row>
    <row r="5449" spans="1:2" x14ac:dyDescent="0.25">
      <c r="A5449" s="57">
        <v>31291203</v>
      </c>
      <c r="B5449" s="58" t="s">
        <v>7611</v>
      </c>
    </row>
    <row r="5450" spans="1:2" x14ac:dyDescent="0.25">
      <c r="A5450" s="57">
        <v>31291204</v>
      </c>
      <c r="B5450" s="58" t="s">
        <v>12241</v>
      </c>
    </row>
    <row r="5451" spans="1:2" x14ac:dyDescent="0.25">
      <c r="A5451" s="57">
        <v>31291205</v>
      </c>
      <c r="B5451" s="58" t="s">
        <v>2517</v>
      </c>
    </row>
    <row r="5452" spans="1:2" x14ac:dyDescent="0.25">
      <c r="A5452" s="57">
        <v>31291206</v>
      </c>
      <c r="B5452" s="58" t="s">
        <v>9885</v>
      </c>
    </row>
    <row r="5453" spans="1:2" x14ac:dyDescent="0.25">
      <c r="A5453" s="57">
        <v>31291207</v>
      </c>
      <c r="B5453" s="58" t="s">
        <v>16844</v>
      </c>
    </row>
    <row r="5454" spans="1:2" x14ac:dyDescent="0.25">
      <c r="A5454" s="57">
        <v>31291208</v>
      </c>
      <c r="B5454" s="58" t="s">
        <v>14319</v>
      </c>
    </row>
    <row r="5455" spans="1:2" x14ac:dyDescent="0.25">
      <c r="A5455" s="57">
        <v>31291209</v>
      </c>
      <c r="B5455" s="58" t="s">
        <v>8334</v>
      </c>
    </row>
    <row r="5456" spans="1:2" x14ac:dyDescent="0.25">
      <c r="A5456" s="57">
        <v>31291210</v>
      </c>
      <c r="B5456" s="58" t="s">
        <v>17622</v>
      </c>
    </row>
    <row r="5457" spans="1:2" x14ac:dyDescent="0.25">
      <c r="A5457" s="57">
        <v>31291211</v>
      </c>
      <c r="B5457" s="58" t="s">
        <v>5129</v>
      </c>
    </row>
    <row r="5458" spans="1:2" x14ac:dyDescent="0.25">
      <c r="A5458" s="57">
        <v>31291212</v>
      </c>
      <c r="B5458" s="58" t="s">
        <v>7604</v>
      </c>
    </row>
    <row r="5459" spans="1:2" x14ac:dyDescent="0.25">
      <c r="A5459" s="57">
        <v>31291213</v>
      </c>
      <c r="B5459" s="58" t="s">
        <v>11821</v>
      </c>
    </row>
    <row r="5460" spans="1:2" x14ac:dyDescent="0.25">
      <c r="A5460" s="57">
        <v>31291214</v>
      </c>
      <c r="B5460" s="58" t="s">
        <v>103</v>
      </c>
    </row>
    <row r="5461" spans="1:2" x14ac:dyDescent="0.25">
      <c r="A5461" s="57">
        <v>31291215</v>
      </c>
      <c r="B5461" s="58" t="s">
        <v>9668</v>
      </c>
    </row>
    <row r="5462" spans="1:2" x14ac:dyDescent="0.25">
      <c r="A5462" s="57">
        <v>31291216</v>
      </c>
      <c r="B5462" s="58" t="s">
        <v>4232</v>
      </c>
    </row>
    <row r="5463" spans="1:2" x14ac:dyDescent="0.25">
      <c r="A5463" s="57">
        <v>31291217</v>
      </c>
      <c r="B5463" s="58" t="s">
        <v>6671</v>
      </c>
    </row>
    <row r="5464" spans="1:2" x14ac:dyDescent="0.25">
      <c r="A5464" s="57">
        <v>31291218</v>
      </c>
      <c r="B5464" s="58" t="s">
        <v>14696</v>
      </c>
    </row>
    <row r="5465" spans="1:2" x14ac:dyDescent="0.25">
      <c r="A5465" s="57">
        <v>31291219</v>
      </c>
      <c r="B5465" s="58" t="s">
        <v>12853</v>
      </c>
    </row>
    <row r="5466" spans="1:2" x14ac:dyDescent="0.25">
      <c r="A5466" s="57">
        <v>31291220</v>
      </c>
      <c r="B5466" s="58" t="s">
        <v>3836</v>
      </c>
    </row>
    <row r="5467" spans="1:2" x14ac:dyDescent="0.25">
      <c r="A5467" s="57">
        <v>31291301</v>
      </c>
      <c r="B5467" s="58" t="s">
        <v>16161</v>
      </c>
    </row>
    <row r="5468" spans="1:2" x14ac:dyDescent="0.25">
      <c r="A5468" s="57">
        <v>31291302</v>
      </c>
      <c r="B5468" s="58" t="s">
        <v>10967</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13332</v>
      </c>
    </row>
    <row r="5474" spans="1:2" x14ac:dyDescent="0.25">
      <c r="A5474" s="57">
        <v>31291308</v>
      </c>
      <c r="B5474" s="58" t="s">
        <v>18610</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10263</v>
      </c>
    </row>
    <row r="5479" spans="1:2" x14ac:dyDescent="0.25">
      <c r="A5479" s="57">
        <v>31291313</v>
      </c>
      <c r="B5479" s="58" t="s">
        <v>3941</v>
      </c>
    </row>
    <row r="5480" spans="1:2" x14ac:dyDescent="0.25">
      <c r="A5480" s="57">
        <v>31291314</v>
      </c>
      <c r="B5480" s="58" t="s">
        <v>16744</v>
      </c>
    </row>
    <row r="5481" spans="1:2" x14ac:dyDescent="0.25">
      <c r="A5481" s="57">
        <v>31291315</v>
      </c>
      <c r="B5481" s="58" t="s">
        <v>10121</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9635</v>
      </c>
    </row>
    <row r="5488" spans="1:2" x14ac:dyDescent="0.25">
      <c r="A5488" s="57">
        <v>31291402</v>
      </c>
      <c r="B5488" s="58" t="s">
        <v>14702</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13052</v>
      </c>
    </row>
    <row r="5495" spans="1:2" x14ac:dyDescent="0.25">
      <c r="A5495" s="57">
        <v>31291409</v>
      </c>
      <c r="B5495" s="58" t="s">
        <v>3200</v>
      </c>
    </row>
    <row r="5496" spans="1:2" x14ac:dyDescent="0.25">
      <c r="A5496" s="57">
        <v>31291410</v>
      </c>
      <c r="B5496" s="58" t="s">
        <v>17976</v>
      </c>
    </row>
    <row r="5497" spans="1:2" x14ac:dyDescent="0.25">
      <c r="A5497" s="57">
        <v>31291411</v>
      </c>
      <c r="B5497" s="58" t="s">
        <v>13759</v>
      </c>
    </row>
    <row r="5498" spans="1:2" x14ac:dyDescent="0.25">
      <c r="A5498" s="57">
        <v>31291412</v>
      </c>
      <c r="B5498" s="58" t="s">
        <v>14766</v>
      </c>
    </row>
    <row r="5499" spans="1:2" x14ac:dyDescent="0.25">
      <c r="A5499" s="57">
        <v>31291413</v>
      </c>
      <c r="B5499" s="58" t="s">
        <v>11936</v>
      </c>
    </row>
    <row r="5500" spans="1:2" x14ac:dyDescent="0.25">
      <c r="A5500" s="57">
        <v>31291414</v>
      </c>
      <c r="B5500" s="58" t="s">
        <v>14339</v>
      </c>
    </row>
    <row r="5501" spans="1:2" x14ac:dyDescent="0.25">
      <c r="A5501" s="57">
        <v>31291415</v>
      </c>
      <c r="B5501" s="58" t="s">
        <v>17436</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14383</v>
      </c>
    </row>
    <row r="5507" spans="1:2" x14ac:dyDescent="0.25">
      <c r="A5507" s="57">
        <v>31301101</v>
      </c>
      <c r="B5507" s="58" t="s">
        <v>10779</v>
      </c>
    </row>
    <row r="5508" spans="1:2" x14ac:dyDescent="0.25">
      <c r="A5508" s="57">
        <v>31301102</v>
      </c>
      <c r="B5508" s="58" t="s">
        <v>10617</v>
      </c>
    </row>
    <row r="5509" spans="1:2" x14ac:dyDescent="0.25">
      <c r="A5509" s="57">
        <v>31301103</v>
      </c>
      <c r="B5509" s="58" t="s">
        <v>5455</v>
      </c>
    </row>
    <row r="5510" spans="1:2" x14ac:dyDescent="0.25">
      <c r="A5510" s="57">
        <v>31301104</v>
      </c>
      <c r="B5510" s="58" t="s">
        <v>311</v>
      </c>
    </row>
    <row r="5511" spans="1:2" x14ac:dyDescent="0.25">
      <c r="A5511" s="57">
        <v>31301105</v>
      </c>
      <c r="B5511" s="58" t="s">
        <v>11880</v>
      </c>
    </row>
    <row r="5512" spans="1:2" x14ac:dyDescent="0.25">
      <c r="A5512" s="57">
        <v>31301106</v>
      </c>
      <c r="B5512" s="58" t="s">
        <v>12670</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9732</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10591</v>
      </c>
    </row>
    <row r="5522" spans="1:2" x14ac:dyDescent="0.25">
      <c r="A5522" s="57">
        <v>31301116</v>
      </c>
      <c r="B5522" s="58" t="s">
        <v>2242</v>
      </c>
    </row>
    <row r="5523" spans="1:2" x14ac:dyDescent="0.25">
      <c r="A5523" s="57">
        <v>31301117</v>
      </c>
      <c r="B5523" s="58" t="s">
        <v>13821</v>
      </c>
    </row>
    <row r="5524" spans="1:2" x14ac:dyDescent="0.25">
      <c r="A5524" s="57">
        <v>31301118</v>
      </c>
      <c r="B5524" s="58" t="s">
        <v>4450</v>
      </c>
    </row>
    <row r="5525" spans="1:2" x14ac:dyDescent="0.25">
      <c r="A5525" s="57">
        <v>31301119</v>
      </c>
      <c r="B5525" s="58" t="s">
        <v>13301</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13473</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4041</v>
      </c>
    </row>
    <row r="5536" spans="1:2" x14ac:dyDescent="0.25">
      <c r="A5536" s="57">
        <v>31301211</v>
      </c>
      <c r="B5536" s="58" t="s">
        <v>11483</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10346</v>
      </c>
    </row>
    <row r="5548" spans="1:2" x14ac:dyDescent="0.25">
      <c r="A5548" s="57">
        <v>31301304</v>
      </c>
      <c r="B5548" s="58" t="s">
        <v>17221</v>
      </c>
    </row>
    <row r="5549" spans="1:2" x14ac:dyDescent="0.25">
      <c r="A5549" s="57">
        <v>31301305</v>
      </c>
      <c r="B5549" s="58" t="s">
        <v>1476</v>
      </c>
    </row>
    <row r="5550" spans="1:2" x14ac:dyDescent="0.25">
      <c r="A5550" s="57">
        <v>31301306</v>
      </c>
      <c r="B5550" s="58" t="s">
        <v>14599</v>
      </c>
    </row>
    <row r="5551" spans="1:2" x14ac:dyDescent="0.25">
      <c r="A5551" s="57">
        <v>31301307</v>
      </c>
      <c r="B5551" s="58" t="s">
        <v>9198</v>
      </c>
    </row>
    <row r="5552" spans="1:2" x14ac:dyDescent="0.25">
      <c r="A5552" s="57">
        <v>31301308</v>
      </c>
      <c r="B5552" s="58" t="s">
        <v>18789</v>
      </c>
    </row>
    <row r="5553" spans="1:2" x14ac:dyDescent="0.25">
      <c r="A5553" s="57">
        <v>31301309</v>
      </c>
      <c r="B5553" s="58" t="s">
        <v>10207</v>
      </c>
    </row>
    <row r="5554" spans="1:2" x14ac:dyDescent="0.25">
      <c r="A5554" s="57">
        <v>31301310</v>
      </c>
      <c r="B5554" s="58" t="s">
        <v>13954</v>
      </c>
    </row>
    <row r="5555" spans="1:2" x14ac:dyDescent="0.25">
      <c r="A5555" s="57">
        <v>31301311</v>
      </c>
      <c r="B5555" s="58" t="s">
        <v>17261</v>
      </c>
    </row>
    <row r="5556" spans="1:2" x14ac:dyDescent="0.25">
      <c r="A5556" s="57">
        <v>31301312</v>
      </c>
      <c r="B5556" s="58" t="s">
        <v>18717</v>
      </c>
    </row>
    <row r="5557" spans="1:2" x14ac:dyDescent="0.25">
      <c r="A5557" s="57">
        <v>31301313</v>
      </c>
      <c r="B5557" s="58" t="s">
        <v>10190</v>
      </c>
    </row>
    <row r="5558" spans="1:2" x14ac:dyDescent="0.25">
      <c r="A5558" s="57">
        <v>31301314</v>
      </c>
      <c r="B5558" s="58" t="s">
        <v>1833</v>
      </c>
    </row>
    <row r="5559" spans="1:2" x14ac:dyDescent="0.25">
      <c r="A5559" s="57">
        <v>31301315</v>
      </c>
      <c r="B5559" s="58" t="s">
        <v>11185</v>
      </c>
    </row>
    <row r="5560" spans="1:2" x14ac:dyDescent="0.25">
      <c r="A5560" s="57">
        <v>31301316</v>
      </c>
      <c r="B5560" s="58" t="s">
        <v>699</v>
      </c>
    </row>
    <row r="5561" spans="1:2" x14ac:dyDescent="0.25">
      <c r="A5561" s="57">
        <v>31301317</v>
      </c>
      <c r="B5561" s="58" t="s">
        <v>12836</v>
      </c>
    </row>
    <row r="5562" spans="1:2" x14ac:dyDescent="0.25">
      <c r="A5562" s="57">
        <v>31301318</v>
      </c>
      <c r="B5562" s="58" t="s">
        <v>17193</v>
      </c>
    </row>
    <row r="5563" spans="1:2" x14ac:dyDescent="0.25">
      <c r="A5563" s="57">
        <v>31301319</v>
      </c>
      <c r="B5563" s="58" t="s">
        <v>12041</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11451</v>
      </c>
    </row>
    <row r="5569" spans="1:2" x14ac:dyDescent="0.25">
      <c r="A5569" s="57">
        <v>31301406</v>
      </c>
      <c r="B5569" s="58" t="s">
        <v>12768</v>
      </c>
    </row>
    <row r="5570" spans="1:2" x14ac:dyDescent="0.25">
      <c r="A5570" s="57">
        <v>31301407</v>
      </c>
      <c r="B5570" s="58" t="s">
        <v>2823</v>
      </c>
    </row>
    <row r="5571" spans="1:2" x14ac:dyDescent="0.25">
      <c r="A5571" s="57">
        <v>31301408</v>
      </c>
      <c r="B5571" s="58" t="s">
        <v>4753</v>
      </c>
    </row>
    <row r="5572" spans="1:2" x14ac:dyDescent="0.25">
      <c r="A5572" s="57">
        <v>31301409</v>
      </c>
      <c r="B5572" s="58" t="s">
        <v>17251</v>
      </c>
    </row>
    <row r="5573" spans="1:2" x14ac:dyDescent="0.25">
      <c r="A5573" s="57">
        <v>31301410</v>
      </c>
      <c r="B5573" s="58" t="s">
        <v>11225</v>
      </c>
    </row>
    <row r="5574" spans="1:2" x14ac:dyDescent="0.25">
      <c r="A5574" s="57">
        <v>31301411</v>
      </c>
      <c r="B5574" s="58" t="s">
        <v>6995</v>
      </c>
    </row>
    <row r="5575" spans="1:2" x14ac:dyDescent="0.25">
      <c r="A5575" s="57">
        <v>31301412</v>
      </c>
      <c r="B5575" s="58" t="s">
        <v>13984</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18036</v>
      </c>
    </row>
    <row r="5580" spans="1:2" x14ac:dyDescent="0.25">
      <c r="A5580" s="57">
        <v>31301417</v>
      </c>
      <c r="B5580" s="58" t="s">
        <v>8614</v>
      </c>
    </row>
    <row r="5581" spans="1:2" x14ac:dyDescent="0.25">
      <c r="A5581" s="57">
        <v>31301418</v>
      </c>
      <c r="B5581" s="58" t="s">
        <v>2383</v>
      </c>
    </row>
    <row r="5582" spans="1:2" x14ac:dyDescent="0.25">
      <c r="A5582" s="57">
        <v>31301419</v>
      </c>
      <c r="B5582" s="58" t="s">
        <v>11017</v>
      </c>
    </row>
    <row r="5583" spans="1:2" x14ac:dyDescent="0.25">
      <c r="A5583" s="57">
        <v>31301501</v>
      </c>
      <c r="B5583" s="58" t="s">
        <v>14207</v>
      </c>
    </row>
    <row r="5584" spans="1:2" x14ac:dyDescent="0.25">
      <c r="A5584" s="57">
        <v>31301502</v>
      </c>
      <c r="B5584" s="58" t="s">
        <v>14196</v>
      </c>
    </row>
    <row r="5585" spans="1:2" x14ac:dyDescent="0.25">
      <c r="A5585" s="57">
        <v>31301503</v>
      </c>
      <c r="B5585" s="58" t="s">
        <v>12132</v>
      </c>
    </row>
    <row r="5586" spans="1:2" x14ac:dyDescent="0.25">
      <c r="A5586" s="57">
        <v>31301504</v>
      </c>
      <c r="B5586" s="58" t="s">
        <v>9906</v>
      </c>
    </row>
    <row r="5587" spans="1:2" x14ac:dyDescent="0.25">
      <c r="A5587" s="57">
        <v>31301505</v>
      </c>
      <c r="B5587" s="58" t="s">
        <v>4934</v>
      </c>
    </row>
    <row r="5588" spans="1:2" x14ac:dyDescent="0.25">
      <c r="A5588" s="57">
        <v>31301506</v>
      </c>
      <c r="B5588" s="58" t="s">
        <v>3456</v>
      </c>
    </row>
    <row r="5589" spans="1:2" x14ac:dyDescent="0.25">
      <c r="A5589" s="57">
        <v>31301507</v>
      </c>
      <c r="B5589" s="58" t="s">
        <v>13307</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12962</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14720</v>
      </c>
    </row>
    <row r="5606" spans="1:2" x14ac:dyDescent="0.25">
      <c r="A5606" s="57">
        <v>31311105</v>
      </c>
      <c r="B5606" s="58" t="s">
        <v>12864</v>
      </c>
    </row>
    <row r="5607" spans="1:2" x14ac:dyDescent="0.25">
      <c r="A5607" s="57">
        <v>31311106</v>
      </c>
      <c r="B5607" s="58" t="s">
        <v>7791</v>
      </c>
    </row>
    <row r="5608" spans="1:2" x14ac:dyDescent="0.25">
      <c r="A5608" s="57">
        <v>31311109</v>
      </c>
      <c r="B5608" s="58" t="s">
        <v>9713</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7888</v>
      </c>
    </row>
    <row r="5614" spans="1:2" x14ac:dyDescent="0.25">
      <c r="A5614" s="57">
        <v>31311202</v>
      </c>
      <c r="B5614" s="58" t="s">
        <v>11244</v>
      </c>
    </row>
    <row r="5615" spans="1:2" x14ac:dyDescent="0.25">
      <c r="A5615" s="57">
        <v>31311203</v>
      </c>
      <c r="B5615" s="58" t="s">
        <v>11072</v>
      </c>
    </row>
    <row r="5616" spans="1:2" x14ac:dyDescent="0.25">
      <c r="A5616" s="57">
        <v>31311204</v>
      </c>
      <c r="B5616" s="58" t="s">
        <v>17064</v>
      </c>
    </row>
    <row r="5617" spans="1:2" x14ac:dyDescent="0.25">
      <c r="A5617" s="57">
        <v>31311205</v>
      </c>
      <c r="B5617" s="58" t="s">
        <v>15917</v>
      </c>
    </row>
    <row r="5618" spans="1:2" x14ac:dyDescent="0.25">
      <c r="A5618" s="57">
        <v>31311206</v>
      </c>
      <c r="B5618" s="58" t="s">
        <v>10092</v>
      </c>
    </row>
    <row r="5619" spans="1:2" x14ac:dyDescent="0.25">
      <c r="A5619" s="57">
        <v>31311209</v>
      </c>
      <c r="B5619" s="58" t="s">
        <v>9893</v>
      </c>
    </row>
    <row r="5620" spans="1:2" x14ac:dyDescent="0.25">
      <c r="A5620" s="57">
        <v>31311210</v>
      </c>
      <c r="B5620" s="58" t="s">
        <v>1992</v>
      </c>
    </row>
    <row r="5621" spans="1:2" x14ac:dyDescent="0.25">
      <c r="A5621" s="57">
        <v>31311211</v>
      </c>
      <c r="B5621" s="58" t="s">
        <v>12575</v>
      </c>
    </row>
    <row r="5622" spans="1:2" x14ac:dyDescent="0.25">
      <c r="A5622" s="57">
        <v>31311212</v>
      </c>
      <c r="B5622" s="58" t="s">
        <v>10830</v>
      </c>
    </row>
    <row r="5623" spans="1:2" x14ac:dyDescent="0.25">
      <c r="A5623" s="57">
        <v>31311213</v>
      </c>
      <c r="B5623" s="58" t="s">
        <v>6544</v>
      </c>
    </row>
    <row r="5624" spans="1:2" x14ac:dyDescent="0.25">
      <c r="A5624" s="57">
        <v>31311301</v>
      </c>
      <c r="B5624" s="58" t="s">
        <v>12039</v>
      </c>
    </row>
    <row r="5625" spans="1:2" x14ac:dyDescent="0.25">
      <c r="A5625" s="57">
        <v>31311302</v>
      </c>
      <c r="B5625" s="58" t="s">
        <v>17548</v>
      </c>
    </row>
    <row r="5626" spans="1:2" x14ac:dyDescent="0.25">
      <c r="A5626" s="57">
        <v>31311303</v>
      </c>
      <c r="B5626" s="58" t="s">
        <v>10280</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12594</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9809</v>
      </c>
    </row>
    <row r="5637" spans="1:2" x14ac:dyDescent="0.25">
      <c r="A5637" s="57">
        <v>31311403</v>
      </c>
      <c r="B5637" s="58" t="s">
        <v>9925</v>
      </c>
    </row>
    <row r="5638" spans="1:2" x14ac:dyDescent="0.25">
      <c r="A5638" s="57">
        <v>31311404</v>
      </c>
      <c r="B5638" s="58" t="s">
        <v>12690</v>
      </c>
    </row>
    <row r="5639" spans="1:2" x14ac:dyDescent="0.25">
      <c r="A5639" s="57">
        <v>31311405</v>
      </c>
      <c r="B5639" s="58" t="s">
        <v>12738</v>
      </c>
    </row>
    <row r="5640" spans="1:2" x14ac:dyDescent="0.25">
      <c r="A5640" s="57">
        <v>31311406</v>
      </c>
      <c r="B5640" s="58" t="s">
        <v>16127</v>
      </c>
    </row>
    <row r="5641" spans="1:2" x14ac:dyDescent="0.25">
      <c r="A5641" s="57">
        <v>31311409</v>
      </c>
      <c r="B5641" s="58" t="s">
        <v>3783</v>
      </c>
    </row>
    <row r="5642" spans="1:2" x14ac:dyDescent="0.25">
      <c r="A5642" s="57">
        <v>31311410</v>
      </c>
      <c r="B5642" s="58" t="s">
        <v>12931</v>
      </c>
    </row>
    <row r="5643" spans="1:2" x14ac:dyDescent="0.25">
      <c r="A5643" s="57">
        <v>31311411</v>
      </c>
      <c r="B5643" s="58" t="s">
        <v>4340</v>
      </c>
    </row>
    <row r="5644" spans="1:2" x14ac:dyDescent="0.25">
      <c r="A5644" s="57">
        <v>31311412</v>
      </c>
      <c r="B5644" s="58" t="s">
        <v>9726</v>
      </c>
    </row>
    <row r="5645" spans="1:2" x14ac:dyDescent="0.25">
      <c r="A5645" s="57">
        <v>31311413</v>
      </c>
      <c r="B5645" s="58" t="s">
        <v>17916</v>
      </c>
    </row>
    <row r="5646" spans="1:2" x14ac:dyDescent="0.25">
      <c r="A5646" s="57">
        <v>31311501</v>
      </c>
      <c r="B5646" s="58" t="s">
        <v>11580</v>
      </c>
    </row>
    <row r="5647" spans="1:2" x14ac:dyDescent="0.25">
      <c r="A5647" s="57">
        <v>31311502</v>
      </c>
      <c r="B5647" s="58" t="s">
        <v>9542</v>
      </c>
    </row>
    <row r="5648" spans="1:2" x14ac:dyDescent="0.25">
      <c r="A5648" s="57">
        <v>31311503</v>
      </c>
      <c r="B5648" s="58" t="s">
        <v>1443</v>
      </c>
    </row>
    <row r="5649" spans="1:2" x14ac:dyDescent="0.25">
      <c r="A5649" s="57">
        <v>31311504</v>
      </c>
      <c r="B5649" s="58" t="s">
        <v>5883</v>
      </c>
    </row>
    <row r="5650" spans="1:2" x14ac:dyDescent="0.25">
      <c r="A5650" s="57">
        <v>31311505</v>
      </c>
      <c r="B5650" s="58" t="s">
        <v>16659</v>
      </c>
    </row>
    <row r="5651" spans="1:2" x14ac:dyDescent="0.25">
      <c r="A5651" s="57">
        <v>31311506</v>
      </c>
      <c r="B5651" s="58" t="s">
        <v>12435</v>
      </c>
    </row>
    <row r="5652" spans="1:2" x14ac:dyDescent="0.25">
      <c r="A5652" s="57">
        <v>31311509</v>
      </c>
      <c r="B5652" s="58" t="s">
        <v>6582</v>
      </c>
    </row>
    <row r="5653" spans="1:2" x14ac:dyDescent="0.25">
      <c r="A5653" s="57">
        <v>31311510</v>
      </c>
      <c r="B5653" s="58" t="s">
        <v>16989</v>
      </c>
    </row>
    <row r="5654" spans="1:2" x14ac:dyDescent="0.25">
      <c r="A5654" s="57">
        <v>31311511</v>
      </c>
      <c r="B5654" s="58" t="s">
        <v>17258</v>
      </c>
    </row>
    <row r="5655" spans="1:2" x14ac:dyDescent="0.25">
      <c r="A5655" s="57">
        <v>31311512</v>
      </c>
      <c r="B5655" s="58" t="s">
        <v>10927</v>
      </c>
    </row>
    <row r="5656" spans="1:2" x14ac:dyDescent="0.25">
      <c r="A5656" s="57">
        <v>31311513</v>
      </c>
      <c r="B5656" s="58" t="s">
        <v>4981</v>
      </c>
    </row>
    <row r="5657" spans="1:2" x14ac:dyDescent="0.25">
      <c r="A5657" s="57">
        <v>31311601</v>
      </c>
      <c r="B5657" s="58" t="s">
        <v>13499</v>
      </c>
    </row>
    <row r="5658" spans="1:2" x14ac:dyDescent="0.25">
      <c r="A5658" s="57">
        <v>31311602</v>
      </c>
      <c r="B5658" s="58" t="s">
        <v>8856</v>
      </c>
    </row>
    <row r="5659" spans="1:2" x14ac:dyDescent="0.25">
      <c r="A5659" s="57">
        <v>31311603</v>
      </c>
      <c r="B5659" s="58" t="s">
        <v>13236</v>
      </c>
    </row>
    <row r="5660" spans="1:2" x14ac:dyDescent="0.25">
      <c r="A5660" s="57">
        <v>31311604</v>
      </c>
      <c r="B5660" s="58" t="s">
        <v>2471</v>
      </c>
    </row>
    <row r="5661" spans="1:2" x14ac:dyDescent="0.25">
      <c r="A5661" s="57">
        <v>31311605</v>
      </c>
      <c r="B5661" s="58" t="s">
        <v>13796</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10074</v>
      </c>
    </row>
    <row r="5666" spans="1:2" x14ac:dyDescent="0.25">
      <c r="A5666" s="57">
        <v>31311612</v>
      </c>
      <c r="B5666" s="58" t="s">
        <v>15580</v>
      </c>
    </row>
    <row r="5667" spans="1:2" x14ac:dyDescent="0.25">
      <c r="A5667" s="57">
        <v>31311613</v>
      </c>
      <c r="B5667" s="58" t="s">
        <v>11652</v>
      </c>
    </row>
    <row r="5668" spans="1:2" x14ac:dyDescent="0.25">
      <c r="A5668" s="57">
        <v>31311701</v>
      </c>
      <c r="B5668" s="58" t="s">
        <v>12572</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18060</v>
      </c>
    </row>
    <row r="5673" spans="1:2" x14ac:dyDescent="0.25">
      <c r="A5673" s="57">
        <v>31311706</v>
      </c>
      <c r="B5673" s="58" t="s">
        <v>5983</v>
      </c>
    </row>
    <row r="5674" spans="1:2" x14ac:dyDescent="0.25">
      <c r="A5674" s="57">
        <v>31311709</v>
      </c>
      <c r="B5674" s="58" t="s">
        <v>13574</v>
      </c>
    </row>
    <row r="5675" spans="1:2" x14ac:dyDescent="0.25">
      <c r="A5675" s="57">
        <v>31311710</v>
      </c>
      <c r="B5675" s="58" t="s">
        <v>6384</v>
      </c>
    </row>
    <row r="5676" spans="1:2" x14ac:dyDescent="0.25">
      <c r="A5676" s="57">
        <v>31311711</v>
      </c>
      <c r="B5676" s="58" t="s">
        <v>6100</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10177</v>
      </c>
    </row>
    <row r="5681" spans="1:2" x14ac:dyDescent="0.25">
      <c r="A5681" s="57">
        <v>31321103</v>
      </c>
      <c r="B5681" s="58" t="s">
        <v>7594</v>
      </c>
    </row>
    <row r="5682" spans="1:2" x14ac:dyDescent="0.25">
      <c r="A5682" s="57">
        <v>31321104</v>
      </c>
      <c r="B5682" s="58" t="s">
        <v>6811</v>
      </c>
    </row>
    <row r="5683" spans="1:2" x14ac:dyDescent="0.25">
      <c r="A5683" s="57">
        <v>31321105</v>
      </c>
      <c r="B5683" s="58" t="s">
        <v>14316</v>
      </c>
    </row>
    <row r="5684" spans="1:2" x14ac:dyDescent="0.25">
      <c r="A5684" s="57">
        <v>31321106</v>
      </c>
      <c r="B5684" s="58" t="s">
        <v>10956</v>
      </c>
    </row>
    <row r="5685" spans="1:2" x14ac:dyDescent="0.25">
      <c r="A5685" s="57">
        <v>31321109</v>
      </c>
      <c r="B5685" s="58" t="s">
        <v>18154</v>
      </c>
    </row>
    <row r="5686" spans="1:2" x14ac:dyDescent="0.25">
      <c r="A5686" s="57">
        <v>31321110</v>
      </c>
      <c r="B5686" s="58" t="s">
        <v>10975</v>
      </c>
    </row>
    <row r="5687" spans="1:2" x14ac:dyDescent="0.25">
      <c r="A5687" s="57">
        <v>31321111</v>
      </c>
      <c r="B5687" s="58" t="s">
        <v>10315</v>
      </c>
    </row>
    <row r="5688" spans="1:2" x14ac:dyDescent="0.25">
      <c r="A5688" s="57">
        <v>31321112</v>
      </c>
      <c r="B5688" s="58" t="s">
        <v>9529</v>
      </c>
    </row>
    <row r="5689" spans="1:2" x14ac:dyDescent="0.25">
      <c r="A5689" s="57">
        <v>31321113</v>
      </c>
      <c r="B5689" s="58" t="s">
        <v>13726</v>
      </c>
    </row>
    <row r="5690" spans="1:2" x14ac:dyDescent="0.25">
      <c r="A5690" s="57">
        <v>31321201</v>
      </c>
      <c r="B5690" s="58" t="s">
        <v>1879</v>
      </c>
    </row>
    <row r="5691" spans="1:2" x14ac:dyDescent="0.25">
      <c r="A5691" s="57">
        <v>31321202</v>
      </c>
      <c r="B5691" s="58" t="s">
        <v>4463</v>
      </c>
    </row>
    <row r="5692" spans="1:2" x14ac:dyDescent="0.25">
      <c r="A5692" s="57">
        <v>31321203</v>
      </c>
      <c r="B5692" s="58" t="s">
        <v>10115</v>
      </c>
    </row>
    <row r="5693" spans="1:2" x14ac:dyDescent="0.25">
      <c r="A5693" s="57">
        <v>31321204</v>
      </c>
      <c r="B5693" s="58" t="s">
        <v>5761</v>
      </c>
    </row>
    <row r="5694" spans="1:2" x14ac:dyDescent="0.25">
      <c r="A5694" s="57">
        <v>31321205</v>
      </c>
      <c r="B5694" s="58" t="s">
        <v>17272</v>
      </c>
    </row>
    <row r="5695" spans="1:2" x14ac:dyDescent="0.25">
      <c r="A5695" s="57">
        <v>31321206</v>
      </c>
      <c r="B5695" s="58" t="s">
        <v>17599</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17557</v>
      </c>
    </row>
    <row r="5708" spans="1:2" x14ac:dyDescent="0.25">
      <c r="A5708" s="57">
        <v>31321310</v>
      </c>
      <c r="B5708" s="58" t="s">
        <v>4546</v>
      </c>
    </row>
    <row r="5709" spans="1:2" x14ac:dyDescent="0.25">
      <c r="A5709" s="57">
        <v>31321311</v>
      </c>
      <c r="B5709" s="58" t="s">
        <v>12269</v>
      </c>
    </row>
    <row r="5710" spans="1:2" x14ac:dyDescent="0.25">
      <c r="A5710" s="57">
        <v>31321312</v>
      </c>
      <c r="B5710" s="58" t="s">
        <v>8279</v>
      </c>
    </row>
    <row r="5711" spans="1:2" x14ac:dyDescent="0.25">
      <c r="A5711" s="57">
        <v>31321313</v>
      </c>
      <c r="B5711" s="58" t="s">
        <v>7373</v>
      </c>
    </row>
    <row r="5712" spans="1:2" x14ac:dyDescent="0.25">
      <c r="A5712" s="57">
        <v>31321401</v>
      </c>
      <c r="B5712" s="58" t="s">
        <v>13245</v>
      </c>
    </row>
    <row r="5713" spans="1:2" x14ac:dyDescent="0.25">
      <c r="A5713" s="57">
        <v>31321402</v>
      </c>
      <c r="B5713" s="58" t="s">
        <v>2714</v>
      </c>
    </row>
    <row r="5714" spans="1:2" x14ac:dyDescent="0.25">
      <c r="A5714" s="57">
        <v>31321403</v>
      </c>
      <c r="B5714" s="58" t="s">
        <v>1862</v>
      </c>
    </row>
    <row r="5715" spans="1:2" x14ac:dyDescent="0.25">
      <c r="A5715" s="57">
        <v>31321404</v>
      </c>
      <c r="B5715" s="58" t="s">
        <v>10536</v>
      </c>
    </row>
    <row r="5716" spans="1:2" x14ac:dyDescent="0.25">
      <c r="A5716" s="57">
        <v>31321405</v>
      </c>
      <c r="B5716" s="58" t="s">
        <v>11043</v>
      </c>
    </row>
    <row r="5717" spans="1:2" x14ac:dyDescent="0.25">
      <c r="A5717" s="57">
        <v>31321406</v>
      </c>
      <c r="B5717" s="58" t="s">
        <v>12172</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12537</v>
      </c>
    </row>
    <row r="5722" spans="1:2" x14ac:dyDescent="0.25">
      <c r="A5722" s="57">
        <v>31321413</v>
      </c>
      <c r="B5722" s="58" t="s">
        <v>9291</v>
      </c>
    </row>
    <row r="5723" spans="1:2" x14ac:dyDescent="0.25">
      <c r="A5723" s="57">
        <v>31321501</v>
      </c>
      <c r="B5723" s="58" t="s">
        <v>2337</v>
      </c>
    </row>
    <row r="5724" spans="1:2" x14ac:dyDescent="0.25">
      <c r="A5724" s="57">
        <v>31321502</v>
      </c>
      <c r="B5724" s="58" t="s">
        <v>9727</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17242</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9945</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17693</v>
      </c>
    </row>
    <row r="5738" spans="1:2" x14ac:dyDescent="0.25">
      <c r="A5738" s="57">
        <v>31321605</v>
      </c>
      <c r="B5738" s="58" t="s">
        <v>8745</v>
      </c>
    </row>
    <row r="5739" spans="1:2" x14ac:dyDescent="0.25">
      <c r="A5739" s="57">
        <v>31321606</v>
      </c>
      <c r="B5739" s="58" t="s">
        <v>18195</v>
      </c>
    </row>
    <row r="5740" spans="1:2" x14ac:dyDescent="0.25">
      <c r="A5740" s="57">
        <v>31321609</v>
      </c>
      <c r="B5740" s="58" t="s">
        <v>1889</v>
      </c>
    </row>
    <row r="5741" spans="1:2" x14ac:dyDescent="0.25">
      <c r="A5741" s="57">
        <v>31321610</v>
      </c>
      <c r="B5741" s="58" t="s">
        <v>12416</v>
      </c>
    </row>
    <row r="5742" spans="1:2" x14ac:dyDescent="0.25">
      <c r="A5742" s="57">
        <v>31321611</v>
      </c>
      <c r="B5742" s="58" t="s">
        <v>4183</v>
      </c>
    </row>
    <row r="5743" spans="1:2" x14ac:dyDescent="0.25">
      <c r="A5743" s="57">
        <v>31321612</v>
      </c>
      <c r="B5743" s="58" t="s">
        <v>14775</v>
      </c>
    </row>
    <row r="5744" spans="1:2" x14ac:dyDescent="0.25">
      <c r="A5744" s="57">
        <v>31321613</v>
      </c>
      <c r="B5744" s="58" t="s">
        <v>10535</v>
      </c>
    </row>
    <row r="5745" spans="1:2" x14ac:dyDescent="0.25">
      <c r="A5745" s="57">
        <v>31321701</v>
      </c>
      <c r="B5745" s="58" t="s">
        <v>8097</v>
      </c>
    </row>
    <row r="5746" spans="1:2" x14ac:dyDescent="0.25">
      <c r="A5746" s="57">
        <v>31321702</v>
      </c>
      <c r="B5746" s="58" t="s">
        <v>17649</v>
      </c>
    </row>
    <row r="5747" spans="1:2" x14ac:dyDescent="0.25">
      <c r="A5747" s="57">
        <v>31321703</v>
      </c>
      <c r="B5747" s="58" t="s">
        <v>5587</v>
      </c>
    </row>
    <row r="5748" spans="1:2" x14ac:dyDescent="0.25">
      <c r="A5748" s="57">
        <v>31321704</v>
      </c>
      <c r="B5748" s="58" t="s">
        <v>11437</v>
      </c>
    </row>
    <row r="5749" spans="1:2" x14ac:dyDescent="0.25">
      <c r="A5749" s="57">
        <v>31321705</v>
      </c>
      <c r="B5749" s="58" t="s">
        <v>12174</v>
      </c>
    </row>
    <row r="5750" spans="1:2" x14ac:dyDescent="0.25">
      <c r="A5750" s="57">
        <v>31321706</v>
      </c>
      <c r="B5750" s="58" t="s">
        <v>12852</v>
      </c>
    </row>
    <row r="5751" spans="1:2" x14ac:dyDescent="0.25">
      <c r="A5751" s="57">
        <v>31321709</v>
      </c>
      <c r="B5751" s="58" t="s">
        <v>6901</v>
      </c>
    </row>
    <row r="5752" spans="1:2" x14ac:dyDescent="0.25">
      <c r="A5752" s="57">
        <v>31321710</v>
      </c>
      <c r="B5752" s="58" t="s">
        <v>7778</v>
      </c>
    </row>
    <row r="5753" spans="1:2" x14ac:dyDescent="0.25">
      <c r="A5753" s="57">
        <v>31321711</v>
      </c>
      <c r="B5753" s="58" t="s">
        <v>18759</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6133</v>
      </c>
    </row>
    <row r="5758" spans="1:2" x14ac:dyDescent="0.25">
      <c r="A5758" s="57">
        <v>31331103</v>
      </c>
      <c r="B5758" s="58" t="s">
        <v>13748</v>
      </c>
    </row>
    <row r="5759" spans="1:2" x14ac:dyDescent="0.25">
      <c r="A5759" s="57">
        <v>31331104</v>
      </c>
      <c r="B5759" s="58" t="s">
        <v>13861</v>
      </c>
    </row>
    <row r="5760" spans="1:2" x14ac:dyDescent="0.25">
      <c r="A5760" s="57">
        <v>31331105</v>
      </c>
      <c r="B5760" s="58" t="s">
        <v>11887</v>
      </c>
    </row>
    <row r="5761" spans="1:2" x14ac:dyDescent="0.25">
      <c r="A5761" s="57">
        <v>31331106</v>
      </c>
      <c r="B5761" s="58" t="s">
        <v>4153</v>
      </c>
    </row>
    <row r="5762" spans="1:2" x14ac:dyDescent="0.25">
      <c r="A5762" s="57">
        <v>31331109</v>
      </c>
      <c r="B5762" s="58" t="s">
        <v>8874</v>
      </c>
    </row>
    <row r="5763" spans="1:2" x14ac:dyDescent="0.25">
      <c r="A5763" s="57">
        <v>31331110</v>
      </c>
      <c r="B5763" s="58" t="s">
        <v>14717</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10088</v>
      </c>
    </row>
    <row r="5770" spans="1:2" x14ac:dyDescent="0.25">
      <c r="A5770" s="57">
        <v>31331204</v>
      </c>
      <c r="B5770" s="58" t="s">
        <v>4404</v>
      </c>
    </row>
    <row r="5771" spans="1:2" x14ac:dyDescent="0.25">
      <c r="A5771" s="57">
        <v>31331205</v>
      </c>
      <c r="B5771" s="58" t="s">
        <v>12256</v>
      </c>
    </row>
    <row r="5772" spans="1:2" x14ac:dyDescent="0.25">
      <c r="A5772" s="57">
        <v>31331206</v>
      </c>
      <c r="B5772" s="58" t="s">
        <v>10869</v>
      </c>
    </row>
    <row r="5773" spans="1:2" x14ac:dyDescent="0.25">
      <c r="A5773" s="57">
        <v>31331209</v>
      </c>
      <c r="B5773" s="58" t="s">
        <v>11783</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10444</v>
      </c>
    </row>
    <row r="5780" spans="1:2" x14ac:dyDescent="0.25">
      <c r="A5780" s="57">
        <v>31331303</v>
      </c>
      <c r="B5780" s="58" t="s">
        <v>14882</v>
      </c>
    </row>
    <row r="5781" spans="1:2" x14ac:dyDescent="0.25">
      <c r="A5781" s="57">
        <v>31331304</v>
      </c>
      <c r="B5781" s="58" t="s">
        <v>11797</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13214</v>
      </c>
    </row>
    <row r="5787" spans="1:2" x14ac:dyDescent="0.25">
      <c r="A5787" s="57">
        <v>31331312</v>
      </c>
      <c r="B5787" s="58" t="s">
        <v>2427</v>
      </c>
    </row>
    <row r="5788" spans="1:2" x14ac:dyDescent="0.25">
      <c r="A5788" s="57">
        <v>31331313</v>
      </c>
      <c r="B5788" s="58" t="s">
        <v>18801</v>
      </c>
    </row>
    <row r="5789" spans="1:2" x14ac:dyDescent="0.25">
      <c r="A5789" s="57">
        <v>31331401</v>
      </c>
      <c r="B5789" s="58" t="s">
        <v>12359</v>
      </c>
    </row>
    <row r="5790" spans="1:2" x14ac:dyDescent="0.25">
      <c r="A5790" s="57">
        <v>31331402</v>
      </c>
      <c r="B5790" s="58" t="s">
        <v>11326</v>
      </c>
    </row>
    <row r="5791" spans="1:2" x14ac:dyDescent="0.25">
      <c r="A5791" s="57">
        <v>31331403</v>
      </c>
      <c r="B5791" s="58" t="s">
        <v>11352</v>
      </c>
    </row>
    <row r="5792" spans="1:2" x14ac:dyDescent="0.25">
      <c r="A5792" s="57">
        <v>31331404</v>
      </c>
      <c r="B5792" s="58" t="s">
        <v>18811</v>
      </c>
    </row>
    <row r="5793" spans="1:2" x14ac:dyDescent="0.25">
      <c r="A5793" s="57">
        <v>31331405</v>
      </c>
      <c r="B5793" s="58" t="s">
        <v>2708</v>
      </c>
    </row>
    <row r="5794" spans="1:2" x14ac:dyDescent="0.25">
      <c r="A5794" s="57">
        <v>31331406</v>
      </c>
      <c r="B5794" s="58" t="s">
        <v>9851</v>
      </c>
    </row>
    <row r="5795" spans="1:2" x14ac:dyDescent="0.25">
      <c r="A5795" s="57">
        <v>31331409</v>
      </c>
      <c r="B5795" s="58" t="s">
        <v>12235</v>
      </c>
    </row>
    <row r="5796" spans="1:2" x14ac:dyDescent="0.25">
      <c r="A5796" s="57">
        <v>31331410</v>
      </c>
      <c r="B5796" s="58" t="s">
        <v>6919</v>
      </c>
    </row>
    <row r="5797" spans="1:2" x14ac:dyDescent="0.25">
      <c r="A5797" s="57">
        <v>31331411</v>
      </c>
      <c r="B5797" s="58" t="s">
        <v>15933</v>
      </c>
    </row>
    <row r="5798" spans="1:2" x14ac:dyDescent="0.25">
      <c r="A5798" s="57">
        <v>31331412</v>
      </c>
      <c r="B5798" s="58" t="s">
        <v>11513</v>
      </c>
    </row>
    <row r="5799" spans="1:2" x14ac:dyDescent="0.25">
      <c r="A5799" s="57">
        <v>31331413</v>
      </c>
      <c r="B5799" s="58" t="s">
        <v>3671</v>
      </c>
    </row>
    <row r="5800" spans="1:2" x14ac:dyDescent="0.25">
      <c r="A5800" s="57">
        <v>31331501</v>
      </c>
      <c r="B5800" s="58" t="s">
        <v>1775</v>
      </c>
    </row>
    <row r="5801" spans="1:2" x14ac:dyDescent="0.25">
      <c r="A5801" s="57">
        <v>31331502</v>
      </c>
      <c r="B5801" s="58" t="s">
        <v>14056</v>
      </c>
    </row>
    <row r="5802" spans="1:2" x14ac:dyDescent="0.25">
      <c r="A5802" s="57">
        <v>31331503</v>
      </c>
      <c r="B5802" s="58" t="s">
        <v>7728</v>
      </c>
    </row>
    <row r="5803" spans="1:2" x14ac:dyDescent="0.25">
      <c r="A5803" s="57">
        <v>31331504</v>
      </c>
      <c r="B5803" s="58" t="s">
        <v>17607</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17323</v>
      </c>
    </row>
    <row r="5810" spans="1:2" x14ac:dyDescent="0.25">
      <c r="A5810" s="57">
        <v>31331513</v>
      </c>
      <c r="B5810" s="58" t="s">
        <v>6186</v>
      </c>
    </row>
    <row r="5811" spans="1:2" x14ac:dyDescent="0.25">
      <c r="A5811" s="57">
        <v>31331601</v>
      </c>
      <c r="B5811" s="58" t="s">
        <v>2235</v>
      </c>
    </row>
    <row r="5812" spans="1:2" x14ac:dyDescent="0.25">
      <c r="A5812" s="57">
        <v>31331602</v>
      </c>
      <c r="B5812" s="58" t="s">
        <v>8075</v>
      </c>
    </row>
    <row r="5813" spans="1:2" x14ac:dyDescent="0.25">
      <c r="A5813" s="57">
        <v>31331603</v>
      </c>
      <c r="B5813" s="58" t="s">
        <v>13184</v>
      </c>
    </row>
    <row r="5814" spans="1:2" x14ac:dyDescent="0.25">
      <c r="A5814" s="57">
        <v>31331604</v>
      </c>
      <c r="B5814" s="58" t="s">
        <v>903</v>
      </c>
    </row>
    <row r="5815" spans="1:2" x14ac:dyDescent="0.25">
      <c r="A5815" s="57">
        <v>31331605</v>
      </c>
      <c r="B5815" s="58" t="s">
        <v>12466</v>
      </c>
    </row>
    <row r="5816" spans="1:2" x14ac:dyDescent="0.25">
      <c r="A5816" s="57">
        <v>31331606</v>
      </c>
      <c r="B5816" s="58" t="s">
        <v>9134</v>
      </c>
    </row>
    <row r="5817" spans="1:2" x14ac:dyDescent="0.25">
      <c r="A5817" s="57">
        <v>31331609</v>
      </c>
      <c r="B5817" s="58" t="s">
        <v>14080</v>
      </c>
    </row>
    <row r="5818" spans="1:2" x14ac:dyDescent="0.25">
      <c r="A5818" s="57">
        <v>31331610</v>
      </c>
      <c r="B5818" s="58" t="s">
        <v>7584</v>
      </c>
    </row>
    <row r="5819" spans="1:2" x14ac:dyDescent="0.25">
      <c r="A5819" s="57">
        <v>31331611</v>
      </c>
      <c r="B5819" s="58" t="s">
        <v>11595</v>
      </c>
    </row>
    <row r="5820" spans="1:2" x14ac:dyDescent="0.25">
      <c r="A5820" s="57">
        <v>31331612</v>
      </c>
      <c r="B5820" s="58" t="s">
        <v>13476</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11145</v>
      </c>
    </row>
    <row r="5832" spans="1:2" x14ac:dyDescent="0.25">
      <c r="A5832" s="57">
        <v>31331713</v>
      </c>
      <c r="B5832" s="58" t="s">
        <v>12502</v>
      </c>
    </row>
    <row r="5833" spans="1:2" x14ac:dyDescent="0.25">
      <c r="A5833" s="57">
        <v>31341101</v>
      </c>
      <c r="B5833" s="58" t="s">
        <v>17353</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10759</v>
      </c>
    </row>
    <row r="5839" spans="1:2" x14ac:dyDescent="0.25">
      <c r="A5839" s="57">
        <v>31341109</v>
      </c>
      <c r="B5839" s="58" t="s">
        <v>6003</v>
      </c>
    </row>
    <row r="5840" spans="1:2" x14ac:dyDescent="0.25">
      <c r="A5840" s="57">
        <v>31341110</v>
      </c>
      <c r="B5840" s="58" t="s">
        <v>18018</v>
      </c>
    </row>
    <row r="5841" spans="1:2" x14ac:dyDescent="0.25">
      <c r="A5841" s="57">
        <v>31341111</v>
      </c>
      <c r="B5841" s="58" t="s">
        <v>4160</v>
      </c>
    </row>
    <row r="5842" spans="1:2" x14ac:dyDescent="0.25">
      <c r="A5842" s="57">
        <v>31341112</v>
      </c>
      <c r="B5842" s="58" t="s">
        <v>4834</v>
      </c>
    </row>
    <row r="5843" spans="1:2" x14ac:dyDescent="0.25">
      <c r="A5843" s="57">
        <v>31341113</v>
      </c>
      <c r="B5843" s="58" t="s">
        <v>12899</v>
      </c>
    </row>
    <row r="5844" spans="1:2" x14ac:dyDescent="0.25">
      <c r="A5844" s="57">
        <v>31341201</v>
      </c>
      <c r="B5844" s="58" t="s">
        <v>8153</v>
      </c>
    </row>
    <row r="5845" spans="1:2" x14ac:dyDescent="0.25">
      <c r="A5845" s="57">
        <v>31341202</v>
      </c>
      <c r="B5845" s="58" t="s">
        <v>1840</v>
      </c>
    </row>
    <row r="5846" spans="1:2" x14ac:dyDescent="0.25">
      <c r="A5846" s="57">
        <v>31341203</v>
      </c>
      <c r="B5846" s="58" t="s">
        <v>12705</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14524</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12991</v>
      </c>
    </row>
    <row r="5856" spans="1:2" x14ac:dyDescent="0.25">
      <c r="A5856" s="57">
        <v>31341302</v>
      </c>
      <c r="B5856" s="58" t="s">
        <v>17123</v>
      </c>
    </row>
    <row r="5857" spans="1:2" x14ac:dyDescent="0.25">
      <c r="A5857" s="57">
        <v>31341303</v>
      </c>
      <c r="B5857" s="58" t="s">
        <v>11416</v>
      </c>
    </row>
    <row r="5858" spans="1:2" x14ac:dyDescent="0.25">
      <c r="A5858" s="57">
        <v>31341304</v>
      </c>
      <c r="B5858" s="58" t="s">
        <v>411</v>
      </c>
    </row>
    <row r="5859" spans="1:2" x14ac:dyDescent="0.25">
      <c r="A5859" s="57">
        <v>31341305</v>
      </c>
      <c r="B5859" s="58" t="s">
        <v>11536</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13338</v>
      </c>
    </row>
    <row r="5867" spans="1:2" x14ac:dyDescent="0.25">
      <c r="A5867" s="57">
        <v>31341402</v>
      </c>
      <c r="B5867" s="58" t="s">
        <v>10783</v>
      </c>
    </row>
    <row r="5868" spans="1:2" x14ac:dyDescent="0.25">
      <c r="A5868" s="57">
        <v>31341403</v>
      </c>
      <c r="B5868" s="58" t="s">
        <v>15741</v>
      </c>
    </row>
    <row r="5869" spans="1:2" x14ac:dyDescent="0.25">
      <c r="A5869" s="57">
        <v>31341404</v>
      </c>
      <c r="B5869" s="58" t="s">
        <v>11676</v>
      </c>
    </row>
    <row r="5870" spans="1:2" x14ac:dyDescent="0.25">
      <c r="A5870" s="57">
        <v>31341405</v>
      </c>
      <c r="B5870" s="58" t="s">
        <v>10552</v>
      </c>
    </row>
    <row r="5871" spans="1:2" x14ac:dyDescent="0.25">
      <c r="A5871" s="57">
        <v>31341406</v>
      </c>
      <c r="B5871" s="58" t="s">
        <v>10623</v>
      </c>
    </row>
    <row r="5872" spans="1:2" x14ac:dyDescent="0.25">
      <c r="A5872" s="57">
        <v>31341409</v>
      </c>
      <c r="B5872" s="58" t="s">
        <v>13277</v>
      </c>
    </row>
    <row r="5873" spans="1:2" x14ac:dyDescent="0.25">
      <c r="A5873" s="57">
        <v>31341410</v>
      </c>
      <c r="B5873" s="58" t="s">
        <v>9667</v>
      </c>
    </row>
    <row r="5874" spans="1:2" x14ac:dyDescent="0.25">
      <c r="A5874" s="57">
        <v>31341411</v>
      </c>
      <c r="B5874" s="58" t="s">
        <v>7621</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11946</v>
      </c>
    </row>
    <row r="5881" spans="1:2" x14ac:dyDescent="0.25">
      <c r="A5881" s="57">
        <v>31341505</v>
      </c>
      <c r="B5881" s="58" t="s">
        <v>17828</v>
      </c>
    </row>
    <row r="5882" spans="1:2" x14ac:dyDescent="0.25">
      <c r="A5882" s="57">
        <v>31341506</v>
      </c>
      <c r="B5882" s="58" t="s">
        <v>9500</v>
      </c>
    </row>
    <row r="5883" spans="1:2" x14ac:dyDescent="0.25">
      <c r="A5883" s="57">
        <v>31341509</v>
      </c>
      <c r="B5883" s="58" t="s">
        <v>11962</v>
      </c>
    </row>
    <row r="5884" spans="1:2" x14ac:dyDescent="0.25">
      <c r="A5884" s="57">
        <v>31341510</v>
      </c>
      <c r="B5884" s="58" t="s">
        <v>15276</v>
      </c>
    </row>
    <row r="5885" spans="1:2" x14ac:dyDescent="0.25">
      <c r="A5885" s="57">
        <v>31341511</v>
      </c>
      <c r="B5885" s="58" t="s">
        <v>13102</v>
      </c>
    </row>
    <row r="5886" spans="1:2" x14ac:dyDescent="0.25">
      <c r="A5886" s="57">
        <v>31341512</v>
      </c>
      <c r="B5886" s="58" t="s">
        <v>10654</v>
      </c>
    </row>
    <row r="5887" spans="1:2" x14ac:dyDescent="0.25">
      <c r="A5887" s="57">
        <v>31341513</v>
      </c>
      <c r="B5887" s="58" t="s">
        <v>658</v>
      </c>
    </row>
    <row r="5888" spans="1:2" x14ac:dyDescent="0.25">
      <c r="A5888" s="57">
        <v>31341601</v>
      </c>
      <c r="B5888" s="58" t="s">
        <v>18674</v>
      </c>
    </row>
    <row r="5889" spans="1:2" x14ac:dyDescent="0.25">
      <c r="A5889" s="57">
        <v>31341602</v>
      </c>
      <c r="B5889" s="58" t="s">
        <v>6691</v>
      </c>
    </row>
    <row r="5890" spans="1:2" x14ac:dyDescent="0.25">
      <c r="A5890" s="57">
        <v>31341603</v>
      </c>
      <c r="B5890" s="58" t="s">
        <v>13534</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10447</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18772</v>
      </c>
    </row>
    <row r="5902" spans="1:2" x14ac:dyDescent="0.25">
      <c r="A5902" s="57">
        <v>31341704</v>
      </c>
      <c r="B5902" s="58" t="s">
        <v>14117</v>
      </c>
    </row>
    <row r="5903" spans="1:2" x14ac:dyDescent="0.25">
      <c r="A5903" s="57">
        <v>31341705</v>
      </c>
      <c r="B5903" s="58" t="s">
        <v>17460</v>
      </c>
    </row>
    <row r="5904" spans="1:2" x14ac:dyDescent="0.25">
      <c r="A5904" s="57">
        <v>31341706</v>
      </c>
      <c r="B5904" s="58" t="s">
        <v>2080</v>
      </c>
    </row>
    <row r="5905" spans="1:2" x14ac:dyDescent="0.25">
      <c r="A5905" s="57">
        <v>31341709</v>
      </c>
      <c r="B5905" s="58" t="s">
        <v>14034</v>
      </c>
    </row>
    <row r="5906" spans="1:2" x14ac:dyDescent="0.25">
      <c r="A5906" s="57">
        <v>31341710</v>
      </c>
      <c r="B5906" s="58" t="s">
        <v>4628</v>
      </c>
    </row>
    <row r="5907" spans="1:2" x14ac:dyDescent="0.25">
      <c r="A5907" s="57">
        <v>31341711</v>
      </c>
      <c r="B5907" s="58" t="s">
        <v>16874</v>
      </c>
    </row>
    <row r="5908" spans="1:2" x14ac:dyDescent="0.25">
      <c r="A5908" s="57">
        <v>31341712</v>
      </c>
      <c r="B5908" s="58" t="s">
        <v>6264</v>
      </c>
    </row>
    <row r="5909" spans="1:2" x14ac:dyDescent="0.25">
      <c r="A5909" s="57">
        <v>31341713</v>
      </c>
      <c r="B5909" s="58" t="s">
        <v>17792</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14594</v>
      </c>
    </row>
    <row r="5916" spans="1:2" x14ac:dyDescent="0.25">
      <c r="A5916" s="57">
        <v>31351109</v>
      </c>
      <c r="B5916" s="58" t="s">
        <v>9127</v>
      </c>
    </row>
    <row r="5917" spans="1:2" x14ac:dyDescent="0.25">
      <c r="A5917" s="57">
        <v>31351110</v>
      </c>
      <c r="B5917" s="58" t="s">
        <v>14248</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11390</v>
      </c>
    </row>
    <row r="5923" spans="1:2" x14ac:dyDescent="0.25">
      <c r="A5923" s="57">
        <v>31351203</v>
      </c>
      <c r="B5923" s="58" t="s">
        <v>13669</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11382</v>
      </c>
    </row>
    <row r="5928" spans="1:2" x14ac:dyDescent="0.25">
      <c r="A5928" s="57">
        <v>31351210</v>
      </c>
      <c r="B5928" s="58" t="s">
        <v>12774</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6247</v>
      </c>
    </row>
    <row r="5936" spans="1:2" x14ac:dyDescent="0.25">
      <c r="A5936" s="57">
        <v>31351305</v>
      </c>
      <c r="B5936" s="58" t="s">
        <v>7882</v>
      </c>
    </row>
    <row r="5937" spans="1:2" x14ac:dyDescent="0.25">
      <c r="A5937" s="57">
        <v>31351306</v>
      </c>
      <c r="B5937" s="58" t="s">
        <v>11003</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13415</v>
      </c>
    </row>
    <row r="5942" spans="1:2" x14ac:dyDescent="0.25">
      <c r="A5942" s="57">
        <v>31351313</v>
      </c>
      <c r="B5942" s="58" t="s">
        <v>14185</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13275</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11070</v>
      </c>
    </row>
    <row r="5957" spans="1:2" x14ac:dyDescent="0.25">
      <c r="A5957" s="57">
        <v>31351504</v>
      </c>
      <c r="B5957" s="58" t="s">
        <v>1617</v>
      </c>
    </row>
    <row r="5958" spans="1:2" x14ac:dyDescent="0.25">
      <c r="A5958" s="57">
        <v>31351505</v>
      </c>
      <c r="B5958" s="58" t="s">
        <v>13434</v>
      </c>
    </row>
    <row r="5959" spans="1:2" x14ac:dyDescent="0.25">
      <c r="A5959" s="57">
        <v>31351506</v>
      </c>
      <c r="B5959" s="58" t="s">
        <v>16421</v>
      </c>
    </row>
    <row r="5960" spans="1:2" x14ac:dyDescent="0.25">
      <c r="A5960" s="57">
        <v>31351509</v>
      </c>
      <c r="B5960" s="58" t="s">
        <v>13403</v>
      </c>
    </row>
    <row r="5961" spans="1:2" x14ac:dyDescent="0.25">
      <c r="A5961" s="57">
        <v>31351510</v>
      </c>
      <c r="B5961" s="58" t="s">
        <v>328</v>
      </c>
    </row>
    <row r="5962" spans="1:2" x14ac:dyDescent="0.25">
      <c r="A5962" s="57">
        <v>31351511</v>
      </c>
      <c r="B5962" s="58" t="s">
        <v>11202</v>
      </c>
    </row>
    <row r="5963" spans="1:2" x14ac:dyDescent="0.25">
      <c r="A5963" s="57">
        <v>31351512</v>
      </c>
      <c r="B5963" s="58" t="s">
        <v>7709</v>
      </c>
    </row>
    <row r="5964" spans="1:2" x14ac:dyDescent="0.25">
      <c r="A5964" s="57">
        <v>31351513</v>
      </c>
      <c r="B5964" s="58" t="s">
        <v>6063</v>
      </c>
    </row>
    <row r="5965" spans="1:2" x14ac:dyDescent="0.25">
      <c r="A5965" s="57">
        <v>31351601</v>
      </c>
      <c r="B5965" s="58" t="s">
        <v>1611</v>
      </c>
    </row>
    <row r="5966" spans="1:2" x14ac:dyDescent="0.25">
      <c r="A5966" s="57">
        <v>31351602</v>
      </c>
      <c r="B5966" s="58" t="s">
        <v>5508</v>
      </c>
    </row>
    <row r="5967" spans="1:2" x14ac:dyDescent="0.25">
      <c r="A5967" s="57">
        <v>31351603</v>
      </c>
      <c r="B5967" s="58" t="s">
        <v>17809</v>
      </c>
    </row>
    <row r="5968" spans="1:2" x14ac:dyDescent="0.25">
      <c r="A5968" s="57">
        <v>31351604</v>
      </c>
      <c r="B5968" s="58" t="s">
        <v>12296</v>
      </c>
    </row>
    <row r="5969" spans="1:2" x14ac:dyDescent="0.25">
      <c r="A5969" s="57">
        <v>31351605</v>
      </c>
      <c r="B5969" s="58" t="s">
        <v>15196</v>
      </c>
    </row>
    <row r="5970" spans="1:2" x14ac:dyDescent="0.25">
      <c r="A5970" s="57">
        <v>31351606</v>
      </c>
      <c r="B5970" s="58" t="s">
        <v>10125</v>
      </c>
    </row>
    <row r="5971" spans="1:2" x14ac:dyDescent="0.25">
      <c r="A5971" s="57">
        <v>31351609</v>
      </c>
      <c r="B5971" s="58" t="s">
        <v>9229</v>
      </c>
    </row>
    <row r="5972" spans="1:2" x14ac:dyDescent="0.25">
      <c r="A5972" s="57">
        <v>31351610</v>
      </c>
      <c r="B5972" s="58" t="s">
        <v>1967</v>
      </c>
    </row>
    <row r="5973" spans="1:2" x14ac:dyDescent="0.25">
      <c r="A5973" s="57">
        <v>31351611</v>
      </c>
      <c r="B5973" s="58" t="s">
        <v>10589</v>
      </c>
    </row>
    <row r="5974" spans="1:2" x14ac:dyDescent="0.25">
      <c r="A5974" s="57">
        <v>31351612</v>
      </c>
      <c r="B5974" s="58" t="s">
        <v>8100</v>
      </c>
    </row>
    <row r="5975" spans="1:2" x14ac:dyDescent="0.25">
      <c r="A5975" s="57">
        <v>31351613</v>
      </c>
      <c r="B5975" s="58" t="s">
        <v>13618</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12757</v>
      </c>
    </row>
    <row r="5980" spans="1:2" x14ac:dyDescent="0.25">
      <c r="A5980" s="57">
        <v>31351705</v>
      </c>
      <c r="B5980" s="58" t="s">
        <v>7943</v>
      </c>
    </row>
    <row r="5981" spans="1:2" x14ac:dyDescent="0.25">
      <c r="A5981" s="57">
        <v>31351706</v>
      </c>
      <c r="B5981" s="58" t="s">
        <v>14295</v>
      </c>
    </row>
    <row r="5982" spans="1:2" x14ac:dyDescent="0.25">
      <c r="A5982" s="57">
        <v>31351709</v>
      </c>
      <c r="B5982" s="58" t="s">
        <v>8517</v>
      </c>
    </row>
    <row r="5983" spans="1:2" x14ac:dyDescent="0.25">
      <c r="A5983" s="57">
        <v>31351710</v>
      </c>
      <c r="B5983" s="58" t="s">
        <v>9988</v>
      </c>
    </row>
    <row r="5984" spans="1:2" x14ac:dyDescent="0.25">
      <c r="A5984" s="57">
        <v>31351711</v>
      </c>
      <c r="B5984" s="58" t="s">
        <v>18378</v>
      </c>
    </row>
    <row r="5985" spans="1:2" x14ac:dyDescent="0.25">
      <c r="A5985" s="57">
        <v>31351712</v>
      </c>
      <c r="B5985" s="58" t="s">
        <v>93</v>
      </c>
    </row>
    <row r="5986" spans="1:2" x14ac:dyDescent="0.25">
      <c r="A5986" s="57">
        <v>31351713</v>
      </c>
      <c r="B5986" s="58" t="s">
        <v>11947</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10348</v>
      </c>
    </row>
    <row r="5991" spans="1:2" x14ac:dyDescent="0.25">
      <c r="A5991" s="57">
        <v>31361105</v>
      </c>
      <c r="B5991" s="58" t="s">
        <v>14531</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9631</v>
      </c>
    </row>
    <row r="5998" spans="1:2" x14ac:dyDescent="0.25">
      <c r="A5998" s="57">
        <v>31361201</v>
      </c>
      <c r="B5998" s="58" t="s">
        <v>12003</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11883</v>
      </c>
    </row>
    <row r="6005" spans="1:2" x14ac:dyDescent="0.25">
      <c r="A6005" s="57">
        <v>31361210</v>
      </c>
      <c r="B6005" s="58" t="s">
        <v>17706</v>
      </c>
    </row>
    <row r="6006" spans="1:2" x14ac:dyDescent="0.25">
      <c r="A6006" s="57">
        <v>31361211</v>
      </c>
      <c r="B6006" s="58" t="s">
        <v>3291</v>
      </c>
    </row>
    <row r="6007" spans="1:2" x14ac:dyDescent="0.25">
      <c r="A6007" s="57">
        <v>31361212</v>
      </c>
      <c r="B6007" s="58" t="s">
        <v>1039</v>
      </c>
    </row>
    <row r="6008" spans="1:2" x14ac:dyDescent="0.25">
      <c r="A6008" s="57">
        <v>31361213</v>
      </c>
      <c r="B6008" s="58" t="s">
        <v>13587</v>
      </c>
    </row>
    <row r="6009" spans="1:2" x14ac:dyDescent="0.25">
      <c r="A6009" s="57">
        <v>31361301</v>
      </c>
      <c r="B6009" s="58" t="s">
        <v>13242</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14408</v>
      </c>
    </row>
    <row r="6016" spans="1:2" x14ac:dyDescent="0.25">
      <c r="A6016" s="57">
        <v>31361310</v>
      </c>
      <c r="B6016" s="58" t="s">
        <v>10560</v>
      </c>
    </row>
    <row r="6017" spans="1:2" x14ac:dyDescent="0.25">
      <c r="A6017" s="57">
        <v>31361311</v>
      </c>
      <c r="B6017" s="58" t="s">
        <v>14045</v>
      </c>
    </row>
    <row r="6018" spans="1:2" x14ac:dyDescent="0.25">
      <c r="A6018" s="57">
        <v>31361312</v>
      </c>
      <c r="B6018" s="58" t="s">
        <v>17603</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12411</v>
      </c>
    </row>
    <row r="6025" spans="1:2" x14ac:dyDescent="0.25">
      <c r="A6025" s="57">
        <v>31361406</v>
      </c>
      <c r="B6025" s="58" t="s">
        <v>8223</v>
      </c>
    </row>
    <row r="6026" spans="1:2" x14ac:dyDescent="0.25">
      <c r="A6026" s="57">
        <v>31361409</v>
      </c>
      <c r="B6026" s="58" t="s">
        <v>14144</v>
      </c>
    </row>
    <row r="6027" spans="1:2" x14ac:dyDescent="0.25">
      <c r="A6027" s="57">
        <v>31361410</v>
      </c>
      <c r="B6027" s="58" t="s">
        <v>13076</v>
      </c>
    </row>
    <row r="6028" spans="1:2" x14ac:dyDescent="0.25">
      <c r="A6028" s="57">
        <v>31361411</v>
      </c>
      <c r="B6028" s="58" t="s">
        <v>7178</v>
      </c>
    </row>
    <row r="6029" spans="1:2" x14ac:dyDescent="0.25">
      <c r="A6029" s="57">
        <v>31361412</v>
      </c>
      <c r="B6029" s="58" t="s">
        <v>10305</v>
      </c>
    </row>
    <row r="6030" spans="1:2" x14ac:dyDescent="0.25">
      <c r="A6030" s="57">
        <v>31361413</v>
      </c>
      <c r="B6030" s="58" t="s">
        <v>10264</v>
      </c>
    </row>
    <row r="6031" spans="1:2" x14ac:dyDescent="0.25">
      <c r="A6031" s="57">
        <v>31361501</v>
      </c>
      <c r="B6031" s="58" t="s">
        <v>6357</v>
      </c>
    </row>
    <row r="6032" spans="1:2" x14ac:dyDescent="0.25">
      <c r="A6032" s="57">
        <v>31361502</v>
      </c>
      <c r="B6032" s="58" t="s">
        <v>11758</v>
      </c>
    </row>
    <row r="6033" spans="1:2" x14ac:dyDescent="0.25">
      <c r="A6033" s="57">
        <v>31361503</v>
      </c>
      <c r="B6033" s="58" t="s">
        <v>10954</v>
      </c>
    </row>
    <row r="6034" spans="1:2" x14ac:dyDescent="0.25">
      <c r="A6034" s="57">
        <v>31361504</v>
      </c>
      <c r="B6034" s="58" t="s">
        <v>5319</v>
      </c>
    </row>
    <row r="6035" spans="1:2" x14ac:dyDescent="0.25">
      <c r="A6035" s="57">
        <v>31361505</v>
      </c>
      <c r="B6035" s="58" t="s">
        <v>10257</v>
      </c>
    </row>
    <row r="6036" spans="1:2" x14ac:dyDescent="0.25">
      <c r="A6036" s="57">
        <v>31361506</v>
      </c>
      <c r="B6036" s="58" t="s">
        <v>10812</v>
      </c>
    </row>
    <row r="6037" spans="1:2" x14ac:dyDescent="0.25">
      <c r="A6037" s="57">
        <v>31361509</v>
      </c>
      <c r="B6037" s="58" t="s">
        <v>18723</v>
      </c>
    </row>
    <row r="6038" spans="1:2" x14ac:dyDescent="0.25">
      <c r="A6038" s="57">
        <v>31361510</v>
      </c>
      <c r="B6038" s="58" t="s">
        <v>6235</v>
      </c>
    </row>
    <row r="6039" spans="1:2" x14ac:dyDescent="0.25">
      <c r="A6039" s="57">
        <v>31361511</v>
      </c>
      <c r="B6039" s="58" t="s">
        <v>18545</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14537</v>
      </c>
    </row>
    <row r="6044" spans="1:2" x14ac:dyDescent="0.25">
      <c r="A6044" s="57">
        <v>31361603</v>
      </c>
      <c r="B6044" s="58" t="s">
        <v>9467</v>
      </c>
    </row>
    <row r="6045" spans="1:2" x14ac:dyDescent="0.25">
      <c r="A6045" s="57">
        <v>31361604</v>
      </c>
      <c r="B6045" s="58" t="s">
        <v>6626</v>
      </c>
    </row>
    <row r="6046" spans="1:2" x14ac:dyDescent="0.25">
      <c r="A6046" s="57">
        <v>31361605</v>
      </c>
      <c r="B6046" s="58" t="s">
        <v>11153</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14313</v>
      </c>
    </row>
    <row r="6052" spans="1:2" x14ac:dyDescent="0.25">
      <c r="A6052" s="57">
        <v>31361613</v>
      </c>
      <c r="B6052" s="58" t="s">
        <v>9757</v>
      </c>
    </row>
    <row r="6053" spans="1:2" x14ac:dyDescent="0.25">
      <c r="A6053" s="57">
        <v>31361701</v>
      </c>
      <c r="B6053" s="58" t="s">
        <v>15546</v>
      </c>
    </row>
    <row r="6054" spans="1:2" x14ac:dyDescent="0.25">
      <c r="A6054" s="57">
        <v>31361702</v>
      </c>
      <c r="B6054" s="58" t="s">
        <v>10819</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11876</v>
      </c>
    </row>
    <row r="6066" spans="1:2" x14ac:dyDescent="0.25">
      <c r="A6066" s="57">
        <v>31371003</v>
      </c>
      <c r="B6066" s="58" t="s">
        <v>9171</v>
      </c>
    </row>
    <row r="6067" spans="1:2" x14ac:dyDescent="0.25">
      <c r="A6067" s="57">
        <v>31371101</v>
      </c>
      <c r="B6067" s="58" t="s">
        <v>7213</v>
      </c>
    </row>
    <row r="6068" spans="1:2" x14ac:dyDescent="0.25">
      <c r="A6068" s="57">
        <v>31371102</v>
      </c>
      <c r="B6068" s="58" t="s">
        <v>5903</v>
      </c>
    </row>
    <row r="6069" spans="1:2" x14ac:dyDescent="0.25">
      <c r="A6069" s="57">
        <v>31371103</v>
      </c>
      <c r="B6069" s="58" t="s">
        <v>9977</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13404</v>
      </c>
    </row>
    <row r="6074" spans="1:2" x14ac:dyDescent="0.25">
      <c r="A6074" s="57">
        <v>31371201</v>
      </c>
      <c r="B6074" s="58" t="s">
        <v>10220</v>
      </c>
    </row>
    <row r="6075" spans="1:2" x14ac:dyDescent="0.25">
      <c r="A6075" s="57">
        <v>31371202</v>
      </c>
      <c r="B6075" s="58" t="s">
        <v>18587</v>
      </c>
    </row>
    <row r="6076" spans="1:2" x14ac:dyDescent="0.25">
      <c r="A6076" s="57">
        <v>31371203</v>
      </c>
      <c r="B6076" s="58" t="s">
        <v>18088</v>
      </c>
    </row>
    <row r="6077" spans="1:2" x14ac:dyDescent="0.25">
      <c r="A6077" s="57">
        <v>31371204</v>
      </c>
      <c r="B6077" s="58" t="s">
        <v>7865</v>
      </c>
    </row>
    <row r="6078" spans="1:2" x14ac:dyDescent="0.25">
      <c r="A6078" s="57">
        <v>31371205</v>
      </c>
      <c r="B6078" s="58" t="s">
        <v>13014</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10861</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4374</v>
      </c>
    </row>
    <row r="6094" spans="1:2" x14ac:dyDescent="0.25">
      <c r="A6094" s="57">
        <v>32101505</v>
      </c>
      <c r="B6094" s="58" t="s">
        <v>9758</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11522</v>
      </c>
    </row>
    <row r="6102" spans="1:2" x14ac:dyDescent="0.25">
      <c r="A6102" s="57">
        <v>32101514</v>
      </c>
      <c r="B6102" s="58" t="s">
        <v>18500</v>
      </c>
    </row>
    <row r="6103" spans="1:2" x14ac:dyDescent="0.25">
      <c r="A6103" s="57">
        <v>32101515</v>
      </c>
      <c r="B6103" s="58" t="s">
        <v>5896</v>
      </c>
    </row>
    <row r="6104" spans="1:2" x14ac:dyDescent="0.25">
      <c r="A6104" s="57">
        <v>32101516</v>
      </c>
      <c r="B6104" s="58" t="s">
        <v>6353</v>
      </c>
    </row>
    <row r="6105" spans="1:2" x14ac:dyDescent="0.25">
      <c r="A6105" s="57">
        <v>32101517</v>
      </c>
      <c r="B6105" s="58" t="s">
        <v>10118</v>
      </c>
    </row>
    <row r="6106" spans="1:2" x14ac:dyDescent="0.25">
      <c r="A6106" s="57">
        <v>32101518</v>
      </c>
      <c r="B6106" s="58" t="s">
        <v>15366</v>
      </c>
    </row>
    <row r="6107" spans="1:2" x14ac:dyDescent="0.25">
      <c r="A6107" s="57">
        <v>32101519</v>
      </c>
      <c r="B6107" s="58" t="s">
        <v>18222</v>
      </c>
    </row>
    <row r="6108" spans="1:2" x14ac:dyDescent="0.25">
      <c r="A6108" s="57">
        <v>32101520</v>
      </c>
      <c r="B6108" s="58" t="s">
        <v>11439</v>
      </c>
    </row>
    <row r="6109" spans="1:2" x14ac:dyDescent="0.25">
      <c r="A6109" s="57">
        <v>32101521</v>
      </c>
      <c r="B6109" s="58" t="s">
        <v>6179</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14602</v>
      </c>
    </row>
    <row r="6115" spans="1:2" x14ac:dyDescent="0.25">
      <c r="A6115" s="57">
        <v>32101527</v>
      </c>
      <c r="B6115" s="58" t="s">
        <v>6311</v>
      </c>
    </row>
    <row r="6116" spans="1:2" x14ac:dyDescent="0.25">
      <c r="A6116" s="57">
        <v>32101528</v>
      </c>
      <c r="B6116" s="58" t="s">
        <v>16665</v>
      </c>
    </row>
    <row r="6117" spans="1:2" x14ac:dyDescent="0.25">
      <c r="A6117" s="57">
        <v>32101601</v>
      </c>
      <c r="B6117" s="58" t="s">
        <v>8119</v>
      </c>
    </row>
    <row r="6118" spans="1:2" x14ac:dyDescent="0.25">
      <c r="A6118" s="57">
        <v>32101602</v>
      </c>
      <c r="B6118" s="58" t="s">
        <v>9680</v>
      </c>
    </row>
    <row r="6119" spans="1:2" x14ac:dyDescent="0.25">
      <c r="A6119" s="57">
        <v>32101603</v>
      </c>
      <c r="B6119" s="58" t="s">
        <v>14919</v>
      </c>
    </row>
    <row r="6120" spans="1:2" x14ac:dyDescent="0.25">
      <c r="A6120" s="57">
        <v>32101604</v>
      </c>
      <c r="B6120" s="58" t="s">
        <v>10159</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11083</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12311</v>
      </c>
    </row>
    <row r="6134" spans="1:2" x14ac:dyDescent="0.25">
      <c r="A6134" s="57">
        <v>32101619</v>
      </c>
      <c r="B6134" s="58" t="s">
        <v>17453</v>
      </c>
    </row>
    <row r="6135" spans="1:2" x14ac:dyDescent="0.25">
      <c r="A6135" s="57">
        <v>32101620</v>
      </c>
      <c r="B6135" s="58" t="s">
        <v>6232</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12903</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18724</v>
      </c>
    </row>
    <row r="6144" spans="1:2" x14ac:dyDescent="0.25">
      <c r="A6144" s="57">
        <v>32101629</v>
      </c>
      <c r="B6144" s="58" t="s">
        <v>14139</v>
      </c>
    </row>
    <row r="6145" spans="1:2" x14ac:dyDescent="0.25">
      <c r="A6145" s="57">
        <v>32101630</v>
      </c>
      <c r="B6145" s="58" t="s">
        <v>15841</v>
      </c>
    </row>
    <row r="6146" spans="1:2" x14ac:dyDescent="0.25">
      <c r="A6146" s="57">
        <v>32101631</v>
      </c>
      <c r="B6146" s="58" t="s">
        <v>14372</v>
      </c>
    </row>
    <row r="6147" spans="1:2" x14ac:dyDescent="0.25">
      <c r="A6147" s="57">
        <v>32101632</v>
      </c>
      <c r="B6147" s="58" t="s">
        <v>17968</v>
      </c>
    </row>
    <row r="6148" spans="1:2" x14ac:dyDescent="0.25">
      <c r="A6148" s="57">
        <v>32101633</v>
      </c>
      <c r="B6148" s="58" t="s">
        <v>17849</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14390</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11680</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6302</v>
      </c>
    </row>
    <row r="6166" spans="1:2" x14ac:dyDescent="0.25">
      <c r="A6166" s="57">
        <v>32111602</v>
      </c>
      <c r="B6166" s="58" t="s">
        <v>14239</v>
      </c>
    </row>
    <row r="6167" spans="1:2" x14ac:dyDescent="0.25">
      <c r="A6167" s="57">
        <v>32111603</v>
      </c>
      <c r="B6167" s="58" t="s">
        <v>9729</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9857</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13397</v>
      </c>
    </row>
    <row r="6183" spans="1:2" x14ac:dyDescent="0.25">
      <c r="A6183" s="57">
        <v>32121504</v>
      </c>
      <c r="B6183" s="58" t="s">
        <v>13068</v>
      </c>
    </row>
    <row r="6184" spans="1:2" x14ac:dyDescent="0.25">
      <c r="A6184" s="57">
        <v>32121602</v>
      </c>
      <c r="B6184" s="58" t="s">
        <v>18032</v>
      </c>
    </row>
    <row r="6185" spans="1:2" x14ac:dyDescent="0.25">
      <c r="A6185" s="57">
        <v>32121603</v>
      </c>
      <c r="B6185" s="58" t="s">
        <v>540</v>
      </c>
    </row>
    <row r="6186" spans="1:2" x14ac:dyDescent="0.25">
      <c r="A6186" s="57">
        <v>32121607</v>
      </c>
      <c r="B6186" s="58" t="s">
        <v>10112</v>
      </c>
    </row>
    <row r="6187" spans="1:2" x14ac:dyDescent="0.25">
      <c r="A6187" s="57">
        <v>32121609</v>
      </c>
      <c r="B6187" s="58" t="s">
        <v>8181</v>
      </c>
    </row>
    <row r="6188" spans="1:2" x14ac:dyDescent="0.25">
      <c r="A6188" s="57">
        <v>32121701</v>
      </c>
      <c r="B6188" s="58" t="s">
        <v>4817</v>
      </c>
    </row>
    <row r="6189" spans="1:2" x14ac:dyDescent="0.25">
      <c r="A6189" s="57">
        <v>32121702</v>
      </c>
      <c r="B6189" s="58" t="s">
        <v>13770</v>
      </c>
    </row>
    <row r="6190" spans="1:2" x14ac:dyDescent="0.25">
      <c r="A6190" s="57">
        <v>32121703</v>
      </c>
      <c r="B6190" s="58" t="s">
        <v>16281</v>
      </c>
    </row>
    <row r="6191" spans="1:2" x14ac:dyDescent="0.25">
      <c r="A6191" s="57">
        <v>32121704</v>
      </c>
      <c r="B6191" s="58" t="s">
        <v>13626</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14151</v>
      </c>
    </row>
    <row r="6196" spans="1:2" x14ac:dyDescent="0.25">
      <c r="A6196" s="57">
        <v>32131003</v>
      </c>
      <c r="B6196" s="58" t="s">
        <v>15113</v>
      </c>
    </row>
    <row r="6197" spans="1:2" x14ac:dyDescent="0.25">
      <c r="A6197" s="57">
        <v>32131005</v>
      </c>
      <c r="B6197" s="58" t="s">
        <v>7061</v>
      </c>
    </row>
    <row r="6198" spans="1:2" x14ac:dyDescent="0.25">
      <c r="A6198" s="57">
        <v>32131006</v>
      </c>
      <c r="B6198" s="58" t="s">
        <v>18539</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9685</v>
      </c>
    </row>
    <row r="6203" spans="1:2" x14ac:dyDescent="0.25">
      <c r="A6203" s="57">
        <v>32131011</v>
      </c>
      <c r="B6203" s="58" t="s">
        <v>11256</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18031</v>
      </c>
    </row>
    <row r="6213" spans="1:2" x14ac:dyDescent="0.25">
      <c r="A6213" s="57">
        <v>32141009</v>
      </c>
      <c r="B6213" s="58" t="s">
        <v>13189</v>
      </c>
    </row>
    <row r="6214" spans="1:2" x14ac:dyDescent="0.25">
      <c r="A6214" s="57">
        <v>32141010</v>
      </c>
      <c r="B6214" s="58" t="s">
        <v>11520</v>
      </c>
    </row>
    <row r="6215" spans="1:2" x14ac:dyDescent="0.25">
      <c r="A6215" s="57">
        <v>32141011</v>
      </c>
      <c r="B6215" s="58" t="s">
        <v>799</v>
      </c>
    </row>
    <row r="6216" spans="1:2" x14ac:dyDescent="0.25">
      <c r="A6216" s="57">
        <v>32141012</v>
      </c>
      <c r="B6216" s="58" t="s">
        <v>15097</v>
      </c>
    </row>
    <row r="6217" spans="1:2" x14ac:dyDescent="0.25">
      <c r="A6217" s="57">
        <v>32141013</v>
      </c>
      <c r="B6217" s="58" t="s">
        <v>10128</v>
      </c>
    </row>
    <row r="6218" spans="1:2" x14ac:dyDescent="0.25">
      <c r="A6218" s="57">
        <v>32141014</v>
      </c>
      <c r="B6218" s="58" t="s">
        <v>11171</v>
      </c>
    </row>
    <row r="6219" spans="1:2" x14ac:dyDescent="0.25">
      <c r="A6219" s="57">
        <v>32141015</v>
      </c>
      <c r="B6219" s="58" t="s">
        <v>6243</v>
      </c>
    </row>
    <row r="6220" spans="1:2" x14ac:dyDescent="0.25">
      <c r="A6220" s="57">
        <v>32141016</v>
      </c>
      <c r="B6220" s="58" t="s">
        <v>11995</v>
      </c>
    </row>
    <row r="6221" spans="1:2" x14ac:dyDescent="0.25">
      <c r="A6221" s="57">
        <v>32141101</v>
      </c>
      <c r="B6221" s="58" t="s">
        <v>3097</v>
      </c>
    </row>
    <row r="6222" spans="1:2" x14ac:dyDescent="0.25">
      <c r="A6222" s="57">
        <v>32141102</v>
      </c>
      <c r="B6222" s="58" t="s">
        <v>2132</v>
      </c>
    </row>
    <row r="6223" spans="1:2" x14ac:dyDescent="0.25">
      <c r="A6223" s="57">
        <v>32141103</v>
      </c>
      <c r="B6223" s="58" t="s">
        <v>10283</v>
      </c>
    </row>
    <row r="6224" spans="1:2" x14ac:dyDescent="0.25">
      <c r="A6224" s="57">
        <v>32141104</v>
      </c>
      <c r="B6224" s="58" t="s">
        <v>17239</v>
      </c>
    </row>
    <row r="6225" spans="1:2" x14ac:dyDescent="0.25">
      <c r="A6225" s="57">
        <v>32141105</v>
      </c>
      <c r="B6225" s="58" t="s">
        <v>16738</v>
      </c>
    </row>
    <row r="6226" spans="1:2" x14ac:dyDescent="0.25">
      <c r="A6226" s="57">
        <v>32141106</v>
      </c>
      <c r="B6226" s="58" t="s">
        <v>9175</v>
      </c>
    </row>
    <row r="6227" spans="1:2" x14ac:dyDescent="0.25">
      <c r="A6227" s="57">
        <v>32141107</v>
      </c>
      <c r="B6227" s="58" t="s">
        <v>17904</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5824</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18720</v>
      </c>
    </row>
    <row r="6239" spans="1:2" x14ac:dyDescent="0.25">
      <c r="A6239" s="57">
        <v>39101612</v>
      </c>
      <c r="B6239" s="58" t="s">
        <v>297</v>
      </c>
    </row>
    <row r="6240" spans="1:2" x14ac:dyDescent="0.25">
      <c r="A6240" s="57">
        <v>39101613</v>
      </c>
      <c r="B6240" s="58" t="s">
        <v>3768</v>
      </c>
    </row>
    <row r="6241" spans="1:2" x14ac:dyDescent="0.25">
      <c r="A6241" s="57">
        <v>39101614</v>
      </c>
      <c r="B6241" s="58" t="s">
        <v>12631</v>
      </c>
    </row>
    <row r="6242" spans="1:2" x14ac:dyDescent="0.25">
      <c r="A6242" s="57">
        <v>39101615</v>
      </c>
      <c r="B6242" s="58" t="s">
        <v>16787</v>
      </c>
    </row>
    <row r="6243" spans="1:2" x14ac:dyDescent="0.25">
      <c r="A6243" s="57">
        <v>39101616</v>
      </c>
      <c r="B6243" s="58" t="s">
        <v>11475</v>
      </c>
    </row>
    <row r="6244" spans="1:2" x14ac:dyDescent="0.25">
      <c r="A6244" s="57">
        <v>39101617</v>
      </c>
      <c r="B6244" s="58" t="s">
        <v>11056</v>
      </c>
    </row>
    <row r="6245" spans="1:2" x14ac:dyDescent="0.25">
      <c r="A6245" s="57">
        <v>39101618</v>
      </c>
      <c r="B6245" s="58" t="s">
        <v>7647</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17310</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13517</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13686</v>
      </c>
    </row>
    <row r="6268" spans="1:2" x14ac:dyDescent="0.25">
      <c r="A6268" s="57">
        <v>39111605</v>
      </c>
      <c r="B6268" s="58" t="s">
        <v>18791</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13215</v>
      </c>
    </row>
    <row r="6275" spans="1:2" x14ac:dyDescent="0.25">
      <c r="A6275" s="57">
        <v>39111705</v>
      </c>
      <c r="B6275" s="58" t="s">
        <v>17783</v>
      </c>
    </row>
    <row r="6276" spans="1:2" x14ac:dyDescent="0.25">
      <c r="A6276" s="57">
        <v>39111706</v>
      </c>
      <c r="B6276" s="58" t="s">
        <v>5987</v>
      </c>
    </row>
    <row r="6277" spans="1:2" x14ac:dyDescent="0.25">
      <c r="A6277" s="57">
        <v>39111801</v>
      </c>
      <c r="B6277" s="58" t="s">
        <v>13163</v>
      </c>
    </row>
    <row r="6278" spans="1:2" x14ac:dyDescent="0.25">
      <c r="A6278" s="57">
        <v>39111802</v>
      </c>
      <c r="B6278" s="58" t="s">
        <v>15065</v>
      </c>
    </row>
    <row r="6279" spans="1:2" x14ac:dyDescent="0.25">
      <c r="A6279" s="57">
        <v>39111803</v>
      </c>
      <c r="B6279" s="58" t="s">
        <v>13891</v>
      </c>
    </row>
    <row r="6280" spans="1:2" x14ac:dyDescent="0.25">
      <c r="A6280" s="57">
        <v>39111804</v>
      </c>
      <c r="B6280" s="58" t="s">
        <v>17726</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14215</v>
      </c>
    </row>
    <row r="6291" spans="1:2" x14ac:dyDescent="0.25">
      <c r="A6291" s="57">
        <v>39112002</v>
      </c>
      <c r="B6291" s="58" t="s">
        <v>9410</v>
      </c>
    </row>
    <row r="6292" spans="1:2" x14ac:dyDescent="0.25">
      <c r="A6292" s="57">
        <v>39112003</v>
      </c>
      <c r="B6292" s="58" t="s">
        <v>11684</v>
      </c>
    </row>
    <row r="6293" spans="1:2" x14ac:dyDescent="0.25">
      <c r="A6293" s="57">
        <v>39121001</v>
      </c>
      <c r="B6293" s="58" t="s">
        <v>5156</v>
      </c>
    </row>
    <row r="6294" spans="1:2" x14ac:dyDescent="0.25">
      <c r="A6294" s="57">
        <v>39121002</v>
      </c>
      <c r="B6294" s="58" t="s">
        <v>16903</v>
      </c>
    </row>
    <row r="6295" spans="1:2" x14ac:dyDescent="0.25">
      <c r="A6295" s="57">
        <v>39121003</v>
      </c>
      <c r="B6295" s="58" t="s">
        <v>14506</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13720</v>
      </c>
    </row>
    <row r="6302" spans="1:2" x14ac:dyDescent="0.25">
      <c r="A6302" s="57">
        <v>39121011</v>
      </c>
      <c r="B6302" s="58" t="s">
        <v>10099</v>
      </c>
    </row>
    <row r="6303" spans="1:2" x14ac:dyDescent="0.25">
      <c r="A6303" s="57">
        <v>39121012</v>
      </c>
      <c r="B6303" s="58" t="s">
        <v>10436</v>
      </c>
    </row>
    <row r="6304" spans="1:2" x14ac:dyDescent="0.25">
      <c r="A6304" s="57">
        <v>39121013</v>
      </c>
      <c r="B6304" s="58" t="s">
        <v>8724</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10985</v>
      </c>
    </row>
    <row r="6309" spans="1:2" x14ac:dyDescent="0.25">
      <c r="A6309" s="57">
        <v>39121018</v>
      </c>
      <c r="B6309" s="58" t="s">
        <v>8860</v>
      </c>
    </row>
    <row r="6310" spans="1:2" x14ac:dyDescent="0.25">
      <c r="A6310" s="57">
        <v>39121019</v>
      </c>
      <c r="B6310" s="58" t="s">
        <v>11927</v>
      </c>
    </row>
    <row r="6311" spans="1:2" x14ac:dyDescent="0.25">
      <c r="A6311" s="57">
        <v>39121020</v>
      </c>
      <c r="B6311" s="58" t="s">
        <v>15642</v>
      </c>
    </row>
    <row r="6312" spans="1:2" x14ac:dyDescent="0.25">
      <c r="A6312" s="57">
        <v>39121101</v>
      </c>
      <c r="B6312" s="58" t="s">
        <v>13481</v>
      </c>
    </row>
    <row r="6313" spans="1:2" x14ac:dyDescent="0.25">
      <c r="A6313" s="57">
        <v>39121102</v>
      </c>
      <c r="B6313" s="58" t="s">
        <v>15246</v>
      </c>
    </row>
    <row r="6314" spans="1:2" x14ac:dyDescent="0.25">
      <c r="A6314" s="57">
        <v>39121103</v>
      </c>
      <c r="B6314" s="58" t="s">
        <v>6215</v>
      </c>
    </row>
    <row r="6315" spans="1:2" x14ac:dyDescent="0.25">
      <c r="A6315" s="57">
        <v>39121104</v>
      </c>
      <c r="B6315" s="58" t="s">
        <v>5830</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12236</v>
      </c>
    </row>
    <row r="6320" spans="1:2" x14ac:dyDescent="0.25">
      <c r="A6320" s="57">
        <v>39121109</v>
      </c>
      <c r="B6320" s="58" t="s">
        <v>13872</v>
      </c>
    </row>
    <row r="6321" spans="1:2" x14ac:dyDescent="0.25">
      <c r="A6321" s="57">
        <v>39121201</v>
      </c>
      <c r="B6321" s="58" t="s">
        <v>13624</v>
      </c>
    </row>
    <row r="6322" spans="1:2" x14ac:dyDescent="0.25">
      <c r="A6322" s="57">
        <v>39121202</v>
      </c>
      <c r="B6322" s="58" t="s">
        <v>10801</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11722</v>
      </c>
    </row>
    <row r="6328" spans="1:2" x14ac:dyDescent="0.25">
      <c r="A6328" s="57">
        <v>39121301</v>
      </c>
      <c r="B6328" s="58" t="s">
        <v>9313</v>
      </c>
    </row>
    <row r="6329" spans="1:2" x14ac:dyDescent="0.25">
      <c r="A6329" s="57">
        <v>39121302</v>
      </c>
      <c r="B6329" s="58" t="s">
        <v>1097</v>
      </c>
    </row>
    <row r="6330" spans="1:2" x14ac:dyDescent="0.25">
      <c r="A6330" s="57">
        <v>39121303</v>
      </c>
      <c r="B6330" s="58" t="s">
        <v>18235</v>
      </c>
    </row>
    <row r="6331" spans="1:2" x14ac:dyDescent="0.25">
      <c r="A6331" s="57">
        <v>39121304</v>
      </c>
      <c r="B6331" s="58" t="s">
        <v>10055</v>
      </c>
    </row>
    <row r="6332" spans="1:2" x14ac:dyDescent="0.25">
      <c r="A6332" s="57">
        <v>39121305</v>
      </c>
      <c r="B6332" s="58" t="s">
        <v>7310</v>
      </c>
    </row>
    <row r="6333" spans="1:2" x14ac:dyDescent="0.25">
      <c r="A6333" s="57">
        <v>39121306</v>
      </c>
      <c r="B6333" s="58" t="s">
        <v>2213</v>
      </c>
    </row>
    <row r="6334" spans="1:2" x14ac:dyDescent="0.25">
      <c r="A6334" s="57">
        <v>39121307</v>
      </c>
      <c r="B6334" s="58" t="s">
        <v>12643</v>
      </c>
    </row>
    <row r="6335" spans="1:2" x14ac:dyDescent="0.25">
      <c r="A6335" s="57">
        <v>39121308</v>
      </c>
      <c r="B6335" s="58" t="s">
        <v>2217</v>
      </c>
    </row>
    <row r="6336" spans="1:2" x14ac:dyDescent="0.25">
      <c r="A6336" s="57">
        <v>39121309</v>
      </c>
      <c r="B6336" s="58" t="s">
        <v>14730</v>
      </c>
    </row>
    <row r="6337" spans="1:2" x14ac:dyDescent="0.25">
      <c r="A6337" s="57">
        <v>39121310</v>
      </c>
      <c r="B6337" s="58" t="s">
        <v>17002</v>
      </c>
    </row>
    <row r="6338" spans="1:2" x14ac:dyDescent="0.25">
      <c r="A6338" s="57">
        <v>39121311</v>
      </c>
      <c r="B6338" s="58" t="s">
        <v>12266</v>
      </c>
    </row>
    <row r="6339" spans="1:2" x14ac:dyDescent="0.25">
      <c r="A6339" s="57">
        <v>39121312</v>
      </c>
      <c r="B6339" s="58" t="s">
        <v>15758</v>
      </c>
    </row>
    <row r="6340" spans="1:2" x14ac:dyDescent="0.25">
      <c r="A6340" s="57">
        <v>39121313</v>
      </c>
      <c r="B6340" s="58" t="s">
        <v>14353</v>
      </c>
    </row>
    <row r="6341" spans="1:2" x14ac:dyDescent="0.25">
      <c r="A6341" s="57">
        <v>39121402</v>
      </c>
      <c r="B6341" s="58" t="s">
        <v>1565</v>
      </c>
    </row>
    <row r="6342" spans="1:2" x14ac:dyDescent="0.25">
      <c r="A6342" s="57">
        <v>39121403</v>
      </c>
      <c r="B6342" s="58" t="s">
        <v>8484</v>
      </c>
    </row>
    <row r="6343" spans="1:2" x14ac:dyDescent="0.25">
      <c r="A6343" s="57">
        <v>39121404</v>
      </c>
      <c r="B6343" s="58" t="s">
        <v>11752</v>
      </c>
    </row>
    <row r="6344" spans="1:2" x14ac:dyDescent="0.25">
      <c r="A6344" s="57">
        <v>39121405</v>
      </c>
      <c r="B6344" s="58" t="s">
        <v>17768</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5904</v>
      </c>
    </row>
    <row r="6356" spans="1:2" x14ac:dyDescent="0.25">
      <c r="A6356" s="57">
        <v>39121419</v>
      </c>
      <c r="B6356" s="58" t="s">
        <v>11771</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17481</v>
      </c>
    </row>
    <row r="6361" spans="1:2" x14ac:dyDescent="0.25">
      <c r="A6361" s="57">
        <v>39121424</v>
      </c>
      <c r="B6361" s="58" t="s">
        <v>9821</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14024</v>
      </c>
    </row>
    <row r="6370" spans="1:2" x14ac:dyDescent="0.25">
      <c r="A6370" s="57">
        <v>39121433</v>
      </c>
      <c r="B6370" s="58" t="s">
        <v>12437</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13800</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11081</v>
      </c>
    </row>
    <row r="6390" spans="1:2" x14ac:dyDescent="0.25">
      <c r="A6390" s="57">
        <v>39121516</v>
      </c>
      <c r="B6390" s="58" t="s">
        <v>13401</v>
      </c>
    </row>
    <row r="6391" spans="1:2" x14ac:dyDescent="0.25">
      <c r="A6391" s="57">
        <v>39121517</v>
      </c>
      <c r="B6391" s="58" t="s">
        <v>9217</v>
      </c>
    </row>
    <row r="6392" spans="1:2" x14ac:dyDescent="0.25">
      <c r="A6392" s="57">
        <v>39121518</v>
      </c>
      <c r="B6392" s="58" t="s">
        <v>2948</v>
      </c>
    </row>
    <row r="6393" spans="1:2" x14ac:dyDescent="0.25">
      <c r="A6393" s="57">
        <v>39121519</v>
      </c>
      <c r="B6393" s="58" t="s">
        <v>10692</v>
      </c>
    </row>
    <row r="6394" spans="1:2" x14ac:dyDescent="0.25">
      <c r="A6394" s="57">
        <v>39121520</v>
      </c>
      <c r="B6394" s="58" t="s">
        <v>15536</v>
      </c>
    </row>
    <row r="6395" spans="1:2" x14ac:dyDescent="0.25">
      <c r="A6395" s="57">
        <v>39121521</v>
      </c>
      <c r="B6395" s="58" t="s">
        <v>9516</v>
      </c>
    </row>
    <row r="6396" spans="1:2" x14ac:dyDescent="0.25">
      <c r="A6396" s="57">
        <v>39121522</v>
      </c>
      <c r="B6396" s="58" t="s">
        <v>13987</v>
      </c>
    </row>
    <row r="6397" spans="1:2" x14ac:dyDescent="0.25">
      <c r="A6397" s="57">
        <v>39121523</v>
      </c>
      <c r="B6397" s="58" t="s">
        <v>11050</v>
      </c>
    </row>
    <row r="6398" spans="1:2" x14ac:dyDescent="0.25">
      <c r="A6398" s="57">
        <v>39121524</v>
      </c>
      <c r="B6398" s="58" t="s">
        <v>18739</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12072</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11547</v>
      </c>
    </row>
    <row r="6413" spans="1:2" x14ac:dyDescent="0.25">
      <c r="A6413" s="57">
        <v>39121541</v>
      </c>
      <c r="B6413" s="58" t="s">
        <v>15685</v>
      </c>
    </row>
    <row r="6414" spans="1:2" x14ac:dyDescent="0.25">
      <c r="A6414" s="57">
        <v>39121542</v>
      </c>
      <c r="B6414" s="58" t="s">
        <v>12944</v>
      </c>
    </row>
    <row r="6415" spans="1:2" x14ac:dyDescent="0.25">
      <c r="A6415" s="57">
        <v>39121543</v>
      </c>
      <c r="B6415" s="58" t="s">
        <v>16182</v>
      </c>
    </row>
    <row r="6416" spans="1:2" x14ac:dyDescent="0.25">
      <c r="A6416" s="57">
        <v>39121544</v>
      </c>
      <c r="B6416" s="58" t="s">
        <v>14584</v>
      </c>
    </row>
    <row r="6417" spans="1:2" x14ac:dyDescent="0.25">
      <c r="A6417" s="57">
        <v>39121545</v>
      </c>
      <c r="B6417" s="58" t="s">
        <v>2829</v>
      </c>
    </row>
    <row r="6418" spans="1:2" x14ac:dyDescent="0.25">
      <c r="A6418" s="57">
        <v>39121546</v>
      </c>
      <c r="B6418" s="58" t="s">
        <v>9933</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10689</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12469</v>
      </c>
    </row>
    <row r="6428" spans="1:2" x14ac:dyDescent="0.25">
      <c r="A6428" s="57">
        <v>39121605</v>
      </c>
      <c r="B6428" s="58" t="s">
        <v>11945</v>
      </c>
    </row>
    <row r="6429" spans="1:2" x14ac:dyDescent="0.25">
      <c r="A6429" s="57">
        <v>39121606</v>
      </c>
      <c r="B6429" s="58" t="s">
        <v>7830</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7600</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4235</v>
      </c>
    </row>
    <row r="6445" spans="1:2" x14ac:dyDescent="0.25">
      <c r="A6445" s="57">
        <v>39121703</v>
      </c>
      <c r="B6445" s="58" t="s">
        <v>12349</v>
      </c>
    </row>
    <row r="6446" spans="1:2" x14ac:dyDescent="0.25">
      <c r="A6446" s="57">
        <v>39121704</v>
      </c>
      <c r="B6446" s="58" t="s">
        <v>12799</v>
      </c>
    </row>
    <row r="6447" spans="1:2" x14ac:dyDescent="0.25">
      <c r="A6447" s="57">
        <v>39121705</v>
      </c>
      <c r="B6447" s="58" t="s">
        <v>10425</v>
      </c>
    </row>
    <row r="6448" spans="1:2" x14ac:dyDescent="0.25">
      <c r="A6448" s="57">
        <v>39121706</v>
      </c>
      <c r="B6448" s="58" t="s">
        <v>8606</v>
      </c>
    </row>
    <row r="6449" spans="1:2" x14ac:dyDescent="0.25">
      <c r="A6449" s="57">
        <v>39121707</v>
      </c>
      <c r="B6449" s="58" t="s">
        <v>1532</v>
      </c>
    </row>
    <row r="6450" spans="1:2" x14ac:dyDescent="0.25">
      <c r="A6450" s="57">
        <v>39121708</v>
      </c>
      <c r="B6450" s="58" t="s">
        <v>10106</v>
      </c>
    </row>
    <row r="6451" spans="1:2" x14ac:dyDescent="0.25">
      <c r="A6451" s="57">
        <v>39121709</v>
      </c>
      <c r="B6451" s="58" t="s">
        <v>3306</v>
      </c>
    </row>
    <row r="6452" spans="1:2" x14ac:dyDescent="0.25">
      <c r="A6452" s="57">
        <v>39121710</v>
      </c>
      <c r="B6452" s="58" t="s">
        <v>3135</v>
      </c>
    </row>
    <row r="6453" spans="1:2" x14ac:dyDescent="0.25">
      <c r="A6453" s="57">
        <v>39121711</v>
      </c>
      <c r="B6453" s="58" t="s">
        <v>13273</v>
      </c>
    </row>
    <row r="6454" spans="1:2" x14ac:dyDescent="0.25">
      <c r="A6454" s="57">
        <v>39121712</v>
      </c>
      <c r="B6454" s="58" t="s">
        <v>12764</v>
      </c>
    </row>
    <row r="6455" spans="1:2" x14ac:dyDescent="0.25">
      <c r="A6455" s="57">
        <v>39121713</v>
      </c>
      <c r="B6455" s="58" t="s">
        <v>12765</v>
      </c>
    </row>
    <row r="6456" spans="1:2" x14ac:dyDescent="0.25">
      <c r="A6456" s="57">
        <v>39121714</v>
      </c>
      <c r="B6456" s="58" t="s">
        <v>17268</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10909</v>
      </c>
    </row>
    <row r="6466" spans="1:2" x14ac:dyDescent="0.25">
      <c r="A6466" s="57">
        <v>40101503</v>
      </c>
      <c r="B6466" s="58" t="s">
        <v>15229</v>
      </c>
    </row>
    <row r="6467" spans="1:2" x14ac:dyDescent="0.25">
      <c r="A6467" s="57">
        <v>40101504</v>
      </c>
      <c r="B6467" s="58" t="s">
        <v>17701</v>
      </c>
    </row>
    <row r="6468" spans="1:2" x14ac:dyDescent="0.25">
      <c r="A6468" s="57">
        <v>40101505</v>
      </c>
      <c r="B6468" s="58" t="s">
        <v>11128</v>
      </c>
    </row>
    <row r="6469" spans="1:2" x14ac:dyDescent="0.25">
      <c r="A6469" s="57">
        <v>40101506</v>
      </c>
      <c r="B6469" s="58" t="s">
        <v>9376</v>
      </c>
    </row>
    <row r="6470" spans="1:2" x14ac:dyDescent="0.25">
      <c r="A6470" s="57">
        <v>40101601</v>
      </c>
      <c r="B6470" s="58" t="s">
        <v>13152</v>
      </c>
    </row>
    <row r="6471" spans="1:2" x14ac:dyDescent="0.25">
      <c r="A6471" s="57">
        <v>40101602</v>
      </c>
      <c r="B6471" s="58" t="s">
        <v>4278</v>
      </c>
    </row>
    <row r="6472" spans="1:2" x14ac:dyDescent="0.25">
      <c r="A6472" s="57">
        <v>40101603</v>
      </c>
      <c r="B6472" s="58" t="s">
        <v>12377</v>
      </c>
    </row>
    <row r="6473" spans="1:2" x14ac:dyDescent="0.25">
      <c r="A6473" s="57">
        <v>40101604</v>
      </c>
      <c r="B6473" s="58" t="s">
        <v>5885</v>
      </c>
    </row>
    <row r="6474" spans="1:2" x14ac:dyDescent="0.25">
      <c r="A6474" s="57">
        <v>40101605</v>
      </c>
      <c r="B6474" s="58" t="s">
        <v>72</v>
      </c>
    </row>
    <row r="6475" spans="1:2" x14ac:dyDescent="0.25">
      <c r="A6475" s="57">
        <v>40101701</v>
      </c>
      <c r="B6475" s="58" t="s">
        <v>13942</v>
      </c>
    </row>
    <row r="6476" spans="1:2" x14ac:dyDescent="0.25">
      <c r="A6476" s="57">
        <v>40101702</v>
      </c>
      <c r="B6476" s="58" t="s">
        <v>1968</v>
      </c>
    </row>
    <row r="6477" spans="1:2" x14ac:dyDescent="0.25">
      <c r="A6477" s="57">
        <v>40101703</v>
      </c>
      <c r="B6477" s="58" t="s">
        <v>17025</v>
      </c>
    </row>
    <row r="6478" spans="1:2" x14ac:dyDescent="0.25">
      <c r="A6478" s="57">
        <v>40101704</v>
      </c>
      <c r="B6478" s="58" t="s">
        <v>10731</v>
      </c>
    </row>
    <row r="6479" spans="1:2" x14ac:dyDescent="0.25">
      <c r="A6479" s="57">
        <v>40101705</v>
      </c>
      <c r="B6479" s="58" t="s">
        <v>10474</v>
      </c>
    </row>
    <row r="6480" spans="1:2" x14ac:dyDescent="0.25">
      <c r="A6480" s="57">
        <v>40101706</v>
      </c>
      <c r="B6480" s="58" t="s">
        <v>6013</v>
      </c>
    </row>
    <row r="6481" spans="1:2" x14ac:dyDescent="0.25">
      <c r="A6481" s="57">
        <v>40101707</v>
      </c>
      <c r="B6481" s="58" t="s">
        <v>12614</v>
      </c>
    </row>
    <row r="6482" spans="1:2" x14ac:dyDescent="0.25">
      <c r="A6482" s="57">
        <v>40101801</v>
      </c>
      <c r="B6482" s="58" t="s">
        <v>10372</v>
      </c>
    </row>
    <row r="6483" spans="1:2" x14ac:dyDescent="0.25">
      <c r="A6483" s="57">
        <v>40101802</v>
      </c>
      <c r="B6483" s="58" t="s">
        <v>3314</v>
      </c>
    </row>
    <row r="6484" spans="1:2" x14ac:dyDescent="0.25">
      <c r="A6484" s="57">
        <v>40101803</v>
      </c>
      <c r="B6484" s="58" t="s">
        <v>13814</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13436</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13226</v>
      </c>
    </row>
    <row r="6504" spans="1:2" x14ac:dyDescent="0.25">
      <c r="A6504" s="57">
        <v>40101824</v>
      </c>
      <c r="B6504" s="58" t="s">
        <v>17118</v>
      </c>
    </row>
    <row r="6505" spans="1:2" x14ac:dyDescent="0.25">
      <c r="A6505" s="57">
        <v>40101825</v>
      </c>
      <c r="B6505" s="58" t="s">
        <v>4188</v>
      </c>
    </row>
    <row r="6506" spans="1:2" x14ac:dyDescent="0.25">
      <c r="A6506" s="57">
        <v>40101826</v>
      </c>
      <c r="B6506" s="58" t="s">
        <v>14039</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11623</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13979</v>
      </c>
    </row>
    <row r="6522" spans="1:2" x14ac:dyDescent="0.25">
      <c r="A6522" s="57">
        <v>40102005</v>
      </c>
      <c r="B6522" s="58" t="s">
        <v>1324</v>
      </c>
    </row>
    <row r="6523" spans="1:2" x14ac:dyDescent="0.25">
      <c r="A6523" s="57">
        <v>40141602</v>
      </c>
      <c r="B6523" s="58" t="s">
        <v>12487</v>
      </c>
    </row>
    <row r="6524" spans="1:2" x14ac:dyDescent="0.25">
      <c r="A6524" s="57">
        <v>40141603</v>
      </c>
      <c r="B6524" s="58" t="s">
        <v>6762</v>
      </c>
    </row>
    <row r="6525" spans="1:2" x14ac:dyDescent="0.25">
      <c r="A6525" s="57">
        <v>40141604</v>
      </c>
      <c r="B6525" s="58" t="s">
        <v>12554</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17655</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11398</v>
      </c>
    </row>
    <row r="6536" spans="1:2" x14ac:dyDescent="0.25">
      <c r="A6536" s="57">
        <v>40141616</v>
      </c>
      <c r="B6536" s="58" t="s">
        <v>1454</v>
      </c>
    </row>
    <row r="6537" spans="1:2" x14ac:dyDescent="0.25">
      <c r="A6537" s="57">
        <v>40141617</v>
      </c>
      <c r="B6537" s="58" t="s">
        <v>10173</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16594</v>
      </c>
    </row>
    <row r="6545" spans="1:2" x14ac:dyDescent="0.25">
      <c r="A6545" s="57">
        <v>40141625</v>
      </c>
      <c r="B6545" s="58" t="s">
        <v>5872</v>
      </c>
    </row>
    <row r="6546" spans="1:2" x14ac:dyDescent="0.25">
      <c r="A6546" s="57">
        <v>40141626</v>
      </c>
      <c r="B6546" s="58" t="s">
        <v>11205</v>
      </c>
    </row>
    <row r="6547" spans="1:2" x14ac:dyDescent="0.25">
      <c r="A6547" s="57">
        <v>40141627</v>
      </c>
      <c r="B6547" s="58" t="s">
        <v>1605</v>
      </c>
    </row>
    <row r="6548" spans="1:2" x14ac:dyDescent="0.25">
      <c r="A6548" s="57">
        <v>40141628</v>
      </c>
      <c r="B6548" s="58" t="s">
        <v>14261</v>
      </c>
    </row>
    <row r="6549" spans="1:2" x14ac:dyDescent="0.25">
      <c r="A6549" s="57">
        <v>40141629</v>
      </c>
      <c r="B6549" s="58" t="s">
        <v>15747</v>
      </c>
    </row>
    <row r="6550" spans="1:2" x14ac:dyDescent="0.25">
      <c r="A6550" s="57">
        <v>40141630</v>
      </c>
      <c r="B6550" s="58" t="s">
        <v>10496</v>
      </c>
    </row>
    <row r="6551" spans="1:2" x14ac:dyDescent="0.25">
      <c r="A6551" s="57">
        <v>40141631</v>
      </c>
      <c r="B6551" s="58" t="s">
        <v>1201</v>
      </c>
    </row>
    <row r="6552" spans="1:2" x14ac:dyDescent="0.25">
      <c r="A6552" s="57">
        <v>40141632</v>
      </c>
      <c r="B6552" s="58" t="s">
        <v>123</v>
      </c>
    </row>
    <row r="6553" spans="1:2" x14ac:dyDescent="0.25">
      <c r="A6553" s="57">
        <v>40141633</v>
      </c>
      <c r="B6553" s="58" t="s">
        <v>12307</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18505</v>
      </c>
    </row>
    <row r="6558" spans="1:2" x14ac:dyDescent="0.25">
      <c r="A6558" s="57">
        <v>40141638</v>
      </c>
      <c r="B6558" s="58" t="s">
        <v>18770</v>
      </c>
    </row>
    <row r="6559" spans="1:2" x14ac:dyDescent="0.25">
      <c r="A6559" s="57">
        <v>40141701</v>
      </c>
      <c r="B6559" s="58" t="s">
        <v>10853</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13960</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10513</v>
      </c>
    </row>
    <row r="6569" spans="1:2" x14ac:dyDescent="0.25">
      <c r="A6569" s="57">
        <v>40141727</v>
      </c>
      <c r="B6569" s="58" t="s">
        <v>6856</v>
      </c>
    </row>
    <row r="6570" spans="1:2" x14ac:dyDescent="0.25">
      <c r="A6570" s="57">
        <v>40141731</v>
      </c>
      <c r="B6570" s="58" t="s">
        <v>17222</v>
      </c>
    </row>
    <row r="6571" spans="1:2" x14ac:dyDescent="0.25">
      <c r="A6571" s="57">
        <v>40141732</v>
      </c>
      <c r="B6571" s="58" t="s">
        <v>12458</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13849</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14553</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10072</v>
      </c>
    </row>
    <row r="6588" spans="1:2" x14ac:dyDescent="0.25">
      <c r="A6588" s="57">
        <v>40141904</v>
      </c>
      <c r="B6588" s="58" t="s">
        <v>13113</v>
      </c>
    </row>
    <row r="6589" spans="1:2" x14ac:dyDescent="0.25">
      <c r="A6589" s="57">
        <v>40141905</v>
      </c>
      <c r="B6589" s="58" t="s">
        <v>4851</v>
      </c>
    </row>
    <row r="6590" spans="1:2" x14ac:dyDescent="0.25">
      <c r="A6590" s="57">
        <v>40141906</v>
      </c>
      <c r="B6590" s="58" t="s">
        <v>10246</v>
      </c>
    </row>
    <row r="6591" spans="1:2" x14ac:dyDescent="0.25">
      <c r="A6591" s="57">
        <v>40141907</v>
      </c>
      <c r="B6591" s="58" t="s">
        <v>10246</v>
      </c>
    </row>
    <row r="6592" spans="1:2" x14ac:dyDescent="0.25">
      <c r="A6592" s="57">
        <v>40141908</v>
      </c>
      <c r="B6592" s="58" t="s">
        <v>16792</v>
      </c>
    </row>
    <row r="6593" spans="1:2" x14ac:dyDescent="0.25">
      <c r="A6593" s="57">
        <v>40141909</v>
      </c>
      <c r="B6593" s="58" t="s">
        <v>12829</v>
      </c>
    </row>
    <row r="6594" spans="1:2" x14ac:dyDescent="0.25">
      <c r="A6594" s="57">
        <v>40141910</v>
      </c>
      <c r="B6594" s="58" t="s">
        <v>17293</v>
      </c>
    </row>
    <row r="6595" spans="1:2" x14ac:dyDescent="0.25">
      <c r="A6595" s="57">
        <v>40141911</v>
      </c>
      <c r="B6595" s="58" t="s">
        <v>17115</v>
      </c>
    </row>
    <row r="6596" spans="1:2" x14ac:dyDescent="0.25">
      <c r="A6596" s="57">
        <v>40141912</v>
      </c>
      <c r="B6596" s="58" t="s">
        <v>2261</v>
      </c>
    </row>
    <row r="6597" spans="1:2" x14ac:dyDescent="0.25">
      <c r="A6597" s="57">
        <v>40141913</v>
      </c>
      <c r="B6597" s="58" t="s">
        <v>12476</v>
      </c>
    </row>
    <row r="6598" spans="1:2" x14ac:dyDescent="0.25">
      <c r="A6598" s="57">
        <v>40141914</v>
      </c>
      <c r="B6598" s="58" t="s">
        <v>6216</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14107</v>
      </c>
    </row>
    <row r="6604" spans="1:2" x14ac:dyDescent="0.25">
      <c r="A6604" s="57">
        <v>40141920</v>
      </c>
      <c r="B6604" s="58" t="s">
        <v>17116</v>
      </c>
    </row>
    <row r="6605" spans="1:2" x14ac:dyDescent="0.25">
      <c r="A6605" s="57">
        <v>40141921</v>
      </c>
      <c r="B6605" s="58" t="s">
        <v>12761</v>
      </c>
    </row>
    <row r="6606" spans="1:2" x14ac:dyDescent="0.25">
      <c r="A6606" s="57">
        <v>40141922</v>
      </c>
      <c r="B6606" s="58" t="s">
        <v>3072</v>
      </c>
    </row>
    <row r="6607" spans="1:2" x14ac:dyDescent="0.25">
      <c r="A6607" s="57">
        <v>40142001</v>
      </c>
      <c r="B6607" s="58" t="s">
        <v>8759</v>
      </c>
    </row>
    <row r="6608" spans="1:2" x14ac:dyDescent="0.25">
      <c r="A6608" s="57">
        <v>40142002</v>
      </c>
      <c r="B6608" s="58" t="s">
        <v>12231</v>
      </c>
    </row>
    <row r="6609" spans="1:2" x14ac:dyDescent="0.25">
      <c r="A6609" s="57">
        <v>40142003</v>
      </c>
      <c r="B6609" s="58" t="s">
        <v>8364</v>
      </c>
    </row>
    <row r="6610" spans="1:2" x14ac:dyDescent="0.25">
      <c r="A6610" s="57">
        <v>40142004</v>
      </c>
      <c r="B6610" s="58" t="s">
        <v>13802</v>
      </c>
    </row>
    <row r="6611" spans="1:2" x14ac:dyDescent="0.25">
      <c r="A6611" s="57">
        <v>40142005</v>
      </c>
      <c r="B6611" s="58" t="s">
        <v>3246</v>
      </c>
    </row>
    <row r="6612" spans="1:2" x14ac:dyDescent="0.25">
      <c r="A6612" s="57">
        <v>40142006</v>
      </c>
      <c r="B6612" s="58" t="s">
        <v>10539</v>
      </c>
    </row>
    <row r="6613" spans="1:2" x14ac:dyDescent="0.25">
      <c r="A6613" s="57">
        <v>40142007</v>
      </c>
      <c r="B6613" s="58" t="s">
        <v>9063</v>
      </c>
    </row>
    <row r="6614" spans="1:2" x14ac:dyDescent="0.25">
      <c r="A6614" s="57">
        <v>40142008</v>
      </c>
      <c r="B6614" s="58" t="s">
        <v>13071</v>
      </c>
    </row>
    <row r="6615" spans="1:2" x14ac:dyDescent="0.25">
      <c r="A6615" s="57">
        <v>40142009</v>
      </c>
      <c r="B6615" s="58" t="s">
        <v>18170</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17953</v>
      </c>
    </row>
    <row r="6620" spans="1:2" x14ac:dyDescent="0.25">
      <c r="A6620" s="57">
        <v>40142104</v>
      </c>
      <c r="B6620" s="58" t="s">
        <v>7406</v>
      </c>
    </row>
    <row r="6621" spans="1:2" x14ac:dyDescent="0.25">
      <c r="A6621" s="57">
        <v>40142105</v>
      </c>
      <c r="B6621" s="58" t="s">
        <v>17329</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18700</v>
      </c>
    </row>
    <row r="6626" spans="1:2" x14ac:dyDescent="0.25">
      <c r="A6626" s="57">
        <v>40142110</v>
      </c>
      <c r="B6626" s="58" t="s">
        <v>11482</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13280</v>
      </c>
    </row>
    <row r="6631" spans="1:2" x14ac:dyDescent="0.25">
      <c r="A6631" s="57">
        <v>40142115</v>
      </c>
      <c r="B6631" s="58" t="s">
        <v>8948</v>
      </c>
    </row>
    <row r="6632" spans="1:2" x14ac:dyDescent="0.25">
      <c r="A6632" s="57">
        <v>40142116</v>
      </c>
      <c r="B6632" s="58" t="s">
        <v>10015</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5868</v>
      </c>
    </row>
    <row r="6642" spans="1:2" x14ac:dyDescent="0.25">
      <c r="A6642" s="57">
        <v>40142301</v>
      </c>
      <c r="B6642" s="58" t="s">
        <v>2860</v>
      </c>
    </row>
    <row r="6643" spans="1:2" x14ac:dyDescent="0.25">
      <c r="A6643" s="57">
        <v>40142302</v>
      </c>
      <c r="B6643" s="58" t="s">
        <v>15081</v>
      </c>
    </row>
    <row r="6644" spans="1:2" x14ac:dyDescent="0.25">
      <c r="A6644" s="57">
        <v>40142303</v>
      </c>
      <c r="B6644" s="58" t="s">
        <v>12621</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14084</v>
      </c>
    </row>
    <row r="6650" spans="1:2" x14ac:dyDescent="0.25">
      <c r="A6650" s="57">
        <v>40142309</v>
      </c>
      <c r="B6650" s="58" t="s">
        <v>8723</v>
      </c>
    </row>
    <row r="6651" spans="1:2" x14ac:dyDescent="0.25">
      <c r="A6651" s="57">
        <v>40142310</v>
      </c>
      <c r="B6651" s="58" t="s">
        <v>9827</v>
      </c>
    </row>
    <row r="6652" spans="1:2" x14ac:dyDescent="0.25">
      <c r="A6652" s="57">
        <v>40142311</v>
      </c>
      <c r="B6652" s="58" t="s">
        <v>9275</v>
      </c>
    </row>
    <row r="6653" spans="1:2" x14ac:dyDescent="0.25">
      <c r="A6653" s="57">
        <v>40142312</v>
      </c>
      <c r="B6653" s="58" t="s">
        <v>13297</v>
      </c>
    </row>
    <row r="6654" spans="1:2" x14ac:dyDescent="0.25">
      <c r="A6654" s="57">
        <v>40142313</v>
      </c>
      <c r="B6654" s="58" t="s">
        <v>6278</v>
      </c>
    </row>
    <row r="6655" spans="1:2" x14ac:dyDescent="0.25">
      <c r="A6655" s="57">
        <v>40142314</v>
      </c>
      <c r="B6655" s="58" t="s">
        <v>1504</v>
      </c>
    </row>
    <row r="6656" spans="1:2" x14ac:dyDescent="0.25">
      <c r="A6656" s="57">
        <v>40142315</v>
      </c>
      <c r="B6656" s="58" t="s">
        <v>12558</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9848</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5893</v>
      </c>
    </row>
    <row r="6669" spans="1:2" x14ac:dyDescent="0.25">
      <c r="A6669" s="57">
        <v>40142401</v>
      </c>
      <c r="B6669" s="58" t="s">
        <v>10807</v>
      </c>
    </row>
    <row r="6670" spans="1:2" x14ac:dyDescent="0.25">
      <c r="A6670" s="57">
        <v>40142402</v>
      </c>
      <c r="B6670" s="58" t="s">
        <v>12206</v>
      </c>
    </row>
    <row r="6671" spans="1:2" x14ac:dyDescent="0.25">
      <c r="A6671" s="57">
        <v>40142403</v>
      </c>
      <c r="B6671" s="58" t="s">
        <v>8256</v>
      </c>
    </row>
    <row r="6672" spans="1:2" x14ac:dyDescent="0.25">
      <c r="A6672" s="57">
        <v>40142404</v>
      </c>
      <c r="B6672" s="58" t="s">
        <v>9780</v>
      </c>
    </row>
    <row r="6673" spans="1:2" x14ac:dyDescent="0.25">
      <c r="A6673" s="57">
        <v>40142405</v>
      </c>
      <c r="B6673" s="58" t="s">
        <v>5652</v>
      </c>
    </row>
    <row r="6674" spans="1:2" x14ac:dyDescent="0.25">
      <c r="A6674" s="57">
        <v>40142406</v>
      </c>
      <c r="B6674" s="58" t="s">
        <v>11414</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10188</v>
      </c>
    </row>
    <row r="6680" spans="1:2" x14ac:dyDescent="0.25">
      <c r="A6680" s="57">
        <v>40142412</v>
      </c>
      <c r="B6680" s="58" t="s">
        <v>427</v>
      </c>
    </row>
    <row r="6681" spans="1:2" x14ac:dyDescent="0.25">
      <c r="A6681" s="57">
        <v>40142413</v>
      </c>
      <c r="B6681" s="58" t="s">
        <v>12007</v>
      </c>
    </row>
    <row r="6682" spans="1:2" x14ac:dyDescent="0.25">
      <c r="A6682" s="57">
        <v>40142414</v>
      </c>
      <c r="B6682" s="58" t="s">
        <v>17378</v>
      </c>
    </row>
    <row r="6683" spans="1:2" x14ac:dyDescent="0.25">
      <c r="A6683" s="57">
        <v>40142501</v>
      </c>
      <c r="B6683" s="58" t="s">
        <v>5737</v>
      </c>
    </row>
    <row r="6684" spans="1:2" x14ac:dyDescent="0.25">
      <c r="A6684" s="57">
        <v>40142502</v>
      </c>
      <c r="B6684" s="58" t="s">
        <v>12723</v>
      </c>
    </row>
    <row r="6685" spans="1:2" x14ac:dyDescent="0.25">
      <c r="A6685" s="57">
        <v>40142503</v>
      </c>
      <c r="B6685" s="58" t="s">
        <v>6653</v>
      </c>
    </row>
    <row r="6686" spans="1:2" x14ac:dyDescent="0.25">
      <c r="A6686" s="57">
        <v>40142504</v>
      </c>
      <c r="B6686" s="58" t="s">
        <v>12438</v>
      </c>
    </row>
    <row r="6687" spans="1:2" x14ac:dyDescent="0.25">
      <c r="A6687" s="57">
        <v>40142604</v>
      </c>
      <c r="B6687" s="58" t="s">
        <v>5060</v>
      </c>
    </row>
    <row r="6688" spans="1:2" x14ac:dyDescent="0.25">
      <c r="A6688" s="57">
        <v>40142605</v>
      </c>
      <c r="B6688" s="58" t="s">
        <v>12854</v>
      </c>
    </row>
    <row r="6689" spans="1:2" x14ac:dyDescent="0.25">
      <c r="A6689" s="57">
        <v>40142606</v>
      </c>
      <c r="B6689" s="58" t="s">
        <v>8329</v>
      </c>
    </row>
    <row r="6690" spans="1:2" x14ac:dyDescent="0.25">
      <c r="A6690" s="57">
        <v>40142607</v>
      </c>
      <c r="B6690" s="58" t="s">
        <v>13610</v>
      </c>
    </row>
    <row r="6691" spans="1:2" x14ac:dyDescent="0.25">
      <c r="A6691" s="57">
        <v>40142608</v>
      </c>
      <c r="B6691" s="58" t="s">
        <v>10038</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14304</v>
      </c>
    </row>
    <row r="6696" spans="1:2" x14ac:dyDescent="0.25">
      <c r="A6696" s="57">
        <v>40142613</v>
      </c>
      <c r="B6696" s="58" t="s">
        <v>12310</v>
      </c>
    </row>
    <row r="6697" spans="1:2" x14ac:dyDescent="0.25">
      <c r="A6697" s="57">
        <v>40142614</v>
      </c>
      <c r="B6697" s="58" t="s">
        <v>3935</v>
      </c>
    </row>
    <row r="6698" spans="1:2" x14ac:dyDescent="0.25">
      <c r="A6698" s="57">
        <v>40142615</v>
      </c>
      <c r="B6698" s="58" t="s">
        <v>10931</v>
      </c>
    </row>
    <row r="6699" spans="1:2" x14ac:dyDescent="0.25">
      <c r="A6699" s="57">
        <v>40151501</v>
      </c>
      <c r="B6699" s="58" t="s">
        <v>12833</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10233</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6007</v>
      </c>
    </row>
    <row r="6711" spans="1:2" x14ac:dyDescent="0.25">
      <c r="A6711" s="57">
        <v>40151513</v>
      </c>
      <c r="B6711" s="58" t="s">
        <v>9497</v>
      </c>
    </row>
    <row r="6712" spans="1:2" x14ac:dyDescent="0.25">
      <c r="A6712" s="57">
        <v>40151514</v>
      </c>
      <c r="B6712" s="58" t="s">
        <v>18467</v>
      </c>
    </row>
    <row r="6713" spans="1:2" x14ac:dyDescent="0.25">
      <c r="A6713" s="57">
        <v>40151515</v>
      </c>
      <c r="B6713" s="58" t="s">
        <v>12960</v>
      </c>
    </row>
    <row r="6714" spans="1:2" x14ac:dyDescent="0.25">
      <c r="A6714" s="57">
        <v>40151516</v>
      </c>
      <c r="B6714" s="58" t="s">
        <v>11391</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11848</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12075</v>
      </c>
    </row>
    <row r="6724" spans="1:2" x14ac:dyDescent="0.25">
      <c r="A6724" s="57">
        <v>40151526</v>
      </c>
      <c r="B6724" s="58" t="s">
        <v>8363</v>
      </c>
    </row>
    <row r="6725" spans="1:2" x14ac:dyDescent="0.25">
      <c r="A6725" s="57">
        <v>40151527</v>
      </c>
      <c r="B6725" s="58" t="s">
        <v>3181</v>
      </c>
    </row>
    <row r="6726" spans="1:2" x14ac:dyDescent="0.25">
      <c r="A6726" s="57">
        <v>40151528</v>
      </c>
      <c r="B6726" s="58" t="s">
        <v>11818</v>
      </c>
    </row>
    <row r="6727" spans="1:2" x14ac:dyDescent="0.25">
      <c r="A6727" s="57">
        <v>40151529</v>
      </c>
      <c r="B6727" s="58" t="s">
        <v>6705</v>
      </c>
    </row>
    <row r="6728" spans="1:2" x14ac:dyDescent="0.25">
      <c r="A6728" s="57">
        <v>40151530</v>
      </c>
      <c r="B6728" s="58" t="s">
        <v>12781</v>
      </c>
    </row>
    <row r="6729" spans="1:2" x14ac:dyDescent="0.25">
      <c r="A6729" s="57">
        <v>40151531</v>
      </c>
      <c r="B6729" s="58" t="s">
        <v>8412</v>
      </c>
    </row>
    <row r="6730" spans="1:2" x14ac:dyDescent="0.25">
      <c r="A6730" s="57">
        <v>40151532</v>
      </c>
      <c r="B6730" s="58" t="s">
        <v>17927</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10727</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18646</v>
      </c>
    </row>
    <row r="6739" spans="1:2" x14ac:dyDescent="0.25">
      <c r="A6739" s="57">
        <v>40151552</v>
      </c>
      <c r="B6739" s="58" t="s">
        <v>12580</v>
      </c>
    </row>
    <row r="6740" spans="1:2" x14ac:dyDescent="0.25">
      <c r="A6740" s="57">
        <v>40151553</v>
      </c>
      <c r="B6740" s="58" t="s">
        <v>11829</v>
      </c>
    </row>
    <row r="6741" spans="1:2" x14ac:dyDescent="0.25">
      <c r="A6741" s="57">
        <v>40151554</v>
      </c>
      <c r="B6741" s="58" t="s">
        <v>15586</v>
      </c>
    </row>
    <row r="6742" spans="1:2" x14ac:dyDescent="0.25">
      <c r="A6742" s="57">
        <v>40151555</v>
      </c>
      <c r="B6742" s="58" t="s">
        <v>15369</v>
      </c>
    </row>
    <row r="6743" spans="1:2" x14ac:dyDescent="0.25">
      <c r="A6743" s="57">
        <v>40151556</v>
      </c>
      <c r="B6743" s="58" t="s">
        <v>10231</v>
      </c>
    </row>
    <row r="6744" spans="1:2" x14ac:dyDescent="0.25">
      <c r="A6744" s="57">
        <v>40151557</v>
      </c>
      <c r="B6744" s="58" t="s">
        <v>10816</v>
      </c>
    </row>
    <row r="6745" spans="1:2" x14ac:dyDescent="0.25">
      <c r="A6745" s="57">
        <v>40151558</v>
      </c>
      <c r="B6745" s="58" t="s">
        <v>9932</v>
      </c>
    </row>
    <row r="6746" spans="1:2" x14ac:dyDescent="0.25">
      <c r="A6746" s="57">
        <v>40151559</v>
      </c>
      <c r="B6746" s="58" t="s">
        <v>4687</v>
      </c>
    </row>
    <row r="6747" spans="1:2" x14ac:dyDescent="0.25">
      <c r="A6747" s="57">
        <v>40151560</v>
      </c>
      <c r="B6747" s="58" t="s">
        <v>15034</v>
      </c>
    </row>
    <row r="6748" spans="1:2" x14ac:dyDescent="0.25">
      <c r="A6748" s="57">
        <v>40151561</v>
      </c>
      <c r="B6748" s="58" t="s">
        <v>13808</v>
      </c>
    </row>
    <row r="6749" spans="1:2" x14ac:dyDescent="0.25">
      <c r="A6749" s="57">
        <v>40151562</v>
      </c>
      <c r="B6749" s="58" t="s">
        <v>6149</v>
      </c>
    </row>
    <row r="6750" spans="1:2" x14ac:dyDescent="0.25">
      <c r="A6750" s="57">
        <v>40151563</v>
      </c>
      <c r="B6750" s="58" t="s">
        <v>14473</v>
      </c>
    </row>
    <row r="6751" spans="1:2" x14ac:dyDescent="0.25">
      <c r="A6751" s="57">
        <v>40151564</v>
      </c>
      <c r="B6751" s="58" t="s">
        <v>4111</v>
      </c>
    </row>
    <row r="6752" spans="1:2" x14ac:dyDescent="0.25">
      <c r="A6752" s="57">
        <v>40151601</v>
      </c>
      <c r="B6752" s="58" t="s">
        <v>11421</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14554</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10064</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17574</v>
      </c>
    </row>
    <row r="6776" spans="1:2" x14ac:dyDescent="0.25">
      <c r="A6776" s="57">
        <v>40151719</v>
      </c>
      <c r="B6776" s="58" t="s">
        <v>12248</v>
      </c>
    </row>
    <row r="6777" spans="1:2" x14ac:dyDescent="0.25">
      <c r="A6777" s="57">
        <v>40151720</v>
      </c>
      <c r="B6777" s="58" t="s">
        <v>12316</v>
      </c>
    </row>
    <row r="6778" spans="1:2" x14ac:dyDescent="0.25">
      <c r="A6778" s="57">
        <v>40151721</v>
      </c>
      <c r="B6778" s="58" t="s">
        <v>9237</v>
      </c>
    </row>
    <row r="6779" spans="1:2" x14ac:dyDescent="0.25">
      <c r="A6779" s="57">
        <v>40151722</v>
      </c>
      <c r="B6779" s="58" t="s">
        <v>17638</v>
      </c>
    </row>
    <row r="6780" spans="1:2" x14ac:dyDescent="0.25">
      <c r="A6780" s="57">
        <v>40151723</v>
      </c>
      <c r="B6780" s="58" t="s">
        <v>10006</v>
      </c>
    </row>
    <row r="6781" spans="1:2" x14ac:dyDescent="0.25">
      <c r="A6781" s="57">
        <v>40151724</v>
      </c>
      <c r="B6781" s="58" t="s">
        <v>2806</v>
      </c>
    </row>
    <row r="6782" spans="1:2" x14ac:dyDescent="0.25">
      <c r="A6782" s="57">
        <v>40151725</v>
      </c>
      <c r="B6782" s="58" t="s">
        <v>771</v>
      </c>
    </row>
    <row r="6783" spans="1:2" x14ac:dyDescent="0.25">
      <c r="A6783" s="57">
        <v>40151726</v>
      </c>
      <c r="B6783" s="58" t="s">
        <v>12689</v>
      </c>
    </row>
    <row r="6784" spans="1:2" x14ac:dyDescent="0.25">
      <c r="A6784" s="57">
        <v>40151727</v>
      </c>
      <c r="B6784" s="58" t="s">
        <v>1807</v>
      </c>
    </row>
    <row r="6785" spans="1:2" x14ac:dyDescent="0.25">
      <c r="A6785" s="57">
        <v>40151728</v>
      </c>
      <c r="B6785" s="58" t="s">
        <v>14548</v>
      </c>
    </row>
    <row r="6786" spans="1:2" x14ac:dyDescent="0.25">
      <c r="A6786" s="57">
        <v>40161501</v>
      </c>
      <c r="B6786" s="58" t="s">
        <v>13010</v>
      </c>
    </row>
    <row r="6787" spans="1:2" x14ac:dyDescent="0.25">
      <c r="A6787" s="57">
        <v>40161502</v>
      </c>
      <c r="B6787" s="58" t="s">
        <v>12356</v>
      </c>
    </row>
    <row r="6788" spans="1:2" x14ac:dyDescent="0.25">
      <c r="A6788" s="57">
        <v>40161503</v>
      </c>
      <c r="B6788" s="58" t="s">
        <v>14592</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6090</v>
      </c>
    </row>
    <row r="6798" spans="1:2" x14ac:dyDescent="0.25">
      <c r="A6798" s="57">
        <v>40161514</v>
      </c>
      <c r="B6798" s="58" t="s">
        <v>4049</v>
      </c>
    </row>
    <row r="6799" spans="1:2" x14ac:dyDescent="0.25">
      <c r="A6799" s="57">
        <v>40161515</v>
      </c>
      <c r="B6799" s="58" t="s">
        <v>13580</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17831</v>
      </c>
    </row>
    <row r="6806" spans="1:2" x14ac:dyDescent="0.25">
      <c r="A6806" s="57">
        <v>40161522</v>
      </c>
      <c r="B6806" s="58" t="s">
        <v>13530</v>
      </c>
    </row>
    <row r="6807" spans="1:2" x14ac:dyDescent="0.25">
      <c r="A6807" s="57">
        <v>40161524</v>
      </c>
      <c r="B6807" s="58" t="s">
        <v>9842</v>
      </c>
    </row>
    <row r="6808" spans="1:2" x14ac:dyDescent="0.25">
      <c r="A6808" s="57">
        <v>40161525</v>
      </c>
      <c r="B6808" s="58" t="s">
        <v>730</v>
      </c>
    </row>
    <row r="6809" spans="1:2" x14ac:dyDescent="0.25">
      <c r="A6809" s="57">
        <v>40161526</v>
      </c>
      <c r="B6809" s="58" t="s">
        <v>11565</v>
      </c>
    </row>
    <row r="6810" spans="1:2" x14ac:dyDescent="0.25">
      <c r="A6810" s="57">
        <v>40161527</v>
      </c>
      <c r="B6810" s="58" t="s">
        <v>10831</v>
      </c>
    </row>
    <row r="6811" spans="1:2" x14ac:dyDescent="0.25">
      <c r="A6811" s="57">
        <v>40161601</v>
      </c>
      <c r="B6811" s="58" t="s">
        <v>14263</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12023</v>
      </c>
    </row>
    <row r="6816" spans="1:2" x14ac:dyDescent="0.25">
      <c r="A6816" s="57">
        <v>40161704</v>
      </c>
      <c r="B6816" s="58" t="s">
        <v>13557</v>
      </c>
    </row>
    <row r="6817" spans="1:2" x14ac:dyDescent="0.25">
      <c r="A6817" s="57">
        <v>40161801</v>
      </c>
      <c r="B6817" s="58" t="s">
        <v>20</v>
      </c>
    </row>
    <row r="6818" spans="1:2" x14ac:dyDescent="0.25">
      <c r="A6818" s="57">
        <v>40161802</v>
      </c>
      <c r="B6818" s="58" t="s">
        <v>10669</v>
      </c>
    </row>
    <row r="6819" spans="1:2" x14ac:dyDescent="0.25">
      <c r="A6819" s="57">
        <v>40161803</v>
      </c>
      <c r="B6819" s="58" t="s">
        <v>12415</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14162</v>
      </c>
    </row>
    <row r="6826" spans="1:2" x14ac:dyDescent="0.25">
      <c r="A6826" s="57">
        <v>41101505</v>
      </c>
      <c r="B6826" s="58" t="s">
        <v>6850</v>
      </c>
    </row>
    <row r="6827" spans="1:2" x14ac:dyDescent="0.25">
      <c r="A6827" s="57">
        <v>41101515</v>
      </c>
      <c r="B6827" s="58" t="s">
        <v>8626</v>
      </c>
    </row>
    <row r="6828" spans="1:2" x14ac:dyDescent="0.25">
      <c r="A6828" s="57">
        <v>41101516</v>
      </c>
      <c r="B6828" s="58" t="s">
        <v>13930</v>
      </c>
    </row>
    <row r="6829" spans="1:2" x14ac:dyDescent="0.25">
      <c r="A6829" s="57">
        <v>41101518</v>
      </c>
      <c r="B6829" s="58" t="s">
        <v>17980</v>
      </c>
    </row>
    <row r="6830" spans="1:2" x14ac:dyDescent="0.25">
      <c r="A6830" s="57">
        <v>41101701</v>
      </c>
      <c r="B6830" s="58" t="s">
        <v>13946</v>
      </c>
    </row>
    <row r="6831" spans="1:2" x14ac:dyDescent="0.25">
      <c r="A6831" s="57">
        <v>41101702</v>
      </c>
      <c r="B6831" s="58" t="s">
        <v>8559</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14573</v>
      </c>
    </row>
    <row r="6836" spans="1:2" x14ac:dyDescent="0.25">
      <c r="A6836" s="57">
        <v>41101801</v>
      </c>
      <c r="B6836" s="58" t="s">
        <v>7381</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14577</v>
      </c>
    </row>
    <row r="6846" spans="1:2" x14ac:dyDescent="0.25">
      <c r="A6846" s="57">
        <v>41101901</v>
      </c>
      <c r="B6846" s="58" t="s">
        <v>8045</v>
      </c>
    </row>
    <row r="6847" spans="1:2" x14ac:dyDescent="0.25">
      <c r="A6847" s="57">
        <v>41101902</v>
      </c>
      <c r="B6847" s="58" t="s">
        <v>13471</v>
      </c>
    </row>
    <row r="6848" spans="1:2" x14ac:dyDescent="0.25">
      <c r="A6848" s="57">
        <v>41101903</v>
      </c>
      <c r="B6848" s="58" t="s">
        <v>9828</v>
      </c>
    </row>
    <row r="6849" spans="1:2" x14ac:dyDescent="0.25">
      <c r="A6849" s="57">
        <v>41102401</v>
      </c>
      <c r="B6849" s="58" t="s">
        <v>16601</v>
      </c>
    </row>
    <row r="6850" spans="1:2" x14ac:dyDescent="0.25">
      <c r="A6850" s="57">
        <v>41102402</v>
      </c>
      <c r="B6850" s="58" t="s">
        <v>18601</v>
      </c>
    </row>
    <row r="6851" spans="1:2" x14ac:dyDescent="0.25">
      <c r="A6851" s="57">
        <v>41102403</v>
      </c>
      <c r="B6851" s="58" t="s">
        <v>14499</v>
      </c>
    </row>
    <row r="6852" spans="1:2" x14ac:dyDescent="0.25">
      <c r="A6852" s="57">
        <v>41102404</v>
      </c>
      <c r="B6852" s="58" t="s">
        <v>9377</v>
      </c>
    </row>
    <row r="6853" spans="1:2" x14ac:dyDescent="0.25">
      <c r="A6853" s="57">
        <v>41102405</v>
      </c>
      <c r="B6853" s="58" t="s">
        <v>13266</v>
      </c>
    </row>
    <row r="6854" spans="1:2" x14ac:dyDescent="0.25">
      <c r="A6854" s="57">
        <v>41102406</v>
      </c>
      <c r="B6854" s="58" t="s">
        <v>5954</v>
      </c>
    </row>
    <row r="6855" spans="1:2" x14ac:dyDescent="0.25">
      <c r="A6855" s="57">
        <v>41102407</v>
      </c>
      <c r="B6855" s="58" t="s">
        <v>16788</v>
      </c>
    </row>
    <row r="6856" spans="1:2" x14ac:dyDescent="0.25">
      <c r="A6856" s="57">
        <v>41102410</v>
      </c>
      <c r="B6856" s="58" t="s">
        <v>17511</v>
      </c>
    </row>
    <row r="6857" spans="1:2" x14ac:dyDescent="0.25">
      <c r="A6857" s="57">
        <v>41102412</v>
      </c>
      <c r="B6857" s="58" t="s">
        <v>14064</v>
      </c>
    </row>
    <row r="6858" spans="1:2" x14ac:dyDescent="0.25">
      <c r="A6858" s="57">
        <v>41102421</v>
      </c>
      <c r="B6858" s="58" t="s">
        <v>17521</v>
      </c>
    </row>
    <row r="6859" spans="1:2" x14ac:dyDescent="0.25">
      <c r="A6859" s="57">
        <v>41102422</v>
      </c>
      <c r="B6859" s="58" t="s">
        <v>7796</v>
      </c>
    </row>
    <row r="6860" spans="1:2" x14ac:dyDescent="0.25">
      <c r="A6860" s="57">
        <v>41102423</v>
      </c>
      <c r="B6860" s="58" t="s">
        <v>1876</v>
      </c>
    </row>
    <row r="6861" spans="1:2" x14ac:dyDescent="0.25">
      <c r="A6861" s="57">
        <v>41102424</v>
      </c>
      <c r="B6861" s="58" t="s">
        <v>14387</v>
      </c>
    </row>
    <row r="6862" spans="1:2" x14ac:dyDescent="0.25">
      <c r="A6862" s="57">
        <v>41102425</v>
      </c>
      <c r="B6862" s="58" t="s">
        <v>15599</v>
      </c>
    </row>
    <row r="6863" spans="1:2" x14ac:dyDescent="0.25">
      <c r="A6863" s="57">
        <v>41102426</v>
      </c>
      <c r="B6863" s="58" t="s">
        <v>13167</v>
      </c>
    </row>
    <row r="6864" spans="1:2" x14ac:dyDescent="0.25">
      <c r="A6864" s="57">
        <v>41102501</v>
      </c>
      <c r="B6864" s="58" t="s">
        <v>11195</v>
      </c>
    </row>
    <row r="6865" spans="1:2" x14ac:dyDescent="0.25">
      <c r="A6865" s="57">
        <v>41102502</v>
      </c>
      <c r="B6865" s="58" t="s">
        <v>17296</v>
      </c>
    </row>
    <row r="6866" spans="1:2" x14ac:dyDescent="0.25">
      <c r="A6866" s="57">
        <v>41102503</v>
      </c>
      <c r="B6866" s="58" t="s">
        <v>16753</v>
      </c>
    </row>
    <row r="6867" spans="1:2" x14ac:dyDescent="0.25">
      <c r="A6867" s="57">
        <v>41102504</v>
      </c>
      <c r="B6867" s="58" t="s">
        <v>14691</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12219</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12985</v>
      </c>
    </row>
    <row r="6883" spans="1:2" x14ac:dyDescent="0.25">
      <c r="A6883" s="57">
        <v>41102607</v>
      </c>
      <c r="B6883" s="58" t="s">
        <v>10058</v>
      </c>
    </row>
    <row r="6884" spans="1:2" x14ac:dyDescent="0.25">
      <c r="A6884" s="57">
        <v>41102608</v>
      </c>
      <c r="B6884" s="58" t="s">
        <v>15236</v>
      </c>
    </row>
    <row r="6885" spans="1:2" x14ac:dyDescent="0.25">
      <c r="A6885" s="57">
        <v>41102701</v>
      </c>
      <c r="B6885" s="58" t="s">
        <v>16620</v>
      </c>
    </row>
    <row r="6886" spans="1:2" x14ac:dyDescent="0.25">
      <c r="A6886" s="57">
        <v>41102702</v>
      </c>
      <c r="B6886" s="58" t="s">
        <v>11471</v>
      </c>
    </row>
    <row r="6887" spans="1:2" x14ac:dyDescent="0.25">
      <c r="A6887" s="57">
        <v>41102703</v>
      </c>
      <c r="B6887" s="58" t="s">
        <v>7516</v>
      </c>
    </row>
    <row r="6888" spans="1:2" x14ac:dyDescent="0.25">
      <c r="A6888" s="57">
        <v>41102704</v>
      </c>
      <c r="B6888" s="58" t="s">
        <v>14138</v>
      </c>
    </row>
    <row r="6889" spans="1:2" x14ac:dyDescent="0.25">
      <c r="A6889" s="57">
        <v>41102705</v>
      </c>
      <c r="B6889" s="58" t="s">
        <v>6947</v>
      </c>
    </row>
    <row r="6890" spans="1:2" x14ac:dyDescent="0.25">
      <c r="A6890" s="57">
        <v>41102706</v>
      </c>
      <c r="B6890" s="58" t="s">
        <v>12381</v>
      </c>
    </row>
    <row r="6891" spans="1:2" x14ac:dyDescent="0.25">
      <c r="A6891" s="57">
        <v>41102901</v>
      </c>
      <c r="B6891" s="58" t="s">
        <v>6701</v>
      </c>
    </row>
    <row r="6892" spans="1:2" x14ac:dyDescent="0.25">
      <c r="A6892" s="57">
        <v>41102902</v>
      </c>
      <c r="B6892" s="58" t="s">
        <v>6074</v>
      </c>
    </row>
    <row r="6893" spans="1:2" x14ac:dyDescent="0.25">
      <c r="A6893" s="57">
        <v>41102903</v>
      </c>
      <c r="B6893" s="58" t="s">
        <v>17545</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10013</v>
      </c>
    </row>
    <row r="6898" spans="1:2" x14ac:dyDescent="0.25">
      <c r="A6898" s="57">
        <v>41102911</v>
      </c>
      <c r="B6898" s="58" t="s">
        <v>9611</v>
      </c>
    </row>
    <row r="6899" spans="1:2" x14ac:dyDescent="0.25">
      <c r="A6899" s="57">
        <v>41102912</v>
      </c>
      <c r="B6899" s="58" t="s">
        <v>12802</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9743</v>
      </c>
    </row>
    <row r="6909" spans="1:2" x14ac:dyDescent="0.25">
      <c r="A6909" s="57">
        <v>41102922</v>
      </c>
      <c r="B6909" s="58" t="s">
        <v>3295</v>
      </c>
    </row>
    <row r="6910" spans="1:2" x14ac:dyDescent="0.25">
      <c r="A6910" s="57">
        <v>41103001</v>
      </c>
      <c r="B6910" s="58" t="s">
        <v>4485</v>
      </c>
    </row>
    <row r="6911" spans="1:2" x14ac:dyDescent="0.25">
      <c r="A6911" s="57">
        <v>41103003</v>
      </c>
      <c r="B6911" s="58" t="s">
        <v>11333</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10158</v>
      </c>
    </row>
    <row r="6917" spans="1:2" x14ac:dyDescent="0.25">
      <c r="A6917" s="57">
        <v>41103010</v>
      </c>
      <c r="B6917" s="58" t="s">
        <v>11900</v>
      </c>
    </row>
    <row r="6918" spans="1:2" x14ac:dyDescent="0.25">
      <c r="A6918" s="57">
        <v>41103011</v>
      </c>
      <c r="B6918" s="58" t="s">
        <v>10270</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11062</v>
      </c>
    </row>
    <row r="6927" spans="1:2" x14ac:dyDescent="0.25">
      <c r="A6927" s="57">
        <v>41103022</v>
      </c>
      <c r="B6927" s="58" t="s">
        <v>13952</v>
      </c>
    </row>
    <row r="6928" spans="1:2" x14ac:dyDescent="0.25">
      <c r="A6928" s="57">
        <v>41103023</v>
      </c>
      <c r="B6928" s="58" t="s">
        <v>1037</v>
      </c>
    </row>
    <row r="6929" spans="1:2" x14ac:dyDescent="0.25">
      <c r="A6929" s="57">
        <v>41103024</v>
      </c>
      <c r="B6929" s="58" t="s">
        <v>18757</v>
      </c>
    </row>
    <row r="6930" spans="1:2" x14ac:dyDescent="0.25">
      <c r="A6930" s="57">
        <v>41103025</v>
      </c>
      <c r="B6930" s="58" t="s">
        <v>5790</v>
      </c>
    </row>
    <row r="6931" spans="1:2" x14ac:dyDescent="0.25">
      <c r="A6931" s="57">
        <v>41103201</v>
      </c>
      <c r="B6931" s="58" t="s">
        <v>15704</v>
      </c>
    </row>
    <row r="6932" spans="1:2" x14ac:dyDescent="0.25">
      <c r="A6932" s="57">
        <v>41103202</v>
      </c>
      <c r="B6932" s="58" t="s">
        <v>6022</v>
      </c>
    </row>
    <row r="6933" spans="1:2" x14ac:dyDescent="0.25">
      <c r="A6933" s="57">
        <v>41103203</v>
      </c>
      <c r="B6933" s="58" t="s">
        <v>16839</v>
      </c>
    </row>
    <row r="6934" spans="1:2" x14ac:dyDescent="0.25">
      <c r="A6934" s="57">
        <v>41103205</v>
      </c>
      <c r="B6934" s="58" t="s">
        <v>6193</v>
      </c>
    </row>
    <row r="6935" spans="1:2" x14ac:dyDescent="0.25">
      <c r="A6935" s="57">
        <v>41103206</v>
      </c>
      <c r="B6935" s="58" t="s">
        <v>17147</v>
      </c>
    </row>
    <row r="6936" spans="1:2" x14ac:dyDescent="0.25">
      <c r="A6936" s="57">
        <v>41103207</v>
      </c>
      <c r="B6936" s="58" t="s">
        <v>12518</v>
      </c>
    </row>
    <row r="6937" spans="1:2" x14ac:dyDescent="0.25">
      <c r="A6937" s="57">
        <v>41103208</v>
      </c>
      <c r="B6937" s="58" t="s">
        <v>6252</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10309</v>
      </c>
    </row>
    <row r="6943" spans="1:2" x14ac:dyDescent="0.25">
      <c r="A6943" s="57">
        <v>41103305</v>
      </c>
      <c r="B6943" s="58" t="s">
        <v>3985</v>
      </c>
    </row>
    <row r="6944" spans="1:2" x14ac:dyDescent="0.25">
      <c r="A6944" s="57">
        <v>41103306</v>
      </c>
      <c r="B6944" s="58" t="s">
        <v>14147</v>
      </c>
    </row>
    <row r="6945" spans="1:2" x14ac:dyDescent="0.25">
      <c r="A6945" s="57">
        <v>41103307</v>
      </c>
      <c r="B6945" s="58" t="s">
        <v>11914</v>
      </c>
    </row>
    <row r="6946" spans="1:2" x14ac:dyDescent="0.25">
      <c r="A6946" s="57">
        <v>41103308</v>
      </c>
      <c r="B6946" s="58" t="s">
        <v>12026</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4455</v>
      </c>
    </row>
    <row r="6951" spans="1:2" x14ac:dyDescent="0.25">
      <c r="A6951" s="57">
        <v>41103313</v>
      </c>
      <c r="B6951" s="58" t="s">
        <v>11798</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17284</v>
      </c>
    </row>
    <row r="6956" spans="1:2" x14ac:dyDescent="0.25">
      <c r="A6956" s="57">
        <v>41103318</v>
      </c>
      <c r="B6956" s="58" t="s">
        <v>17464</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18640</v>
      </c>
    </row>
    <row r="6966" spans="1:2" x14ac:dyDescent="0.25">
      <c r="A6966" s="57">
        <v>41103413</v>
      </c>
      <c r="B6966" s="58" t="s">
        <v>8790</v>
      </c>
    </row>
    <row r="6967" spans="1:2" x14ac:dyDescent="0.25">
      <c r="A6967" s="57">
        <v>41103414</v>
      </c>
      <c r="B6967" s="58" t="s">
        <v>1472</v>
      </c>
    </row>
    <row r="6968" spans="1:2" x14ac:dyDescent="0.25">
      <c r="A6968" s="57">
        <v>41103415</v>
      </c>
      <c r="B6968" s="58" t="s">
        <v>14749</v>
      </c>
    </row>
    <row r="6969" spans="1:2" x14ac:dyDescent="0.25">
      <c r="A6969" s="57">
        <v>41103501</v>
      </c>
      <c r="B6969" s="58" t="s">
        <v>417</v>
      </c>
    </row>
    <row r="6970" spans="1:2" x14ac:dyDescent="0.25">
      <c r="A6970" s="57">
        <v>41103502</v>
      </c>
      <c r="B6970" s="58" t="s">
        <v>5900</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6166</v>
      </c>
    </row>
    <row r="6980" spans="1:2" x14ac:dyDescent="0.25">
      <c r="A6980" s="57">
        <v>41103701</v>
      </c>
      <c r="B6980" s="58" t="s">
        <v>2669</v>
      </c>
    </row>
    <row r="6981" spans="1:2" x14ac:dyDescent="0.25">
      <c r="A6981" s="57">
        <v>41103702</v>
      </c>
      <c r="B6981" s="58" t="s">
        <v>11255</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12596</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12491</v>
      </c>
    </row>
    <row r="6991" spans="1:2" x14ac:dyDescent="0.25">
      <c r="A6991" s="57">
        <v>41103712</v>
      </c>
      <c r="B6991" s="58" t="s">
        <v>8052</v>
      </c>
    </row>
    <row r="6992" spans="1:2" x14ac:dyDescent="0.25">
      <c r="A6992" s="57">
        <v>41103713</v>
      </c>
      <c r="B6992" s="58" t="s">
        <v>14271</v>
      </c>
    </row>
    <row r="6993" spans="1:2" x14ac:dyDescent="0.25">
      <c r="A6993" s="57">
        <v>41103714</v>
      </c>
      <c r="B6993" s="58" t="s">
        <v>11325</v>
      </c>
    </row>
    <row r="6994" spans="1:2" x14ac:dyDescent="0.25">
      <c r="A6994" s="57">
        <v>41103715</v>
      </c>
      <c r="B6994" s="58" t="s">
        <v>10400</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12791</v>
      </c>
    </row>
    <row r="7003" spans="1:2" x14ac:dyDescent="0.25">
      <c r="A7003" s="57">
        <v>41103809</v>
      </c>
      <c r="B7003" s="58" t="s">
        <v>16122</v>
      </c>
    </row>
    <row r="7004" spans="1:2" x14ac:dyDescent="0.25">
      <c r="A7004" s="57">
        <v>41103810</v>
      </c>
      <c r="B7004" s="58" t="s">
        <v>11249</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12220</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10960</v>
      </c>
    </row>
    <row r="7017" spans="1:2" x14ac:dyDescent="0.25">
      <c r="A7017" s="57">
        <v>41103907</v>
      </c>
      <c r="B7017" s="58" t="s">
        <v>6398</v>
      </c>
    </row>
    <row r="7018" spans="1:2" x14ac:dyDescent="0.25">
      <c r="A7018" s="57">
        <v>41103908</v>
      </c>
      <c r="B7018" s="58" t="s">
        <v>10308</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18593</v>
      </c>
    </row>
    <row r="7023" spans="1:2" x14ac:dyDescent="0.25">
      <c r="A7023" s="57">
        <v>41103913</v>
      </c>
      <c r="B7023" s="58" t="s">
        <v>7301</v>
      </c>
    </row>
    <row r="7024" spans="1:2" x14ac:dyDescent="0.25">
      <c r="A7024" s="57">
        <v>41104001</v>
      </c>
      <c r="B7024" s="58" t="s">
        <v>10644</v>
      </c>
    </row>
    <row r="7025" spans="1:2" x14ac:dyDescent="0.25">
      <c r="A7025" s="57">
        <v>41104002</v>
      </c>
      <c r="B7025" s="58" t="s">
        <v>15273</v>
      </c>
    </row>
    <row r="7026" spans="1:2" x14ac:dyDescent="0.25">
      <c r="A7026" s="57">
        <v>41104003</v>
      </c>
      <c r="B7026" s="58" t="s">
        <v>6385</v>
      </c>
    </row>
    <row r="7027" spans="1:2" x14ac:dyDescent="0.25">
      <c r="A7027" s="57">
        <v>41104004</v>
      </c>
      <c r="B7027" s="58" t="s">
        <v>11481</v>
      </c>
    </row>
    <row r="7028" spans="1:2" x14ac:dyDescent="0.25">
      <c r="A7028" s="57">
        <v>41104005</v>
      </c>
      <c r="B7028" s="58" t="s">
        <v>4496</v>
      </c>
    </row>
    <row r="7029" spans="1:2" x14ac:dyDescent="0.25">
      <c r="A7029" s="57">
        <v>41104006</v>
      </c>
      <c r="B7029" s="58" t="s">
        <v>8739</v>
      </c>
    </row>
    <row r="7030" spans="1:2" x14ac:dyDescent="0.25">
      <c r="A7030" s="57">
        <v>41104007</v>
      </c>
      <c r="B7030" s="58" t="s">
        <v>13838</v>
      </c>
    </row>
    <row r="7031" spans="1:2" x14ac:dyDescent="0.25">
      <c r="A7031" s="57">
        <v>41104008</v>
      </c>
      <c r="B7031" s="58" t="s">
        <v>4254</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13571</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13203</v>
      </c>
    </row>
    <row r="7044" spans="1:2" x14ac:dyDescent="0.25">
      <c r="A7044" s="57">
        <v>41104101</v>
      </c>
      <c r="B7044" s="58" t="s">
        <v>11935</v>
      </c>
    </row>
    <row r="7045" spans="1:2" x14ac:dyDescent="0.25">
      <c r="A7045" s="57">
        <v>41104102</v>
      </c>
      <c r="B7045" s="58" t="s">
        <v>6739</v>
      </c>
    </row>
    <row r="7046" spans="1:2" x14ac:dyDescent="0.25">
      <c r="A7046" s="57">
        <v>41104103</v>
      </c>
      <c r="B7046" s="58" t="s">
        <v>14675</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11045</v>
      </c>
    </row>
    <row r="7051" spans="1:2" x14ac:dyDescent="0.25">
      <c r="A7051" s="57">
        <v>41104108</v>
      </c>
      <c r="B7051" s="58" t="s">
        <v>9411</v>
      </c>
    </row>
    <row r="7052" spans="1:2" x14ac:dyDescent="0.25">
      <c r="A7052" s="57">
        <v>41104109</v>
      </c>
      <c r="B7052" s="58" t="s">
        <v>4036</v>
      </c>
    </row>
    <row r="7053" spans="1:2" x14ac:dyDescent="0.25">
      <c r="A7053" s="57">
        <v>41104110</v>
      </c>
      <c r="B7053" s="58" t="s">
        <v>17274</v>
      </c>
    </row>
    <row r="7054" spans="1:2" x14ac:dyDescent="0.25">
      <c r="A7054" s="57">
        <v>41104111</v>
      </c>
      <c r="B7054" s="58" t="s">
        <v>1242</v>
      </c>
    </row>
    <row r="7055" spans="1:2" x14ac:dyDescent="0.25">
      <c r="A7055" s="57">
        <v>41104112</v>
      </c>
      <c r="B7055" s="58" t="s">
        <v>4816</v>
      </c>
    </row>
    <row r="7056" spans="1:2" x14ac:dyDescent="0.25">
      <c r="A7056" s="57">
        <v>41104114</v>
      </c>
      <c r="B7056" s="58" t="s">
        <v>10271</v>
      </c>
    </row>
    <row r="7057" spans="1:2" x14ac:dyDescent="0.25">
      <c r="A7057" s="57">
        <v>41104115</v>
      </c>
      <c r="B7057" s="58" t="s">
        <v>16227</v>
      </c>
    </row>
    <row r="7058" spans="1:2" x14ac:dyDescent="0.25">
      <c r="A7058" s="57">
        <v>41104116</v>
      </c>
      <c r="B7058" s="58" t="s">
        <v>14103</v>
      </c>
    </row>
    <row r="7059" spans="1:2" x14ac:dyDescent="0.25">
      <c r="A7059" s="57">
        <v>41104117</v>
      </c>
      <c r="B7059" s="58" t="s">
        <v>13654</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17769</v>
      </c>
    </row>
    <row r="7067" spans="1:2" x14ac:dyDescent="0.25">
      <c r="A7067" s="57">
        <v>41104201</v>
      </c>
      <c r="B7067" s="58" t="s">
        <v>17488</v>
      </c>
    </row>
    <row r="7068" spans="1:2" x14ac:dyDescent="0.25">
      <c r="A7068" s="57">
        <v>41104202</v>
      </c>
      <c r="B7068" s="58" t="s">
        <v>11929</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12261</v>
      </c>
    </row>
    <row r="7074" spans="1:2" x14ac:dyDescent="0.25">
      <c r="A7074" s="57">
        <v>41104208</v>
      </c>
      <c r="B7074" s="58" t="s">
        <v>18346</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11664</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10094</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11918</v>
      </c>
    </row>
    <row r="7090" spans="1:2" x14ac:dyDescent="0.25">
      <c r="A7090" s="57">
        <v>41104404</v>
      </c>
      <c r="B7090" s="58" t="s">
        <v>2322</v>
      </c>
    </row>
    <row r="7091" spans="1:2" x14ac:dyDescent="0.25">
      <c r="A7091" s="57">
        <v>41104405</v>
      </c>
      <c r="B7091" s="58" t="s">
        <v>1891</v>
      </c>
    </row>
    <row r="7092" spans="1:2" x14ac:dyDescent="0.25">
      <c r="A7092" s="57">
        <v>41104406</v>
      </c>
      <c r="B7092" s="58" t="s">
        <v>6254</v>
      </c>
    </row>
    <row r="7093" spans="1:2" x14ac:dyDescent="0.25">
      <c r="A7093" s="57">
        <v>41104407</v>
      </c>
      <c r="B7093" s="58" t="s">
        <v>12922</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14194</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13199</v>
      </c>
    </row>
    <row r="7107" spans="1:2" x14ac:dyDescent="0.25">
      <c r="A7107" s="57">
        <v>41104421</v>
      </c>
      <c r="B7107" s="58" t="s">
        <v>10876</v>
      </c>
    </row>
    <row r="7108" spans="1:2" x14ac:dyDescent="0.25">
      <c r="A7108" s="57">
        <v>41104422</v>
      </c>
      <c r="B7108" s="58" t="s">
        <v>15334</v>
      </c>
    </row>
    <row r="7109" spans="1:2" x14ac:dyDescent="0.25">
      <c r="A7109" s="57">
        <v>41104423</v>
      </c>
      <c r="B7109" s="58" t="s">
        <v>12045</v>
      </c>
    </row>
    <row r="7110" spans="1:2" x14ac:dyDescent="0.25">
      <c r="A7110" s="57">
        <v>41104424</v>
      </c>
      <c r="B7110" s="58" t="s">
        <v>8208</v>
      </c>
    </row>
    <row r="7111" spans="1:2" x14ac:dyDescent="0.25">
      <c r="A7111" s="57">
        <v>41104501</v>
      </c>
      <c r="B7111" s="58" t="s">
        <v>17799</v>
      </c>
    </row>
    <row r="7112" spans="1:2" x14ac:dyDescent="0.25">
      <c r="A7112" s="57">
        <v>41104502</v>
      </c>
      <c r="B7112" s="58" t="s">
        <v>31</v>
      </c>
    </row>
    <row r="7113" spans="1:2" x14ac:dyDescent="0.25">
      <c r="A7113" s="57">
        <v>41104503</v>
      </c>
      <c r="B7113" s="58" t="s">
        <v>8408</v>
      </c>
    </row>
    <row r="7114" spans="1:2" x14ac:dyDescent="0.25">
      <c r="A7114" s="57">
        <v>41104504</v>
      </c>
      <c r="B7114" s="58" t="s">
        <v>11473</v>
      </c>
    </row>
    <row r="7115" spans="1:2" x14ac:dyDescent="0.25">
      <c r="A7115" s="57">
        <v>41104505</v>
      </c>
      <c r="B7115" s="58" t="s">
        <v>11191</v>
      </c>
    </row>
    <row r="7116" spans="1:2" x14ac:dyDescent="0.25">
      <c r="A7116" s="57">
        <v>41104506</v>
      </c>
      <c r="B7116" s="58" t="s">
        <v>5661</v>
      </c>
    </row>
    <row r="7117" spans="1:2" x14ac:dyDescent="0.25">
      <c r="A7117" s="57">
        <v>41104507</v>
      </c>
      <c r="B7117" s="58" t="s">
        <v>9126</v>
      </c>
    </row>
    <row r="7118" spans="1:2" x14ac:dyDescent="0.25">
      <c r="A7118" s="57">
        <v>41104508</v>
      </c>
      <c r="B7118" s="58" t="s">
        <v>10971</v>
      </c>
    </row>
    <row r="7119" spans="1:2" x14ac:dyDescent="0.25">
      <c r="A7119" s="57">
        <v>41104509</v>
      </c>
      <c r="B7119" s="58" t="s">
        <v>9021</v>
      </c>
    </row>
    <row r="7120" spans="1:2" x14ac:dyDescent="0.25">
      <c r="A7120" s="57">
        <v>41104510</v>
      </c>
      <c r="B7120" s="58" t="s">
        <v>1748</v>
      </c>
    </row>
    <row r="7121" spans="1:2" x14ac:dyDescent="0.25">
      <c r="A7121" s="57">
        <v>41104511</v>
      </c>
      <c r="B7121" s="58" t="s">
        <v>10953</v>
      </c>
    </row>
    <row r="7122" spans="1:2" x14ac:dyDescent="0.25">
      <c r="A7122" s="57">
        <v>41104512</v>
      </c>
      <c r="B7122" s="58" t="s">
        <v>15533</v>
      </c>
    </row>
    <row r="7123" spans="1:2" x14ac:dyDescent="0.25">
      <c r="A7123" s="57">
        <v>41104601</v>
      </c>
      <c r="B7123" s="58" t="s">
        <v>11457</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10014</v>
      </c>
    </row>
    <row r="7128" spans="1:2" x14ac:dyDescent="0.25">
      <c r="A7128" s="57">
        <v>41104606</v>
      </c>
      <c r="B7128" s="58" t="s">
        <v>5144</v>
      </c>
    </row>
    <row r="7129" spans="1:2" x14ac:dyDescent="0.25">
      <c r="A7129" s="57">
        <v>41104607</v>
      </c>
      <c r="B7129" s="58" t="s">
        <v>6307</v>
      </c>
    </row>
    <row r="7130" spans="1:2" x14ac:dyDescent="0.25">
      <c r="A7130" s="57">
        <v>41104608</v>
      </c>
      <c r="B7130" s="58" t="s">
        <v>11706</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9944</v>
      </c>
    </row>
    <row r="7135" spans="1:2" x14ac:dyDescent="0.25">
      <c r="A7135" s="57">
        <v>41104701</v>
      </c>
      <c r="B7135" s="58" t="s">
        <v>13201</v>
      </c>
    </row>
    <row r="7136" spans="1:2" x14ac:dyDescent="0.25">
      <c r="A7136" s="57">
        <v>41104702</v>
      </c>
      <c r="B7136" s="58" t="s">
        <v>10077</v>
      </c>
    </row>
    <row r="7137" spans="1:2" x14ac:dyDescent="0.25">
      <c r="A7137" s="57">
        <v>41104703</v>
      </c>
      <c r="B7137" s="58" t="s">
        <v>13865</v>
      </c>
    </row>
    <row r="7138" spans="1:2" x14ac:dyDescent="0.25">
      <c r="A7138" s="57">
        <v>41104704</v>
      </c>
      <c r="B7138" s="58" t="s">
        <v>8107</v>
      </c>
    </row>
    <row r="7139" spans="1:2" x14ac:dyDescent="0.25">
      <c r="A7139" s="57">
        <v>41104801</v>
      </c>
      <c r="B7139" s="58" t="s">
        <v>6114</v>
      </c>
    </row>
    <row r="7140" spans="1:2" x14ac:dyDescent="0.25">
      <c r="A7140" s="57">
        <v>41104802</v>
      </c>
      <c r="B7140" s="58" t="s">
        <v>465</v>
      </c>
    </row>
    <row r="7141" spans="1:2" x14ac:dyDescent="0.25">
      <c r="A7141" s="57">
        <v>41104803</v>
      </c>
      <c r="B7141" s="58" t="s">
        <v>11998</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11385</v>
      </c>
    </row>
    <row r="7147" spans="1:2" x14ac:dyDescent="0.25">
      <c r="A7147" s="57">
        <v>41104809</v>
      </c>
      <c r="B7147" s="58" t="s">
        <v>6423</v>
      </c>
    </row>
    <row r="7148" spans="1:2" x14ac:dyDescent="0.25">
      <c r="A7148" s="57">
        <v>41104810</v>
      </c>
      <c r="B7148" s="58" t="s">
        <v>12530</v>
      </c>
    </row>
    <row r="7149" spans="1:2" x14ac:dyDescent="0.25">
      <c r="A7149" s="57">
        <v>41104811</v>
      </c>
      <c r="B7149" s="58" t="s">
        <v>5024</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10089</v>
      </c>
    </row>
    <row r="7156" spans="1:2" x14ac:dyDescent="0.25">
      <c r="A7156" s="57">
        <v>41104901</v>
      </c>
      <c r="B7156" s="58" t="s">
        <v>10187</v>
      </c>
    </row>
    <row r="7157" spans="1:2" x14ac:dyDescent="0.25">
      <c r="A7157" s="57">
        <v>41104902</v>
      </c>
      <c r="B7157" s="58" t="s">
        <v>17633</v>
      </c>
    </row>
    <row r="7158" spans="1:2" x14ac:dyDescent="0.25">
      <c r="A7158" s="57">
        <v>41104903</v>
      </c>
      <c r="B7158" s="58" t="s">
        <v>2294</v>
      </c>
    </row>
    <row r="7159" spans="1:2" x14ac:dyDescent="0.25">
      <c r="A7159" s="57">
        <v>41104904</v>
      </c>
      <c r="B7159" s="58" t="s">
        <v>10858</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10726</v>
      </c>
    </row>
    <row r="7171" spans="1:2" x14ac:dyDescent="0.25">
      <c r="A7171" s="57">
        <v>41104916</v>
      </c>
      <c r="B7171" s="58" t="s">
        <v>7281</v>
      </c>
    </row>
    <row r="7172" spans="1:2" x14ac:dyDescent="0.25">
      <c r="A7172" s="57">
        <v>41104917</v>
      </c>
      <c r="B7172" s="58" t="s">
        <v>10260</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13751</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11540</v>
      </c>
    </row>
    <row r="7189" spans="1:2" x14ac:dyDescent="0.25">
      <c r="A7189" s="57">
        <v>41105102</v>
      </c>
      <c r="B7189" s="58" t="s">
        <v>929</v>
      </c>
    </row>
    <row r="7190" spans="1:2" x14ac:dyDescent="0.25">
      <c r="A7190" s="57">
        <v>41105103</v>
      </c>
      <c r="B7190" s="58" t="s">
        <v>17644</v>
      </c>
    </row>
    <row r="7191" spans="1:2" x14ac:dyDescent="0.25">
      <c r="A7191" s="57">
        <v>41105104</v>
      </c>
      <c r="B7191" s="58" t="s">
        <v>3835</v>
      </c>
    </row>
    <row r="7192" spans="1:2" x14ac:dyDescent="0.25">
      <c r="A7192" s="57">
        <v>41105105</v>
      </c>
      <c r="B7192" s="58" t="s">
        <v>15408</v>
      </c>
    </row>
    <row r="7193" spans="1:2" x14ac:dyDescent="0.25">
      <c r="A7193" s="57">
        <v>41105106</v>
      </c>
      <c r="B7193" s="58" t="s">
        <v>12140</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18687</v>
      </c>
    </row>
    <row r="7198" spans="1:2" x14ac:dyDescent="0.25">
      <c r="A7198" s="57">
        <v>41105202</v>
      </c>
      <c r="B7198" s="58" t="s">
        <v>9947</v>
      </c>
    </row>
    <row r="7199" spans="1:2" x14ac:dyDescent="0.25">
      <c r="A7199" s="57">
        <v>41105203</v>
      </c>
      <c r="B7199" s="58" t="s">
        <v>3117</v>
      </c>
    </row>
    <row r="7200" spans="1:2" x14ac:dyDescent="0.25">
      <c r="A7200" s="57">
        <v>41105204</v>
      </c>
      <c r="B7200" s="58" t="s">
        <v>17518</v>
      </c>
    </row>
    <row r="7201" spans="1:2" x14ac:dyDescent="0.25">
      <c r="A7201" s="57">
        <v>41105205</v>
      </c>
      <c r="B7201" s="58" t="s">
        <v>4921</v>
      </c>
    </row>
    <row r="7202" spans="1:2" x14ac:dyDescent="0.25">
      <c r="A7202" s="57">
        <v>41105301</v>
      </c>
      <c r="B7202" s="58" t="s">
        <v>11142</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12942</v>
      </c>
    </row>
    <row r="7212" spans="1:2" x14ac:dyDescent="0.25">
      <c r="A7212" s="57">
        <v>41105312</v>
      </c>
      <c r="B7212" s="58" t="s">
        <v>5158</v>
      </c>
    </row>
    <row r="7213" spans="1:2" x14ac:dyDescent="0.25">
      <c r="A7213" s="57">
        <v>41105313</v>
      </c>
      <c r="B7213" s="58" t="s">
        <v>3221</v>
      </c>
    </row>
    <row r="7214" spans="1:2" x14ac:dyDescent="0.25">
      <c r="A7214" s="57">
        <v>41105314</v>
      </c>
      <c r="B7214" s="58" t="s">
        <v>13912</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11169</v>
      </c>
    </row>
    <row r="7227" spans="1:2" x14ac:dyDescent="0.25">
      <c r="A7227" s="57">
        <v>41105327</v>
      </c>
      <c r="B7227" s="58" t="s">
        <v>4415</v>
      </c>
    </row>
    <row r="7228" spans="1:2" x14ac:dyDescent="0.25">
      <c r="A7228" s="57">
        <v>41105328</v>
      </c>
      <c r="B7228" s="58" t="s">
        <v>12179</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11629</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12081</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10025</v>
      </c>
    </row>
    <row r="7243" spans="1:2" x14ac:dyDescent="0.25">
      <c r="A7243" s="57">
        <v>41105504</v>
      </c>
      <c r="B7243" s="58" t="s">
        <v>8777</v>
      </c>
    </row>
    <row r="7244" spans="1:2" x14ac:dyDescent="0.25">
      <c r="A7244" s="57">
        <v>41105505</v>
      </c>
      <c r="B7244" s="58" t="s">
        <v>16095</v>
      </c>
    </row>
    <row r="7245" spans="1:2" x14ac:dyDescent="0.25">
      <c r="A7245" s="57">
        <v>41105506</v>
      </c>
      <c r="B7245" s="58" t="s">
        <v>11622</v>
      </c>
    </row>
    <row r="7246" spans="1:2" x14ac:dyDescent="0.25">
      <c r="A7246" s="57">
        <v>41105507</v>
      </c>
      <c r="B7246" s="58" t="s">
        <v>1860</v>
      </c>
    </row>
    <row r="7247" spans="1:2" x14ac:dyDescent="0.25">
      <c r="A7247" s="57">
        <v>41105508</v>
      </c>
      <c r="B7247" s="58" t="s">
        <v>10306</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11404</v>
      </c>
    </row>
    <row r="7253" spans="1:2" x14ac:dyDescent="0.25">
      <c r="A7253" s="57">
        <v>41105514</v>
      </c>
      <c r="B7253" s="58" t="s">
        <v>5798</v>
      </c>
    </row>
    <row r="7254" spans="1:2" x14ac:dyDescent="0.25">
      <c r="A7254" s="57">
        <v>41105515</v>
      </c>
      <c r="B7254" s="58" t="s">
        <v>7956</v>
      </c>
    </row>
    <row r="7255" spans="1:2" x14ac:dyDescent="0.25">
      <c r="A7255" s="57">
        <v>41105516</v>
      </c>
      <c r="B7255" s="58" t="s">
        <v>9665</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17482</v>
      </c>
    </row>
    <row r="7262" spans="1:2" x14ac:dyDescent="0.25">
      <c r="A7262" s="57">
        <v>41105801</v>
      </c>
      <c r="B7262" s="58" t="s">
        <v>5472</v>
      </c>
    </row>
    <row r="7263" spans="1:2" x14ac:dyDescent="0.25">
      <c r="A7263" s="57">
        <v>41105802</v>
      </c>
      <c r="B7263" s="58" t="s">
        <v>4364</v>
      </c>
    </row>
    <row r="7264" spans="1:2" x14ac:dyDescent="0.25">
      <c r="A7264" s="57">
        <v>41105803</v>
      </c>
      <c r="B7264" s="58" t="s">
        <v>11888</v>
      </c>
    </row>
    <row r="7265" spans="1:2" x14ac:dyDescent="0.25">
      <c r="A7265" s="57">
        <v>41105804</v>
      </c>
      <c r="B7265" s="58" t="s">
        <v>8476</v>
      </c>
    </row>
    <row r="7266" spans="1:2" x14ac:dyDescent="0.25">
      <c r="A7266" s="57">
        <v>41105901</v>
      </c>
      <c r="B7266" s="58" t="s">
        <v>438</v>
      </c>
    </row>
    <row r="7267" spans="1:2" x14ac:dyDescent="0.25">
      <c r="A7267" s="57">
        <v>41105902</v>
      </c>
      <c r="B7267" s="58" t="s">
        <v>12577</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15889</v>
      </c>
    </row>
    <row r="7277" spans="1:2" x14ac:dyDescent="0.25">
      <c r="A7277" s="57">
        <v>41106004</v>
      </c>
      <c r="B7277" s="58" t="s">
        <v>12736</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14299</v>
      </c>
    </row>
    <row r="7283" spans="1:2" x14ac:dyDescent="0.25">
      <c r="A7283" s="57">
        <v>41106104</v>
      </c>
      <c r="B7283" s="58" t="s">
        <v>16520</v>
      </c>
    </row>
    <row r="7284" spans="1:2" x14ac:dyDescent="0.25">
      <c r="A7284" s="57">
        <v>41106201</v>
      </c>
      <c r="B7284" s="58" t="s">
        <v>8895</v>
      </c>
    </row>
    <row r="7285" spans="1:2" x14ac:dyDescent="0.25">
      <c r="A7285" s="57">
        <v>41106202</v>
      </c>
      <c r="B7285" s="58" t="s">
        <v>11854</v>
      </c>
    </row>
    <row r="7286" spans="1:2" x14ac:dyDescent="0.25">
      <c r="A7286" s="57">
        <v>41106203</v>
      </c>
      <c r="B7286" s="58" t="s">
        <v>6806</v>
      </c>
    </row>
    <row r="7287" spans="1:2" x14ac:dyDescent="0.25">
      <c r="A7287" s="57">
        <v>41106204</v>
      </c>
      <c r="B7287" s="58" t="s">
        <v>11296</v>
      </c>
    </row>
    <row r="7288" spans="1:2" x14ac:dyDescent="0.25">
      <c r="A7288" s="57">
        <v>41106205</v>
      </c>
      <c r="B7288" s="58" t="s">
        <v>10253</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11543</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12953</v>
      </c>
    </row>
    <row r="7305" spans="1:2" x14ac:dyDescent="0.25">
      <c r="A7305" s="57">
        <v>41106222</v>
      </c>
      <c r="B7305" s="58" t="s">
        <v>4000</v>
      </c>
    </row>
    <row r="7306" spans="1:2" x14ac:dyDescent="0.25">
      <c r="A7306" s="57">
        <v>41106223</v>
      </c>
      <c r="B7306" s="58" t="s">
        <v>7244</v>
      </c>
    </row>
    <row r="7307" spans="1:2" x14ac:dyDescent="0.25">
      <c r="A7307" s="57">
        <v>41106301</v>
      </c>
      <c r="B7307" s="58" t="s">
        <v>12176</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18471</v>
      </c>
    </row>
    <row r="7313" spans="1:2" x14ac:dyDescent="0.25">
      <c r="A7313" s="57">
        <v>41106307</v>
      </c>
      <c r="B7313" s="58" t="s">
        <v>12906</v>
      </c>
    </row>
    <row r="7314" spans="1:2" x14ac:dyDescent="0.25">
      <c r="A7314" s="57">
        <v>41106308</v>
      </c>
      <c r="B7314" s="58" t="s">
        <v>10968</v>
      </c>
    </row>
    <row r="7315" spans="1:2" x14ac:dyDescent="0.25">
      <c r="A7315" s="57">
        <v>41106309</v>
      </c>
      <c r="B7315" s="58" t="s">
        <v>2278</v>
      </c>
    </row>
    <row r="7316" spans="1:2" x14ac:dyDescent="0.25">
      <c r="A7316" s="57">
        <v>41106310</v>
      </c>
      <c r="B7316" s="58" t="s">
        <v>2594</v>
      </c>
    </row>
    <row r="7317" spans="1:2" x14ac:dyDescent="0.25">
      <c r="A7317" s="57">
        <v>41106311</v>
      </c>
      <c r="B7317" s="58" t="s">
        <v>14070</v>
      </c>
    </row>
    <row r="7318" spans="1:2" x14ac:dyDescent="0.25">
      <c r="A7318" s="57">
        <v>41106312</v>
      </c>
      <c r="B7318" s="58" t="s">
        <v>4069</v>
      </c>
    </row>
    <row r="7319" spans="1:2" x14ac:dyDescent="0.25">
      <c r="A7319" s="57">
        <v>41106313</v>
      </c>
      <c r="B7319" s="58" t="s">
        <v>12904</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12173</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18555</v>
      </c>
    </row>
    <row r="7339" spans="1:2" x14ac:dyDescent="0.25">
      <c r="A7339" s="57">
        <v>41106601</v>
      </c>
      <c r="B7339" s="58" t="s">
        <v>9007</v>
      </c>
    </row>
    <row r="7340" spans="1:2" x14ac:dyDescent="0.25">
      <c r="A7340" s="57">
        <v>41106602</v>
      </c>
      <c r="B7340" s="58" t="s">
        <v>8699</v>
      </c>
    </row>
    <row r="7341" spans="1:2" x14ac:dyDescent="0.25">
      <c r="A7341" s="57">
        <v>41106603</v>
      </c>
      <c r="B7341" s="58" t="s">
        <v>11022</v>
      </c>
    </row>
    <row r="7342" spans="1:2" x14ac:dyDescent="0.25">
      <c r="A7342" s="57">
        <v>41106604</v>
      </c>
      <c r="B7342" s="58" t="s">
        <v>12155</v>
      </c>
    </row>
    <row r="7343" spans="1:2" x14ac:dyDescent="0.25">
      <c r="A7343" s="57">
        <v>41106605</v>
      </c>
      <c r="B7343" s="58" t="s">
        <v>12485</v>
      </c>
    </row>
    <row r="7344" spans="1:2" x14ac:dyDescent="0.25">
      <c r="A7344" s="57">
        <v>41106606</v>
      </c>
      <c r="B7344" s="58" t="s">
        <v>13056</v>
      </c>
    </row>
    <row r="7345" spans="1:2" x14ac:dyDescent="0.25">
      <c r="A7345" s="57">
        <v>41106607</v>
      </c>
      <c r="B7345" s="58" t="s">
        <v>15654</v>
      </c>
    </row>
    <row r="7346" spans="1:2" x14ac:dyDescent="0.25">
      <c r="A7346" s="57">
        <v>41106608</v>
      </c>
      <c r="B7346" s="58" t="s">
        <v>16991</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12792</v>
      </c>
    </row>
    <row r="7357" spans="1:2" x14ac:dyDescent="0.25">
      <c r="A7357" s="57">
        <v>41106619</v>
      </c>
      <c r="B7357" s="58" t="s">
        <v>12786</v>
      </c>
    </row>
    <row r="7358" spans="1:2" x14ac:dyDescent="0.25">
      <c r="A7358" s="57">
        <v>41106620</v>
      </c>
      <c r="B7358" s="58" t="s">
        <v>16544</v>
      </c>
    </row>
    <row r="7359" spans="1:2" x14ac:dyDescent="0.25">
      <c r="A7359" s="57">
        <v>41106621</v>
      </c>
      <c r="B7359" s="58" t="s">
        <v>5042</v>
      </c>
    </row>
    <row r="7360" spans="1:2" x14ac:dyDescent="0.25">
      <c r="A7360" s="57">
        <v>41106622</v>
      </c>
      <c r="B7360" s="58" t="s">
        <v>12117</v>
      </c>
    </row>
    <row r="7361" spans="1:2" x14ac:dyDescent="0.25">
      <c r="A7361" s="57">
        <v>41111501</v>
      </c>
      <c r="B7361" s="58" t="s">
        <v>1096</v>
      </c>
    </row>
    <row r="7362" spans="1:2" x14ac:dyDescent="0.25">
      <c r="A7362" s="57">
        <v>41111502</v>
      </c>
      <c r="B7362" s="58" t="s">
        <v>13240</v>
      </c>
    </row>
    <row r="7363" spans="1:2" x14ac:dyDescent="0.25">
      <c r="A7363" s="57">
        <v>41111503</v>
      </c>
      <c r="B7363" s="58" t="s">
        <v>11735</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17608</v>
      </c>
    </row>
    <row r="7373" spans="1:2" x14ac:dyDescent="0.25">
      <c r="A7373" s="57">
        <v>41111513</v>
      </c>
      <c r="B7373" s="58" t="s">
        <v>15383</v>
      </c>
    </row>
    <row r="7374" spans="1:2" x14ac:dyDescent="0.25">
      <c r="A7374" s="57">
        <v>41111515</v>
      </c>
      <c r="B7374" s="58" t="s">
        <v>7350</v>
      </c>
    </row>
    <row r="7375" spans="1:2" x14ac:dyDescent="0.25">
      <c r="A7375" s="57">
        <v>41111516</v>
      </c>
      <c r="B7375" s="58" t="s">
        <v>17744</v>
      </c>
    </row>
    <row r="7376" spans="1:2" x14ac:dyDescent="0.25">
      <c r="A7376" s="57">
        <v>41111517</v>
      </c>
      <c r="B7376" s="58" t="s">
        <v>2997</v>
      </c>
    </row>
    <row r="7377" spans="1:2" x14ac:dyDescent="0.25">
      <c r="A7377" s="57">
        <v>41111601</v>
      </c>
      <c r="B7377" s="58" t="s">
        <v>18250</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13617</v>
      </c>
    </row>
    <row r="7384" spans="1:2" x14ac:dyDescent="0.25">
      <c r="A7384" s="57">
        <v>41111613</v>
      </c>
      <c r="B7384" s="58" t="s">
        <v>13570</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12068</v>
      </c>
    </row>
    <row r="7390" spans="1:2" x14ac:dyDescent="0.25">
      <c r="A7390" s="57">
        <v>41111619</v>
      </c>
      <c r="B7390" s="58" t="s">
        <v>13619</v>
      </c>
    </row>
    <row r="7391" spans="1:2" x14ac:dyDescent="0.25">
      <c r="A7391" s="57">
        <v>41111620</v>
      </c>
      <c r="B7391" s="58" t="s">
        <v>10867</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13334</v>
      </c>
    </row>
    <row r="7396" spans="1:2" x14ac:dyDescent="0.25">
      <c r="A7396" s="57">
        <v>41111702</v>
      </c>
      <c r="B7396" s="58" t="s">
        <v>8558</v>
      </c>
    </row>
    <row r="7397" spans="1:2" x14ac:dyDescent="0.25">
      <c r="A7397" s="57">
        <v>41111703</v>
      </c>
      <c r="B7397" s="58" t="s">
        <v>10497</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10916</v>
      </c>
    </row>
    <row r="7405" spans="1:2" x14ac:dyDescent="0.25">
      <c r="A7405" s="57">
        <v>41111711</v>
      </c>
      <c r="B7405" s="58" t="s">
        <v>6944</v>
      </c>
    </row>
    <row r="7406" spans="1:2" x14ac:dyDescent="0.25">
      <c r="A7406" s="57">
        <v>41111712</v>
      </c>
      <c r="B7406" s="58" t="s">
        <v>14020</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6000</v>
      </c>
    </row>
    <row r="7417" spans="1:2" x14ac:dyDescent="0.25">
      <c r="A7417" s="57">
        <v>41111723</v>
      </c>
      <c r="B7417" s="58" t="s">
        <v>10443</v>
      </c>
    </row>
    <row r="7418" spans="1:2" x14ac:dyDescent="0.25">
      <c r="A7418" s="57">
        <v>41111724</v>
      </c>
      <c r="B7418" s="58" t="s">
        <v>13496</v>
      </c>
    </row>
    <row r="7419" spans="1:2" x14ac:dyDescent="0.25">
      <c r="A7419" s="57">
        <v>41111725</v>
      </c>
      <c r="B7419" s="58" t="s">
        <v>18080</v>
      </c>
    </row>
    <row r="7420" spans="1:2" x14ac:dyDescent="0.25">
      <c r="A7420" s="57">
        <v>41111726</v>
      </c>
      <c r="B7420" s="58" t="s">
        <v>12742</v>
      </c>
    </row>
    <row r="7421" spans="1:2" x14ac:dyDescent="0.25">
      <c r="A7421" s="57">
        <v>41111727</v>
      </c>
      <c r="B7421" s="58" t="s">
        <v>4775</v>
      </c>
    </row>
    <row r="7422" spans="1:2" x14ac:dyDescent="0.25">
      <c r="A7422" s="57">
        <v>41111728</v>
      </c>
      <c r="B7422" s="58" t="s">
        <v>5139</v>
      </c>
    </row>
    <row r="7423" spans="1:2" x14ac:dyDescent="0.25">
      <c r="A7423" s="57">
        <v>41111729</v>
      </c>
      <c r="B7423" s="58" t="s">
        <v>17967</v>
      </c>
    </row>
    <row r="7424" spans="1:2" x14ac:dyDescent="0.25">
      <c r="A7424" s="57">
        <v>41111730</v>
      </c>
      <c r="B7424" s="58" t="s">
        <v>3301</v>
      </c>
    </row>
    <row r="7425" spans="1:2" x14ac:dyDescent="0.25">
      <c r="A7425" s="57">
        <v>41111731</v>
      </c>
      <c r="B7425" s="58" t="s">
        <v>13353</v>
      </c>
    </row>
    <row r="7426" spans="1:2" x14ac:dyDescent="0.25">
      <c r="A7426" s="57">
        <v>41111733</v>
      </c>
      <c r="B7426" s="58" t="s">
        <v>13165</v>
      </c>
    </row>
    <row r="7427" spans="1:2" x14ac:dyDescent="0.25">
      <c r="A7427" s="57">
        <v>41111734</v>
      </c>
      <c r="B7427" s="58" t="s">
        <v>6086</v>
      </c>
    </row>
    <row r="7428" spans="1:2" x14ac:dyDescent="0.25">
      <c r="A7428" s="57">
        <v>41111735</v>
      </c>
      <c r="B7428" s="58" t="s">
        <v>17408</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10151</v>
      </c>
    </row>
    <row r="7441" spans="1:2" x14ac:dyDescent="0.25">
      <c r="A7441" s="57">
        <v>41111809</v>
      </c>
      <c r="B7441" s="58" t="s">
        <v>14403</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14240</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14286</v>
      </c>
    </row>
    <row r="7451" spans="1:2" x14ac:dyDescent="0.25">
      <c r="A7451" s="57">
        <v>41111910</v>
      </c>
      <c r="B7451" s="58" t="s">
        <v>8202</v>
      </c>
    </row>
    <row r="7452" spans="1:2" x14ac:dyDescent="0.25">
      <c r="A7452" s="57">
        <v>41111911</v>
      </c>
      <c r="B7452" s="58" t="s">
        <v>14569</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13028</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5945</v>
      </c>
    </row>
    <row r="7463" spans="1:2" x14ac:dyDescent="0.25">
      <c r="A7463" s="57">
        <v>41111922</v>
      </c>
      <c r="B7463" s="58" t="s">
        <v>17647</v>
      </c>
    </row>
    <row r="7464" spans="1:2" x14ac:dyDescent="0.25">
      <c r="A7464" s="57">
        <v>41111923</v>
      </c>
      <c r="B7464" s="58" t="s">
        <v>10523</v>
      </c>
    </row>
    <row r="7465" spans="1:2" x14ac:dyDescent="0.25">
      <c r="A7465" s="57">
        <v>41111924</v>
      </c>
      <c r="B7465" s="58" t="s">
        <v>5376</v>
      </c>
    </row>
    <row r="7466" spans="1:2" x14ac:dyDescent="0.25">
      <c r="A7466" s="57">
        <v>41111926</v>
      </c>
      <c r="B7466" s="58" t="s">
        <v>8141</v>
      </c>
    </row>
    <row r="7467" spans="1:2" x14ac:dyDescent="0.25">
      <c r="A7467" s="57">
        <v>41111927</v>
      </c>
      <c r="B7467" s="58" t="s">
        <v>6181</v>
      </c>
    </row>
    <row r="7468" spans="1:2" x14ac:dyDescent="0.25">
      <c r="A7468" s="57">
        <v>41111928</v>
      </c>
      <c r="B7468" s="58" t="s">
        <v>3862</v>
      </c>
    </row>
    <row r="7469" spans="1:2" x14ac:dyDescent="0.25">
      <c r="A7469" s="57">
        <v>41111929</v>
      </c>
      <c r="B7469" s="58" t="s">
        <v>9951</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17873</v>
      </c>
    </row>
    <row r="7477" spans="1:2" x14ac:dyDescent="0.25">
      <c r="A7477" s="57">
        <v>41111937</v>
      </c>
      <c r="B7477" s="58" t="s">
        <v>14707</v>
      </c>
    </row>
    <row r="7478" spans="1:2" x14ac:dyDescent="0.25">
      <c r="A7478" s="57">
        <v>41111938</v>
      </c>
      <c r="B7478" s="58" t="s">
        <v>17834</v>
      </c>
    </row>
    <row r="7479" spans="1:2" x14ac:dyDescent="0.25">
      <c r="A7479" s="57">
        <v>41111939</v>
      </c>
      <c r="B7479" s="58" t="s">
        <v>16970</v>
      </c>
    </row>
    <row r="7480" spans="1:2" x14ac:dyDescent="0.25">
      <c r="A7480" s="57">
        <v>41111940</v>
      </c>
      <c r="B7480" s="58" t="s">
        <v>18719</v>
      </c>
    </row>
    <row r="7481" spans="1:2" x14ac:dyDescent="0.25">
      <c r="A7481" s="57">
        <v>41111941</v>
      </c>
      <c r="B7481" s="58" t="s">
        <v>3203</v>
      </c>
    </row>
    <row r="7482" spans="1:2" x14ac:dyDescent="0.25">
      <c r="A7482" s="57">
        <v>41111942</v>
      </c>
      <c r="B7482" s="58" t="s">
        <v>3750</v>
      </c>
    </row>
    <row r="7483" spans="1:2" x14ac:dyDescent="0.25">
      <c r="A7483" s="57">
        <v>41111943</v>
      </c>
      <c r="B7483" s="58" t="s">
        <v>12875</v>
      </c>
    </row>
    <row r="7484" spans="1:2" x14ac:dyDescent="0.25">
      <c r="A7484" s="57">
        <v>41111944</v>
      </c>
      <c r="B7484" s="58" t="s">
        <v>5548</v>
      </c>
    </row>
    <row r="7485" spans="1:2" x14ac:dyDescent="0.25">
      <c r="A7485" s="57">
        <v>41111945</v>
      </c>
      <c r="B7485" s="58" t="s">
        <v>10279</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13342</v>
      </c>
    </row>
    <row r="7494" spans="1:2" x14ac:dyDescent="0.25">
      <c r="A7494" s="57">
        <v>41112107</v>
      </c>
      <c r="B7494" s="58" t="s">
        <v>6927</v>
      </c>
    </row>
    <row r="7495" spans="1:2" x14ac:dyDescent="0.25">
      <c r="A7495" s="57">
        <v>41112108</v>
      </c>
      <c r="B7495" s="58" t="s">
        <v>14354</v>
      </c>
    </row>
    <row r="7496" spans="1:2" x14ac:dyDescent="0.25">
      <c r="A7496" s="57">
        <v>41112201</v>
      </c>
      <c r="B7496" s="58" t="s">
        <v>2296</v>
      </c>
    </row>
    <row r="7497" spans="1:2" x14ac:dyDescent="0.25">
      <c r="A7497" s="57">
        <v>41112202</v>
      </c>
      <c r="B7497" s="58" t="s">
        <v>7069</v>
      </c>
    </row>
    <row r="7498" spans="1:2" x14ac:dyDescent="0.25">
      <c r="A7498" s="57">
        <v>41112203</v>
      </c>
      <c r="B7498" s="58" t="s">
        <v>11975</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12238</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14317</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17713</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13616</v>
      </c>
    </row>
    <row r="7520" spans="1:2" x14ac:dyDescent="0.25">
      <c r="A7520" s="57">
        <v>41112401</v>
      </c>
      <c r="B7520" s="58" t="s">
        <v>11798</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7505</v>
      </c>
    </row>
    <row r="7525" spans="1:2" x14ac:dyDescent="0.25">
      <c r="A7525" s="57">
        <v>41112406</v>
      </c>
      <c r="B7525" s="58" t="s">
        <v>10278</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10785</v>
      </c>
    </row>
    <row r="7534" spans="1:2" x14ac:dyDescent="0.25">
      <c r="A7534" s="57">
        <v>41112504</v>
      </c>
      <c r="B7534" s="58" t="s">
        <v>5689</v>
      </c>
    </row>
    <row r="7535" spans="1:2" x14ac:dyDescent="0.25">
      <c r="A7535" s="57">
        <v>41112505</v>
      </c>
      <c r="B7535" s="58" t="s">
        <v>15168</v>
      </c>
    </row>
    <row r="7536" spans="1:2" x14ac:dyDescent="0.25">
      <c r="A7536" s="57">
        <v>41112506</v>
      </c>
      <c r="B7536" s="58" t="s">
        <v>13958</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13795</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12396</v>
      </c>
    </row>
    <row r="7548" spans="1:2" x14ac:dyDescent="0.25">
      <c r="A7548" s="57">
        <v>41112702</v>
      </c>
      <c r="B7548" s="58" t="s">
        <v>15189</v>
      </c>
    </row>
    <row r="7549" spans="1:2" x14ac:dyDescent="0.25">
      <c r="A7549" s="57">
        <v>41112704</v>
      </c>
      <c r="B7549" s="58" t="s">
        <v>14022</v>
      </c>
    </row>
    <row r="7550" spans="1:2" x14ac:dyDescent="0.25">
      <c r="A7550" s="57">
        <v>41112801</v>
      </c>
      <c r="B7550" s="58" t="s">
        <v>14881</v>
      </c>
    </row>
    <row r="7551" spans="1:2" x14ac:dyDescent="0.25">
      <c r="A7551" s="57">
        <v>41112802</v>
      </c>
      <c r="B7551" s="58" t="s">
        <v>2962</v>
      </c>
    </row>
    <row r="7552" spans="1:2" x14ac:dyDescent="0.25">
      <c r="A7552" s="57">
        <v>41112803</v>
      </c>
      <c r="B7552" s="58" t="s">
        <v>17327</v>
      </c>
    </row>
    <row r="7553" spans="1:2" x14ac:dyDescent="0.25">
      <c r="A7553" s="57">
        <v>41112901</v>
      </c>
      <c r="B7553" s="58" t="s">
        <v>13265</v>
      </c>
    </row>
    <row r="7554" spans="1:2" x14ac:dyDescent="0.25">
      <c r="A7554" s="57">
        <v>41112902</v>
      </c>
      <c r="B7554" s="58" t="s">
        <v>10786</v>
      </c>
    </row>
    <row r="7555" spans="1:2" x14ac:dyDescent="0.25">
      <c r="A7555" s="57">
        <v>41112903</v>
      </c>
      <c r="B7555" s="58" t="s">
        <v>1467</v>
      </c>
    </row>
    <row r="7556" spans="1:2" x14ac:dyDescent="0.25">
      <c r="A7556" s="57">
        <v>41112904</v>
      </c>
      <c r="B7556" s="58" t="s">
        <v>12462</v>
      </c>
    </row>
    <row r="7557" spans="1:2" x14ac:dyDescent="0.25">
      <c r="A7557" s="57">
        <v>41113001</v>
      </c>
      <c r="B7557" s="58" t="s">
        <v>13572</v>
      </c>
    </row>
    <row r="7558" spans="1:2" x14ac:dyDescent="0.25">
      <c r="A7558" s="57">
        <v>41113002</v>
      </c>
      <c r="B7558" s="58" t="s">
        <v>2228</v>
      </c>
    </row>
    <row r="7559" spans="1:2" x14ac:dyDescent="0.25">
      <c r="A7559" s="57">
        <v>41113003</v>
      </c>
      <c r="B7559" s="58" t="s">
        <v>6062</v>
      </c>
    </row>
    <row r="7560" spans="1:2" x14ac:dyDescent="0.25">
      <c r="A7560" s="57">
        <v>41113004</v>
      </c>
      <c r="B7560" s="58" t="s">
        <v>11597</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14530</v>
      </c>
    </row>
    <row r="7565" spans="1:2" x14ac:dyDescent="0.25">
      <c r="A7565" s="57">
        <v>41113009</v>
      </c>
      <c r="B7565" s="58" t="s">
        <v>15186</v>
      </c>
    </row>
    <row r="7566" spans="1:2" x14ac:dyDescent="0.25">
      <c r="A7566" s="57">
        <v>41113010</v>
      </c>
      <c r="B7566" s="58" t="s">
        <v>17730</v>
      </c>
    </row>
    <row r="7567" spans="1:2" x14ac:dyDescent="0.25">
      <c r="A7567" s="57">
        <v>41113023</v>
      </c>
      <c r="B7567" s="58" t="s">
        <v>10949</v>
      </c>
    </row>
    <row r="7568" spans="1:2" x14ac:dyDescent="0.25">
      <c r="A7568" s="57">
        <v>41113024</v>
      </c>
      <c r="B7568" s="58" t="s">
        <v>11282</v>
      </c>
    </row>
    <row r="7569" spans="1:2" x14ac:dyDescent="0.25">
      <c r="A7569" s="57">
        <v>41113025</v>
      </c>
      <c r="B7569" s="58" t="s">
        <v>8273</v>
      </c>
    </row>
    <row r="7570" spans="1:2" x14ac:dyDescent="0.25">
      <c r="A7570" s="57">
        <v>41113026</v>
      </c>
      <c r="B7570" s="58" t="s">
        <v>2162</v>
      </c>
    </row>
    <row r="7571" spans="1:2" x14ac:dyDescent="0.25">
      <c r="A7571" s="57">
        <v>41113027</v>
      </c>
      <c r="B7571" s="58" t="s">
        <v>13146</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11677</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13188</v>
      </c>
    </row>
    <row r="7583" spans="1:2" x14ac:dyDescent="0.25">
      <c r="A7583" s="57">
        <v>41113104</v>
      </c>
      <c r="B7583" s="58" t="s">
        <v>7032</v>
      </c>
    </row>
    <row r="7584" spans="1:2" x14ac:dyDescent="0.25">
      <c r="A7584" s="57">
        <v>41113105</v>
      </c>
      <c r="B7584" s="58" t="s">
        <v>1724</v>
      </c>
    </row>
    <row r="7585" spans="1:2" x14ac:dyDescent="0.25">
      <c r="A7585" s="57">
        <v>41113106</v>
      </c>
      <c r="B7585" s="58" t="s">
        <v>6146</v>
      </c>
    </row>
    <row r="7586" spans="1:2" x14ac:dyDescent="0.25">
      <c r="A7586" s="57">
        <v>41113107</v>
      </c>
      <c r="B7586" s="58" t="s">
        <v>16294</v>
      </c>
    </row>
    <row r="7587" spans="1:2" x14ac:dyDescent="0.25">
      <c r="A7587" s="57">
        <v>41113108</v>
      </c>
      <c r="B7587" s="58" t="s">
        <v>7300</v>
      </c>
    </row>
    <row r="7588" spans="1:2" x14ac:dyDescent="0.25">
      <c r="A7588" s="57">
        <v>41113109</v>
      </c>
      <c r="B7588" s="58" t="s">
        <v>12905</v>
      </c>
    </row>
    <row r="7589" spans="1:2" x14ac:dyDescent="0.25">
      <c r="A7589" s="57">
        <v>41113110</v>
      </c>
      <c r="B7589" s="58" t="s">
        <v>5335</v>
      </c>
    </row>
    <row r="7590" spans="1:2" x14ac:dyDescent="0.25">
      <c r="A7590" s="57">
        <v>41113111</v>
      </c>
      <c r="B7590" s="58" t="s">
        <v>11015</v>
      </c>
    </row>
    <row r="7591" spans="1:2" x14ac:dyDescent="0.25">
      <c r="A7591" s="57">
        <v>41113112</v>
      </c>
      <c r="B7591" s="58" t="s">
        <v>13185</v>
      </c>
    </row>
    <row r="7592" spans="1:2" x14ac:dyDescent="0.25">
      <c r="A7592" s="57">
        <v>41113113</v>
      </c>
      <c r="B7592" s="58" t="s">
        <v>15788</v>
      </c>
    </row>
    <row r="7593" spans="1:2" x14ac:dyDescent="0.25">
      <c r="A7593" s="57">
        <v>41113114</v>
      </c>
      <c r="B7593" s="58" t="s">
        <v>17934</v>
      </c>
    </row>
    <row r="7594" spans="1:2" x14ac:dyDescent="0.25">
      <c r="A7594" s="57">
        <v>41113115</v>
      </c>
      <c r="B7594" s="58" t="s">
        <v>13505</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10150</v>
      </c>
    </row>
    <row r="7600" spans="1:2" x14ac:dyDescent="0.25">
      <c r="A7600" s="57">
        <v>41113302</v>
      </c>
      <c r="B7600" s="58" t="s">
        <v>8489</v>
      </c>
    </row>
    <row r="7601" spans="1:2" x14ac:dyDescent="0.25">
      <c r="A7601" s="57">
        <v>41113304</v>
      </c>
      <c r="B7601" s="58" t="s">
        <v>14410</v>
      </c>
    </row>
    <row r="7602" spans="1:2" x14ac:dyDescent="0.25">
      <c r="A7602" s="57">
        <v>41113305</v>
      </c>
      <c r="B7602" s="58" t="s">
        <v>9682</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9856</v>
      </c>
    </row>
    <row r="7607" spans="1:2" x14ac:dyDescent="0.25">
      <c r="A7607" s="57">
        <v>41113311</v>
      </c>
      <c r="B7607" s="58" t="s">
        <v>16623</v>
      </c>
    </row>
    <row r="7608" spans="1:2" x14ac:dyDescent="0.25">
      <c r="A7608" s="57">
        <v>41113312</v>
      </c>
      <c r="B7608" s="58" t="s">
        <v>12274</v>
      </c>
    </row>
    <row r="7609" spans="1:2" x14ac:dyDescent="0.25">
      <c r="A7609" s="57">
        <v>41113313</v>
      </c>
      <c r="B7609" s="58" t="s">
        <v>6198</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14268</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11261</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13581</v>
      </c>
    </row>
    <row r="7630" spans="1:2" x14ac:dyDescent="0.25">
      <c r="A7630" s="57">
        <v>41113605</v>
      </c>
      <c r="B7630" s="58" t="s">
        <v>5944</v>
      </c>
    </row>
    <row r="7631" spans="1:2" x14ac:dyDescent="0.25">
      <c r="A7631" s="57">
        <v>41113606</v>
      </c>
      <c r="B7631" s="58" t="s">
        <v>784</v>
      </c>
    </row>
    <row r="7632" spans="1:2" x14ac:dyDescent="0.25">
      <c r="A7632" s="57">
        <v>41113607</v>
      </c>
      <c r="B7632" s="58" t="s">
        <v>5783</v>
      </c>
    </row>
    <row r="7633" spans="1:2" x14ac:dyDescent="0.25">
      <c r="A7633" s="57">
        <v>41113608</v>
      </c>
      <c r="B7633" s="58" t="s">
        <v>10375</v>
      </c>
    </row>
    <row r="7634" spans="1:2" x14ac:dyDescent="0.25">
      <c r="A7634" s="57">
        <v>41113611</v>
      </c>
      <c r="B7634" s="58" t="s">
        <v>12439</v>
      </c>
    </row>
    <row r="7635" spans="1:2" x14ac:dyDescent="0.25">
      <c r="A7635" s="57">
        <v>41113612</v>
      </c>
      <c r="B7635" s="58" t="s">
        <v>9363</v>
      </c>
    </row>
    <row r="7636" spans="1:2" x14ac:dyDescent="0.25">
      <c r="A7636" s="57">
        <v>41113613</v>
      </c>
      <c r="B7636" s="58" t="s">
        <v>894</v>
      </c>
    </row>
    <row r="7637" spans="1:2" x14ac:dyDescent="0.25">
      <c r="A7637" s="57">
        <v>41113614</v>
      </c>
      <c r="B7637" s="58" t="s">
        <v>14079</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14161</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10272</v>
      </c>
    </row>
    <row r="7648" spans="1:2" x14ac:dyDescent="0.25">
      <c r="A7648" s="57">
        <v>41113625</v>
      </c>
      <c r="B7648" s="58" t="s">
        <v>16671</v>
      </c>
    </row>
    <row r="7649" spans="1:2" x14ac:dyDescent="0.25">
      <c r="A7649" s="57">
        <v>41113626</v>
      </c>
      <c r="B7649" s="58" t="s">
        <v>9847</v>
      </c>
    </row>
    <row r="7650" spans="1:2" x14ac:dyDescent="0.25">
      <c r="A7650" s="57">
        <v>41113627</v>
      </c>
      <c r="B7650" s="58" t="s">
        <v>6967</v>
      </c>
    </row>
    <row r="7651" spans="1:2" x14ac:dyDescent="0.25">
      <c r="A7651" s="57">
        <v>41113628</v>
      </c>
      <c r="B7651" s="58" t="s">
        <v>10175</v>
      </c>
    </row>
    <row r="7652" spans="1:2" x14ac:dyDescent="0.25">
      <c r="A7652" s="57">
        <v>41113629</v>
      </c>
      <c r="B7652" s="58" t="s">
        <v>3315</v>
      </c>
    </row>
    <row r="7653" spans="1:2" x14ac:dyDescent="0.25">
      <c r="A7653" s="57">
        <v>41113630</v>
      </c>
      <c r="B7653" s="58" t="s">
        <v>3820</v>
      </c>
    </row>
    <row r="7654" spans="1:2" x14ac:dyDescent="0.25">
      <c r="A7654" s="57">
        <v>41113631</v>
      </c>
      <c r="B7654" s="58" t="s">
        <v>10937</v>
      </c>
    </row>
    <row r="7655" spans="1:2" x14ac:dyDescent="0.25">
      <c r="A7655" s="57">
        <v>41113632</v>
      </c>
      <c r="B7655" s="58" t="s">
        <v>14464</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11355</v>
      </c>
    </row>
    <row r="7660" spans="1:2" x14ac:dyDescent="0.25">
      <c r="A7660" s="57">
        <v>41113637</v>
      </c>
      <c r="B7660" s="58" t="s">
        <v>5731</v>
      </c>
    </row>
    <row r="7661" spans="1:2" x14ac:dyDescent="0.25">
      <c r="A7661" s="57">
        <v>41113638</v>
      </c>
      <c r="B7661" s="58" t="s">
        <v>18210</v>
      </c>
    </row>
    <row r="7662" spans="1:2" x14ac:dyDescent="0.25">
      <c r="A7662" s="57">
        <v>41113639</v>
      </c>
      <c r="B7662" s="58" t="s">
        <v>5673</v>
      </c>
    </row>
    <row r="7663" spans="1:2" x14ac:dyDescent="0.25">
      <c r="A7663" s="57">
        <v>41113640</v>
      </c>
      <c r="B7663" s="58" t="s">
        <v>10250</v>
      </c>
    </row>
    <row r="7664" spans="1:2" x14ac:dyDescent="0.25">
      <c r="A7664" s="57">
        <v>41113641</v>
      </c>
      <c r="B7664" s="58" t="s">
        <v>14186</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13549</v>
      </c>
    </row>
    <row r="7670" spans="1:2" x14ac:dyDescent="0.25">
      <c r="A7670" s="57">
        <v>41113647</v>
      </c>
      <c r="B7670" s="58" t="s">
        <v>11289</v>
      </c>
    </row>
    <row r="7671" spans="1:2" x14ac:dyDescent="0.25">
      <c r="A7671" s="57">
        <v>41113648</v>
      </c>
      <c r="B7671" s="58" t="s">
        <v>14367</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9952</v>
      </c>
    </row>
    <row r="7676" spans="1:2" x14ac:dyDescent="0.25">
      <c r="A7676" s="57">
        <v>41113705</v>
      </c>
      <c r="B7676" s="58" t="s">
        <v>8018</v>
      </c>
    </row>
    <row r="7677" spans="1:2" x14ac:dyDescent="0.25">
      <c r="A7677" s="57">
        <v>41113706</v>
      </c>
      <c r="B7677" s="58" t="s">
        <v>1065</v>
      </c>
    </row>
    <row r="7678" spans="1:2" x14ac:dyDescent="0.25">
      <c r="A7678" s="57">
        <v>41113707</v>
      </c>
      <c r="B7678" s="58" t="s">
        <v>18810</v>
      </c>
    </row>
    <row r="7679" spans="1:2" x14ac:dyDescent="0.25">
      <c r="A7679" s="57">
        <v>41113708</v>
      </c>
      <c r="B7679" s="58" t="s">
        <v>11091</v>
      </c>
    </row>
    <row r="7680" spans="1:2" x14ac:dyDescent="0.25">
      <c r="A7680" s="57">
        <v>41113709</v>
      </c>
      <c r="B7680" s="58" t="s">
        <v>1848</v>
      </c>
    </row>
    <row r="7681" spans="1:2" x14ac:dyDescent="0.25">
      <c r="A7681" s="57">
        <v>41113710</v>
      </c>
      <c r="B7681" s="58" t="s">
        <v>14422</v>
      </c>
    </row>
    <row r="7682" spans="1:2" x14ac:dyDescent="0.25">
      <c r="A7682" s="57">
        <v>41113711</v>
      </c>
      <c r="B7682" s="58" t="s">
        <v>11619</v>
      </c>
    </row>
    <row r="7683" spans="1:2" x14ac:dyDescent="0.25">
      <c r="A7683" s="57">
        <v>41113712</v>
      </c>
      <c r="B7683" s="58" t="s">
        <v>17170</v>
      </c>
    </row>
    <row r="7684" spans="1:2" x14ac:dyDescent="0.25">
      <c r="A7684" s="57">
        <v>41113713</v>
      </c>
      <c r="B7684" s="58" t="s">
        <v>11312</v>
      </c>
    </row>
    <row r="7685" spans="1:2" x14ac:dyDescent="0.25">
      <c r="A7685" s="57">
        <v>41113714</v>
      </c>
      <c r="B7685" s="58" t="s">
        <v>4924</v>
      </c>
    </row>
    <row r="7686" spans="1:2" x14ac:dyDescent="0.25">
      <c r="A7686" s="57">
        <v>41113715</v>
      </c>
      <c r="B7686" s="58" t="s">
        <v>1386</v>
      </c>
    </row>
    <row r="7687" spans="1:2" x14ac:dyDescent="0.25">
      <c r="A7687" s="57">
        <v>41113716</v>
      </c>
      <c r="B7687" s="58" t="s">
        <v>17369</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10228</v>
      </c>
    </row>
    <row r="7697" spans="1:2" x14ac:dyDescent="0.25">
      <c r="A7697" s="57">
        <v>41113808</v>
      </c>
      <c r="B7697" s="58" t="s">
        <v>14335</v>
      </c>
    </row>
    <row r="7698" spans="1:2" x14ac:dyDescent="0.25">
      <c r="A7698" s="57">
        <v>41113901</v>
      </c>
      <c r="B7698" s="58" t="s">
        <v>10806</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17656</v>
      </c>
    </row>
    <row r="7703" spans="1:2" x14ac:dyDescent="0.25">
      <c r="A7703" s="57">
        <v>41113906</v>
      </c>
      <c r="B7703" s="58" t="s">
        <v>9068</v>
      </c>
    </row>
    <row r="7704" spans="1:2" x14ac:dyDescent="0.25">
      <c r="A7704" s="57">
        <v>41113907</v>
      </c>
      <c r="B7704" s="58" t="s">
        <v>2912</v>
      </c>
    </row>
    <row r="7705" spans="1:2" x14ac:dyDescent="0.25">
      <c r="A7705" s="57">
        <v>41113908</v>
      </c>
      <c r="B7705" s="58" t="s">
        <v>17694</v>
      </c>
    </row>
    <row r="7706" spans="1:2" x14ac:dyDescent="0.25">
      <c r="A7706" s="57">
        <v>41113909</v>
      </c>
      <c r="B7706" s="58" t="s">
        <v>7444</v>
      </c>
    </row>
    <row r="7707" spans="1:2" x14ac:dyDescent="0.25">
      <c r="A7707" s="57">
        <v>41113910</v>
      </c>
      <c r="B7707" s="58" t="s">
        <v>13306</v>
      </c>
    </row>
    <row r="7708" spans="1:2" x14ac:dyDescent="0.25">
      <c r="A7708" s="57">
        <v>41114001</v>
      </c>
      <c r="B7708" s="58" t="s">
        <v>10515</v>
      </c>
    </row>
    <row r="7709" spans="1:2" x14ac:dyDescent="0.25">
      <c r="A7709" s="57">
        <v>41114102</v>
      </c>
      <c r="B7709" s="58" t="s">
        <v>4669</v>
      </c>
    </row>
    <row r="7710" spans="1:2" x14ac:dyDescent="0.25">
      <c r="A7710" s="57">
        <v>41114103</v>
      </c>
      <c r="B7710" s="58" t="s">
        <v>14122</v>
      </c>
    </row>
    <row r="7711" spans="1:2" x14ac:dyDescent="0.25">
      <c r="A7711" s="57">
        <v>41114104</v>
      </c>
      <c r="B7711" s="58" t="s">
        <v>8195</v>
      </c>
    </row>
    <row r="7712" spans="1:2" x14ac:dyDescent="0.25">
      <c r="A7712" s="57">
        <v>41114105</v>
      </c>
      <c r="B7712" s="58" t="s">
        <v>5919</v>
      </c>
    </row>
    <row r="7713" spans="1:2" x14ac:dyDescent="0.25">
      <c r="A7713" s="57">
        <v>41114106</v>
      </c>
      <c r="B7713" s="58" t="s">
        <v>14593</v>
      </c>
    </row>
    <row r="7714" spans="1:2" x14ac:dyDescent="0.25">
      <c r="A7714" s="57">
        <v>41114107</v>
      </c>
      <c r="B7714" s="58" t="s">
        <v>3103</v>
      </c>
    </row>
    <row r="7715" spans="1:2" x14ac:dyDescent="0.25">
      <c r="A7715" s="57">
        <v>41114108</v>
      </c>
      <c r="B7715" s="58" t="s">
        <v>17338</v>
      </c>
    </row>
    <row r="7716" spans="1:2" x14ac:dyDescent="0.25">
      <c r="A7716" s="57">
        <v>41114201</v>
      </c>
      <c r="B7716" s="58" t="s">
        <v>8290</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11620</v>
      </c>
    </row>
    <row r="7722" spans="1:2" x14ac:dyDescent="0.25">
      <c r="A7722" s="57">
        <v>41114301</v>
      </c>
      <c r="B7722" s="58" t="s">
        <v>4210</v>
      </c>
    </row>
    <row r="7723" spans="1:2" x14ac:dyDescent="0.25">
      <c r="A7723" s="57">
        <v>41114302</v>
      </c>
      <c r="B7723" s="58" t="s">
        <v>17423</v>
      </c>
    </row>
    <row r="7724" spans="1:2" x14ac:dyDescent="0.25">
      <c r="A7724" s="57">
        <v>41114303</v>
      </c>
      <c r="B7724" s="58" t="s">
        <v>15567</v>
      </c>
    </row>
    <row r="7725" spans="1:2" x14ac:dyDescent="0.25">
      <c r="A7725" s="57">
        <v>41114401</v>
      </c>
      <c r="B7725" s="58" t="s">
        <v>10977</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12517</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13709</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11851</v>
      </c>
    </row>
    <row r="7741" spans="1:2" x14ac:dyDescent="0.25">
      <c r="A7741" s="57">
        <v>41114506</v>
      </c>
      <c r="B7741" s="58" t="s">
        <v>4691</v>
      </c>
    </row>
    <row r="7742" spans="1:2" x14ac:dyDescent="0.25">
      <c r="A7742" s="57">
        <v>41114507</v>
      </c>
      <c r="B7742" s="58" t="s">
        <v>18778</v>
      </c>
    </row>
    <row r="7743" spans="1:2" x14ac:dyDescent="0.25">
      <c r="A7743" s="57">
        <v>41114508</v>
      </c>
      <c r="B7743" s="58" t="s">
        <v>8089</v>
      </c>
    </row>
    <row r="7744" spans="1:2" x14ac:dyDescent="0.25">
      <c r="A7744" s="57">
        <v>41114509</v>
      </c>
      <c r="B7744" s="58" t="s">
        <v>6143</v>
      </c>
    </row>
    <row r="7745" spans="1:2" x14ac:dyDescent="0.25">
      <c r="A7745" s="57">
        <v>41114510</v>
      </c>
      <c r="B7745" s="58" t="s">
        <v>7127</v>
      </c>
    </row>
    <row r="7746" spans="1:2" x14ac:dyDescent="0.25">
      <c r="A7746" s="57">
        <v>41114601</v>
      </c>
      <c r="B7746" s="58" t="s">
        <v>764</v>
      </c>
    </row>
    <row r="7747" spans="1:2" x14ac:dyDescent="0.25">
      <c r="A7747" s="57">
        <v>41114602</v>
      </c>
      <c r="B7747" s="58" t="s">
        <v>10371</v>
      </c>
    </row>
    <row r="7748" spans="1:2" x14ac:dyDescent="0.25">
      <c r="A7748" s="57">
        <v>41114603</v>
      </c>
      <c r="B7748" s="58" t="s">
        <v>4358</v>
      </c>
    </row>
    <row r="7749" spans="1:2" x14ac:dyDescent="0.25">
      <c r="A7749" s="57">
        <v>41114604</v>
      </c>
      <c r="B7749" s="58" t="s">
        <v>11613</v>
      </c>
    </row>
    <row r="7750" spans="1:2" x14ac:dyDescent="0.25">
      <c r="A7750" s="57">
        <v>41114605</v>
      </c>
      <c r="B7750" s="58" t="s">
        <v>5862</v>
      </c>
    </row>
    <row r="7751" spans="1:2" x14ac:dyDescent="0.25">
      <c r="A7751" s="57">
        <v>41114606</v>
      </c>
      <c r="B7751" s="58" t="s">
        <v>1626</v>
      </c>
    </row>
    <row r="7752" spans="1:2" x14ac:dyDescent="0.25">
      <c r="A7752" s="57">
        <v>41114607</v>
      </c>
      <c r="B7752" s="58" t="s">
        <v>9178</v>
      </c>
    </row>
    <row r="7753" spans="1:2" x14ac:dyDescent="0.25">
      <c r="A7753" s="57">
        <v>41114608</v>
      </c>
      <c r="B7753" s="58" t="s">
        <v>11792</v>
      </c>
    </row>
    <row r="7754" spans="1:2" x14ac:dyDescent="0.25">
      <c r="A7754" s="57">
        <v>41114609</v>
      </c>
      <c r="B7754" s="58" t="s">
        <v>5628</v>
      </c>
    </row>
    <row r="7755" spans="1:2" x14ac:dyDescent="0.25">
      <c r="A7755" s="57">
        <v>41114610</v>
      </c>
      <c r="B7755" s="58" t="s">
        <v>10493</v>
      </c>
    </row>
    <row r="7756" spans="1:2" x14ac:dyDescent="0.25">
      <c r="A7756" s="57">
        <v>41114611</v>
      </c>
      <c r="B7756" s="58" t="s">
        <v>11431</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11498</v>
      </c>
    </row>
    <row r="7764" spans="1:2" x14ac:dyDescent="0.25">
      <c r="A7764" s="57">
        <v>41114619</v>
      </c>
      <c r="B7764" s="58" t="s">
        <v>16766</v>
      </c>
    </row>
    <row r="7765" spans="1:2" x14ac:dyDescent="0.25">
      <c r="A7765" s="57">
        <v>41114620</v>
      </c>
      <c r="B7765" s="58" t="s">
        <v>17385</v>
      </c>
    </row>
    <row r="7766" spans="1:2" x14ac:dyDescent="0.25">
      <c r="A7766" s="57">
        <v>41114621</v>
      </c>
      <c r="B7766" s="58" t="s">
        <v>4477</v>
      </c>
    </row>
    <row r="7767" spans="1:2" x14ac:dyDescent="0.25">
      <c r="A7767" s="57">
        <v>41114622</v>
      </c>
      <c r="B7767" s="58" t="s">
        <v>1205</v>
      </c>
    </row>
    <row r="7768" spans="1:2" x14ac:dyDescent="0.25">
      <c r="A7768" s="57">
        <v>41114623</v>
      </c>
      <c r="B7768" s="58" t="s">
        <v>17711</v>
      </c>
    </row>
    <row r="7769" spans="1:2" x14ac:dyDescent="0.25">
      <c r="A7769" s="57">
        <v>41114624</v>
      </c>
      <c r="B7769" s="58" t="s">
        <v>10349</v>
      </c>
    </row>
    <row r="7770" spans="1:2" x14ac:dyDescent="0.25">
      <c r="A7770" s="57">
        <v>41114625</v>
      </c>
      <c r="B7770" s="58" t="s">
        <v>9867</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10180</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12987</v>
      </c>
    </row>
    <row r="7786" spans="1:2" x14ac:dyDescent="0.25">
      <c r="A7786" s="57">
        <v>41115303</v>
      </c>
      <c r="B7786" s="58" t="s">
        <v>13670</v>
      </c>
    </row>
    <row r="7787" spans="1:2" x14ac:dyDescent="0.25">
      <c r="A7787" s="57">
        <v>41115304</v>
      </c>
      <c r="B7787" s="58" t="s">
        <v>18569</v>
      </c>
    </row>
    <row r="7788" spans="1:2" x14ac:dyDescent="0.25">
      <c r="A7788" s="57">
        <v>41115305</v>
      </c>
      <c r="B7788" s="58" t="s">
        <v>17498</v>
      </c>
    </row>
    <row r="7789" spans="1:2" x14ac:dyDescent="0.25">
      <c r="A7789" s="57">
        <v>41115306</v>
      </c>
      <c r="B7789" s="58" t="s">
        <v>4783</v>
      </c>
    </row>
    <row r="7790" spans="1:2" x14ac:dyDescent="0.25">
      <c r="A7790" s="57">
        <v>41115307</v>
      </c>
      <c r="B7790" s="58" t="s">
        <v>11738</v>
      </c>
    </row>
    <row r="7791" spans="1:2" x14ac:dyDescent="0.25">
      <c r="A7791" s="57">
        <v>41115308</v>
      </c>
      <c r="B7791" s="58" t="s">
        <v>5627</v>
      </c>
    </row>
    <row r="7792" spans="1:2" x14ac:dyDescent="0.25">
      <c r="A7792" s="57">
        <v>41115309</v>
      </c>
      <c r="B7792" s="58" t="s">
        <v>11782</v>
      </c>
    </row>
    <row r="7793" spans="1:2" x14ac:dyDescent="0.25">
      <c r="A7793" s="57">
        <v>41115310</v>
      </c>
      <c r="B7793" s="58" t="s">
        <v>6815</v>
      </c>
    </row>
    <row r="7794" spans="1:2" x14ac:dyDescent="0.25">
      <c r="A7794" s="57">
        <v>41115311</v>
      </c>
      <c r="B7794" s="58" t="s">
        <v>13967</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14489</v>
      </c>
    </row>
    <row r="7799" spans="1:2" x14ac:dyDescent="0.25">
      <c r="A7799" s="57">
        <v>41115316</v>
      </c>
      <c r="B7799" s="58" t="s">
        <v>11021</v>
      </c>
    </row>
    <row r="7800" spans="1:2" x14ac:dyDescent="0.25">
      <c r="A7800" s="57">
        <v>41115317</v>
      </c>
      <c r="B7800" s="58" t="s">
        <v>9094</v>
      </c>
    </row>
    <row r="7801" spans="1:2" x14ac:dyDescent="0.25">
      <c r="A7801" s="57">
        <v>41115318</v>
      </c>
      <c r="B7801" s="58" t="s">
        <v>11264</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11197</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14656</v>
      </c>
    </row>
    <row r="7811" spans="1:2" x14ac:dyDescent="0.25">
      <c r="A7811" s="57">
        <v>41115406</v>
      </c>
      <c r="B7811" s="58" t="s">
        <v>4629</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12010</v>
      </c>
    </row>
    <row r="7816" spans="1:2" x14ac:dyDescent="0.25">
      <c r="A7816" s="57">
        <v>41115411</v>
      </c>
      <c r="B7816" s="58" t="s">
        <v>18097</v>
      </c>
    </row>
    <row r="7817" spans="1:2" x14ac:dyDescent="0.25">
      <c r="A7817" s="57">
        <v>41115501</v>
      </c>
      <c r="B7817" s="58" t="s">
        <v>11672</v>
      </c>
    </row>
    <row r="7818" spans="1:2" x14ac:dyDescent="0.25">
      <c r="A7818" s="57">
        <v>41115502</v>
      </c>
      <c r="B7818" s="58" t="s">
        <v>9894</v>
      </c>
    </row>
    <row r="7819" spans="1:2" x14ac:dyDescent="0.25">
      <c r="A7819" s="57">
        <v>41115503</v>
      </c>
      <c r="B7819" s="58" t="s">
        <v>17678</v>
      </c>
    </row>
    <row r="7820" spans="1:2" x14ac:dyDescent="0.25">
      <c r="A7820" s="57">
        <v>41115504</v>
      </c>
      <c r="B7820" s="58" t="s">
        <v>6897</v>
      </c>
    </row>
    <row r="7821" spans="1:2" x14ac:dyDescent="0.25">
      <c r="A7821" s="57">
        <v>41115505</v>
      </c>
      <c r="B7821" s="58" t="s">
        <v>12817</v>
      </c>
    </row>
    <row r="7822" spans="1:2" x14ac:dyDescent="0.25">
      <c r="A7822" s="57">
        <v>41115601</v>
      </c>
      <c r="B7822" s="58" t="s">
        <v>10269</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4584</v>
      </c>
    </row>
    <row r="7829" spans="1:2" x14ac:dyDescent="0.25">
      <c r="A7829" s="57">
        <v>41115608</v>
      </c>
      <c r="B7829" s="58" t="s">
        <v>11627</v>
      </c>
    </row>
    <row r="7830" spans="1:2" x14ac:dyDescent="0.25">
      <c r="A7830" s="57">
        <v>41115609</v>
      </c>
      <c r="B7830" s="58" t="s">
        <v>13741</v>
      </c>
    </row>
    <row r="7831" spans="1:2" x14ac:dyDescent="0.25">
      <c r="A7831" s="57">
        <v>41115610</v>
      </c>
      <c r="B7831" s="58" t="s">
        <v>12984</v>
      </c>
    </row>
    <row r="7832" spans="1:2" x14ac:dyDescent="0.25">
      <c r="A7832" s="57">
        <v>41115611</v>
      </c>
      <c r="B7832" s="58" t="s">
        <v>13810</v>
      </c>
    </row>
    <row r="7833" spans="1:2" x14ac:dyDescent="0.25">
      <c r="A7833" s="57">
        <v>41115612</v>
      </c>
      <c r="B7833" s="58" t="s">
        <v>88</v>
      </c>
    </row>
    <row r="7834" spans="1:2" x14ac:dyDescent="0.25">
      <c r="A7834" s="57">
        <v>41115613</v>
      </c>
      <c r="B7834" s="58" t="s">
        <v>10152</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11371</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6256</v>
      </c>
    </row>
    <row r="7843" spans="1:2" x14ac:dyDescent="0.25">
      <c r="A7843" s="57">
        <v>41115708</v>
      </c>
      <c r="B7843" s="58" t="s">
        <v>4937</v>
      </c>
    </row>
    <row r="7844" spans="1:2" x14ac:dyDescent="0.25">
      <c r="A7844" s="57">
        <v>41115709</v>
      </c>
      <c r="B7844" s="58" t="s">
        <v>2263</v>
      </c>
    </row>
    <row r="7845" spans="1:2" x14ac:dyDescent="0.25">
      <c r="A7845" s="57">
        <v>41115710</v>
      </c>
      <c r="B7845" s="58" t="s">
        <v>10919</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5832</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12562</v>
      </c>
    </row>
    <row r="7857" spans="1:2" x14ac:dyDescent="0.25">
      <c r="A7857" s="57">
        <v>41115802</v>
      </c>
      <c r="B7857" s="58" t="s">
        <v>14273</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11238</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13090</v>
      </c>
    </row>
    <row r="7869" spans="1:2" x14ac:dyDescent="0.25">
      <c r="A7869" s="57">
        <v>41115814</v>
      </c>
      <c r="B7869" s="58" t="s">
        <v>11721</v>
      </c>
    </row>
    <row r="7870" spans="1:2" x14ac:dyDescent="0.25">
      <c r="A7870" s="57">
        <v>41115815</v>
      </c>
      <c r="B7870" s="58" t="s">
        <v>18657</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5738</v>
      </c>
    </row>
    <row r="7877" spans="1:2" x14ac:dyDescent="0.25">
      <c r="A7877" s="57">
        <v>41115822</v>
      </c>
      <c r="B7877" s="58" t="s">
        <v>10105</v>
      </c>
    </row>
    <row r="7878" spans="1:2" x14ac:dyDescent="0.25">
      <c r="A7878" s="57">
        <v>41115823</v>
      </c>
      <c r="B7878" s="58" t="s">
        <v>14687</v>
      </c>
    </row>
    <row r="7879" spans="1:2" x14ac:dyDescent="0.25">
      <c r="A7879" s="57">
        <v>41115824</v>
      </c>
      <c r="B7879" s="58" t="s">
        <v>16790</v>
      </c>
    </row>
    <row r="7880" spans="1:2" x14ac:dyDescent="0.25">
      <c r="A7880" s="57">
        <v>41115825</v>
      </c>
      <c r="B7880" s="58" t="s">
        <v>12664</v>
      </c>
    </row>
    <row r="7881" spans="1:2" x14ac:dyDescent="0.25">
      <c r="A7881" s="57">
        <v>41115826</v>
      </c>
      <c r="B7881" s="58" t="s">
        <v>11657</v>
      </c>
    </row>
    <row r="7882" spans="1:2" x14ac:dyDescent="0.25">
      <c r="A7882" s="57">
        <v>41115827</v>
      </c>
      <c r="B7882" s="58" t="s">
        <v>13281</v>
      </c>
    </row>
    <row r="7883" spans="1:2" x14ac:dyDescent="0.25">
      <c r="A7883" s="57">
        <v>41115828</v>
      </c>
      <c r="B7883" s="58" t="s">
        <v>13125</v>
      </c>
    </row>
    <row r="7884" spans="1:2" x14ac:dyDescent="0.25">
      <c r="A7884" s="57">
        <v>41115829</v>
      </c>
      <c r="B7884" s="58" t="s">
        <v>12073</v>
      </c>
    </row>
    <row r="7885" spans="1:2" x14ac:dyDescent="0.25">
      <c r="A7885" s="57">
        <v>41115830</v>
      </c>
      <c r="B7885" s="58" t="s">
        <v>8440</v>
      </c>
    </row>
    <row r="7886" spans="1:2" x14ac:dyDescent="0.25">
      <c r="A7886" s="57">
        <v>41116001</v>
      </c>
      <c r="B7886" s="58" t="s">
        <v>612</v>
      </c>
    </row>
    <row r="7887" spans="1:2" x14ac:dyDescent="0.25">
      <c r="A7887" s="57">
        <v>41116002</v>
      </c>
      <c r="B7887" s="58" t="s">
        <v>9718</v>
      </c>
    </row>
    <row r="7888" spans="1:2" x14ac:dyDescent="0.25">
      <c r="A7888" s="57">
        <v>41116003</v>
      </c>
      <c r="B7888" s="58" t="s">
        <v>6652</v>
      </c>
    </row>
    <row r="7889" spans="1:2" x14ac:dyDescent="0.25">
      <c r="A7889" s="57">
        <v>41116004</v>
      </c>
      <c r="B7889" s="58" t="s">
        <v>718</v>
      </c>
    </row>
    <row r="7890" spans="1:2" x14ac:dyDescent="0.25">
      <c r="A7890" s="57">
        <v>41116005</v>
      </c>
      <c r="B7890" s="58" t="s">
        <v>9855</v>
      </c>
    </row>
    <row r="7891" spans="1:2" x14ac:dyDescent="0.25">
      <c r="A7891" s="57">
        <v>41116006</v>
      </c>
      <c r="B7891" s="58" t="s">
        <v>12429</v>
      </c>
    </row>
    <row r="7892" spans="1:2" x14ac:dyDescent="0.25">
      <c r="A7892" s="57">
        <v>41116007</v>
      </c>
      <c r="B7892" s="58" t="s">
        <v>18129</v>
      </c>
    </row>
    <row r="7893" spans="1:2" x14ac:dyDescent="0.25">
      <c r="A7893" s="57">
        <v>41116008</v>
      </c>
      <c r="B7893" s="58" t="s">
        <v>16751</v>
      </c>
    </row>
    <row r="7894" spans="1:2" x14ac:dyDescent="0.25">
      <c r="A7894" s="57">
        <v>41116009</v>
      </c>
      <c r="B7894" s="58" t="s">
        <v>12850</v>
      </c>
    </row>
    <row r="7895" spans="1:2" x14ac:dyDescent="0.25">
      <c r="A7895" s="57">
        <v>41116010</v>
      </c>
      <c r="B7895" s="58" t="s">
        <v>14158</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14727</v>
      </c>
    </row>
    <row r="7902" spans="1:2" x14ac:dyDescent="0.25">
      <c r="A7902" s="57">
        <v>41116102</v>
      </c>
      <c r="B7902" s="58" t="s">
        <v>8622</v>
      </c>
    </row>
    <row r="7903" spans="1:2" x14ac:dyDescent="0.25">
      <c r="A7903" s="57">
        <v>41116103</v>
      </c>
      <c r="B7903" s="58" t="s">
        <v>10822</v>
      </c>
    </row>
    <row r="7904" spans="1:2" x14ac:dyDescent="0.25">
      <c r="A7904" s="57">
        <v>41116104</v>
      </c>
      <c r="B7904" s="58" t="s">
        <v>12795</v>
      </c>
    </row>
    <row r="7905" spans="1:2" x14ac:dyDescent="0.25">
      <c r="A7905" s="57">
        <v>41116105</v>
      </c>
      <c r="B7905" s="58" t="s">
        <v>4295</v>
      </c>
    </row>
    <row r="7906" spans="1:2" x14ac:dyDescent="0.25">
      <c r="A7906" s="57">
        <v>41116106</v>
      </c>
      <c r="B7906" s="58" t="s">
        <v>13127</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9687</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5367</v>
      </c>
    </row>
    <row r="7920" spans="1:2" x14ac:dyDescent="0.25">
      <c r="A7920" s="57">
        <v>41116122</v>
      </c>
      <c r="B7920" s="58" t="s">
        <v>6562</v>
      </c>
    </row>
    <row r="7921" spans="1:2" x14ac:dyDescent="0.25">
      <c r="A7921" s="57">
        <v>41116123</v>
      </c>
      <c r="B7921" s="58" t="s">
        <v>13487</v>
      </c>
    </row>
    <row r="7922" spans="1:2" x14ac:dyDescent="0.25">
      <c r="A7922" s="57">
        <v>41116124</v>
      </c>
      <c r="B7922" s="58" t="s">
        <v>18547</v>
      </c>
    </row>
    <row r="7923" spans="1:2" x14ac:dyDescent="0.25">
      <c r="A7923" s="57">
        <v>41116125</v>
      </c>
      <c r="B7923" s="58" t="s">
        <v>4381</v>
      </c>
    </row>
    <row r="7924" spans="1:2" x14ac:dyDescent="0.25">
      <c r="A7924" s="57">
        <v>41116126</v>
      </c>
      <c r="B7924" s="58" t="s">
        <v>14405</v>
      </c>
    </row>
    <row r="7925" spans="1:2" x14ac:dyDescent="0.25">
      <c r="A7925" s="57">
        <v>41116127</v>
      </c>
      <c r="B7925" s="58" t="s">
        <v>12312</v>
      </c>
    </row>
    <row r="7926" spans="1:2" x14ac:dyDescent="0.25">
      <c r="A7926" s="57">
        <v>41116128</v>
      </c>
      <c r="B7926" s="58" t="s">
        <v>15517</v>
      </c>
    </row>
    <row r="7927" spans="1:2" x14ac:dyDescent="0.25">
      <c r="A7927" s="57">
        <v>41116129</v>
      </c>
      <c r="B7927" s="58" t="s">
        <v>9191</v>
      </c>
    </row>
    <row r="7928" spans="1:2" x14ac:dyDescent="0.25">
      <c r="A7928" s="57">
        <v>41116130</v>
      </c>
      <c r="B7928" s="58" t="s">
        <v>13786</v>
      </c>
    </row>
    <row r="7929" spans="1:2" x14ac:dyDescent="0.25">
      <c r="A7929" s="57">
        <v>41116131</v>
      </c>
      <c r="B7929" s="58" t="s">
        <v>15732</v>
      </c>
    </row>
    <row r="7930" spans="1:2" x14ac:dyDescent="0.25">
      <c r="A7930" s="57">
        <v>41116132</v>
      </c>
      <c r="B7930" s="58" t="s">
        <v>3929</v>
      </c>
    </row>
    <row r="7931" spans="1:2" x14ac:dyDescent="0.25">
      <c r="A7931" s="57">
        <v>41116133</v>
      </c>
      <c r="B7931" s="58" t="s">
        <v>14392</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10381</v>
      </c>
    </row>
    <row r="7936" spans="1:2" x14ac:dyDescent="0.25">
      <c r="A7936" s="57">
        <v>41116138</v>
      </c>
      <c r="B7936" s="58" t="s">
        <v>11882</v>
      </c>
    </row>
    <row r="7937" spans="1:2" x14ac:dyDescent="0.25">
      <c r="A7937" s="57">
        <v>41116139</v>
      </c>
      <c r="B7937" s="58" t="s">
        <v>2883</v>
      </c>
    </row>
    <row r="7938" spans="1:2" x14ac:dyDescent="0.25">
      <c r="A7938" s="57">
        <v>41116140</v>
      </c>
      <c r="B7938" s="58" t="s">
        <v>15017</v>
      </c>
    </row>
    <row r="7939" spans="1:2" x14ac:dyDescent="0.25">
      <c r="A7939" s="57">
        <v>41116141</v>
      </c>
      <c r="B7939" s="58" t="s">
        <v>12145</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9712</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11583</v>
      </c>
    </row>
    <row r="7948" spans="1:2" x14ac:dyDescent="0.25">
      <c r="A7948" s="57">
        <v>41116202</v>
      </c>
      <c r="B7948" s="58" t="s">
        <v>922</v>
      </c>
    </row>
    <row r="7949" spans="1:2" x14ac:dyDescent="0.25">
      <c r="A7949" s="57">
        <v>41116203</v>
      </c>
      <c r="B7949" s="58" t="s">
        <v>14384</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17868</v>
      </c>
    </row>
    <row r="7957" spans="1:2" x14ac:dyDescent="0.25">
      <c r="A7957" s="57">
        <v>41121504</v>
      </c>
      <c r="B7957" s="58" t="s">
        <v>7769</v>
      </c>
    </row>
    <row r="7958" spans="1:2" x14ac:dyDescent="0.25">
      <c r="A7958" s="57">
        <v>41121505</v>
      </c>
      <c r="B7958" s="58" t="s">
        <v>11865</v>
      </c>
    </row>
    <row r="7959" spans="1:2" x14ac:dyDescent="0.25">
      <c r="A7959" s="57">
        <v>41121506</v>
      </c>
      <c r="B7959" s="58" t="s">
        <v>11463</v>
      </c>
    </row>
    <row r="7960" spans="1:2" x14ac:dyDescent="0.25">
      <c r="A7960" s="57">
        <v>41121507</v>
      </c>
      <c r="B7960" s="58" t="s">
        <v>7237</v>
      </c>
    </row>
    <row r="7961" spans="1:2" x14ac:dyDescent="0.25">
      <c r="A7961" s="57">
        <v>41121508</v>
      </c>
      <c r="B7961" s="58" t="s">
        <v>14033</v>
      </c>
    </row>
    <row r="7962" spans="1:2" x14ac:dyDescent="0.25">
      <c r="A7962" s="57">
        <v>41121509</v>
      </c>
      <c r="B7962" s="58" t="s">
        <v>5370</v>
      </c>
    </row>
    <row r="7963" spans="1:2" x14ac:dyDescent="0.25">
      <c r="A7963" s="57">
        <v>41121510</v>
      </c>
      <c r="B7963" s="58" t="s">
        <v>14188</v>
      </c>
    </row>
    <row r="7964" spans="1:2" x14ac:dyDescent="0.25">
      <c r="A7964" s="57">
        <v>41121511</v>
      </c>
      <c r="B7964" s="58" t="s">
        <v>425</v>
      </c>
    </row>
    <row r="7965" spans="1:2" x14ac:dyDescent="0.25">
      <c r="A7965" s="57">
        <v>41121513</v>
      </c>
      <c r="B7965" s="58" t="s">
        <v>12988</v>
      </c>
    </row>
    <row r="7966" spans="1:2" x14ac:dyDescent="0.25">
      <c r="A7966" s="57">
        <v>41121514</v>
      </c>
      <c r="B7966" s="58" t="s">
        <v>18284</v>
      </c>
    </row>
    <row r="7967" spans="1:2" x14ac:dyDescent="0.25">
      <c r="A7967" s="57">
        <v>41121515</v>
      </c>
      <c r="B7967" s="58" t="s">
        <v>7392</v>
      </c>
    </row>
    <row r="7968" spans="1:2" x14ac:dyDescent="0.25">
      <c r="A7968" s="57">
        <v>41121516</v>
      </c>
      <c r="B7968" s="58" t="s">
        <v>6625</v>
      </c>
    </row>
    <row r="7969" spans="1:2" x14ac:dyDescent="0.25">
      <c r="A7969" s="57">
        <v>41121517</v>
      </c>
      <c r="B7969" s="58" t="s">
        <v>17569</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10661</v>
      </c>
    </row>
    <row r="7979" spans="1:2" x14ac:dyDescent="0.25">
      <c r="A7979" s="57">
        <v>41121701</v>
      </c>
      <c r="B7979" s="58" t="s">
        <v>3852</v>
      </c>
    </row>
    <row r="7980" spans="1:2" x14ac:dyDescent="0.25">
      <c r="A7980" s="57">
        <v>41121702</v>
      </c>
      <c r="B7980" s="58" t="s">
        <v>7666</v>
      </c>
    </row>
    <row r="7981" spans="1:2" x14ac:dyDescent="0.25">
      <c r="A7981" s="57">
        <v>41121703</v>
      </c>
      <c r="B7981" s="58" t="s">
        <v>10676</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10240</v>
      </c>
    </row>
    <row r="7991" spans="1:2" x14ac:dyDescent="0.25">
      <c r="A7991" s="57">
        <v>41121802</v>
      </c>
      <c r="B7991" s="58" t="s">
        <v>15674</v>
      </c>
    </row>
    <row r="7992" spans="1:2" x14ac:dyDescent="0.25">
      <c r="A7992" s="57">
        <v>41121803</v>
      </c>
      <c r="B7992" s="58" t="s">
        <v>10002</v>
      </c>
    </row>
    <row r="7993" spans="1:2" x14ac:dyDescent="0.25">
      <c r="A7993" s="57">
        <v>41121804</v>
      </c>
      <c r="B7993" s="58" t="s">
        <v>11507</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11051</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17755</v>
      </c>
    </row>
    <row r="8007" spans="1:2" x14ac:dyDescent="0.25">
      <c r="A8007" s="57">
        <v>41122003</v>
      </c>
      <c r="B8007" s="58" t="s">
        <v>13374</v>
      </c>
    </row>
    <row r="8008" spans="1:2" x14ac:dyDescent="0.25">
      <c r="A8008" s="57">
        <v>41122004</v>
      </c>
      <c r="B8008" s="58" t="s">
        <v>12146</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9719</v>
      </c>
    </row>
    <row r="8013" spans="1:2" x14ac:dyDescent="0.25">
      <c r="A8013" s="57">
        <v>41122105</v>
      </c>
      <c r="B8013" s="58" t="s">
        <v>14875</v>
      </c>
    </row>
    <row r="8014" spans="1:2" x14ac:dyDescent="0.25">
      <c r="A8014" s="57">
        <v>41122106</v>
      </c>
      <c r="B8014" s="58" t="s">
        <v>11283</v>
      </c>
    </row>
    <row r="8015" spans="1:2" x14ac:dyDescent="0.25">
      <c r="A8015" s="57">
        <v>41122107</v>
      </c>
      <c r="B8015" s="58" t="s">
        <v>6445</v>
      </c>
    </row>
    <row r="8016" spans="1:2" x14ac:dyDescent="0.25">
      <c r="A8016" s="57">
        <v>41122108</v>
      </c>
      <c r="B8016" s="58" t="s">
        <v>17422</v>
      </c>
    </row>
    <row r="8017" spans="1:2" x14ac:dyDescent="0.25">
      <c r="A8017" s="57">
        <v>41122109</v>
      </c>
      <c r="B8017" s="58" t="s">
        <v>7205</v>
      </c>
    </row>
    <row r="8018" spans="1:2" x14ac:dyDescent="0.25">
      <c r="A8018" s="57">
        <v>41122110</v>
      </c>
      <c r="B8018" s="58" t="s">
        <v>6175</v>
      </c>
    </row>
    <row r="8019" spans="1:2" x14ac:dyDescent="0.25">
      <c r="A8019" s="57">
        <v>41122201</v>
      </c>
      <c r="B8019" s="58" t="s">
        <v>16006</v>
      </c>
    </row>
    <row r="8020" spans="1:2" x14ac:dyDescent="0.25">
      <c r="A8020" s="57">
        <v>41122202</v>
      </c>
      <c r="B8020" s="58" t="s">
        <v>15030</v>
      </c>
    </row>
    <row r="8021" spans="1:2" x14ac:dyDescent="0.25">
      <c r="A8021" s="57">
        <v>41122203</v>
      </c>
      <c r="B8021" s="58" t="s">
        <v>10456</v>
      </c>
    </row>
    <row r="8022" spans="1:2" x14ac:dyDescent="0.25">
      <c r="A8022" s="57">
        <v>41122301</v>
      </c>
      <c r="B8022" s="58" t="s">
        <v>5930</v>
      </c>
    </row>
    <row r="8023" spans="1:2" x14ac:dyDescent="0.25">
      <c r="A8023" s="57">
        <v>41122401</v>
      </c>
      <c r="B8023" s="58" t="s">
        <v>248</v>
      </c>
    </row>
    <row r="8024" spans="1:2" x14ac:dyDescent="0.25">
      <c r="A8024" s="57">
        <v>41122402</v>
      </c>
      <c r="B8024" s="58" t="s">
        <v>3622</v>
      </c>
    </row>
    <row r="8025" spans="1:2" x14ac:dyDescent="0.25">
      <c r="A8025" s="57">
        <v>41122403</v>
      </c>
      <c r="B8025" s="58" t="s">
        <v>14661</v>
      </c>
    </row>
    <row r="8026" spans="1:2" x14ac:dyDescent="0.25">
      <c r="A8026" s="57">
        <v>41122404</v>
      </c>
      <c r="B8026" s="58" t="s">
        <v>14612</v>
      </c>
    </row>
    <row r="8027" spans="1:2" x14ac:dyDescent="0.25">
      <c r="A8027" s="57">
        <v>41122405</v>
      </c>
      <c r="B8027" s="58" t="s">
        <v>10828</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10341</v>
      </c>
    </row>
    <row r="8032" spans="1:2" x14ac:dyDescent="0.25">
      <c r="A8032" s="57">
        <v>41122410</v>
      </c>
      <c r="B8032" s="58" t="s">
        <v>14505</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14352</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14090</v>
      </c>
    </row>
    <row r="8044" spans="1:2" x14ac:dyDescent="0.25">
      <c r="A8044" s="57">
        <v>41122606</v>
      </c>
      <c r="B8044" s="58" t="s">
        <v>4444</v>
      </c>
    </row>
    <row r="8045" spans="1:2" x14ac:dyDescent="0.25">
      <c r="A8045" s="57">
        <v>41122701</v>
      </c>
      <c r="B8045" s="58" t="s">
        <v>8532</v>
      </c>
    </row>
    <row r="8046" spans="1:2" x14ac:dyDescent="0.25">
      <c r="A8046" s="57">
        <v>41122702</v>
      </c>
      <c r="B8046" s="58" t="s">
        <v>13641</v>
      </c>
    </row>
    <row r="8047" spans="1:2" x14ac:dyDescent="0.25">
      <c r="A8047" s="57">
        <v>41122703</v>
      </c>
      <c r="B8047" s="58" t="s">
        <v>8418</v>
      </c>
    </row>
    <row r="8048" spans="1:2" x14ac:dyDescent="0.25">
      <c r="A8048" s="57">
        <v>41122704</v>
      </c>
      <c r="B8048" s="58" t="s">
        <v>6024</v>
      </c>
    </row>
    <row r="8049" spans="1:2" x14ac:dyDescent="0.25">
      <c r="A8049" s="57">
        <v>41122801</v>
      </c>
      <c r="B8049" s="58" t="s">
        <v>12763</v>
      </c>
    </row>
    <row r="8050" spans="1:2" x14ac:dyDescent="0.25">
      <c r="A8050" s="57">
        <v>41122802</v>
      </c>
      <c r="B8050" s="58" t="s">
        <v>1060</v>
      </c>
    </row>
    <row r="8051" spans="1:2" x14ac:dyDescent="0.25">
      <c r="A8051" s="57">
        <v>41122803</v>
      </c>
      <c r="B8051" s="58" t="s">
        <v>8358</v>
      </c>
    </row>
    <row r="8052" spans="1:2" x14ac:dyDescent="0.25">
      <c r="A8052" s="57">
        <v>41122804</v>
      </c>
      <c r="B8052" s="58" t="s">
        <v>12324</v>
      </c>
    </row>
    <row r="8053" spans="1:2" x14ac:dyDescent="0.25">
      <c r="A8053" s="57">
        <v>41122805</v>
      </c>
      <c r="B8053" s="58" t="s">
        <v>9801</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17287</v>
      </c>
    </row>
    <row r="8060" spans="1:2" x14ac:dyDescent="0.25">
      <c r="A8060" s="57">
        <v>41123003</v>
      </c>
      <c r="B8060" s="58" t="s">
        <v>15144</v>
      </c>
    </row>
    <row r="8061" spans="1:2" x14ac:dyDescent="0.25">
      <c r="A8061" s="57">
        <v>41123004</v>
      </c>
      <c r="B8061" s="58" t="s">
        <v>12302</v>
      </c>
    </row>
    <row r="8062" spans="1:2" x14ac:dyDescent="0.25">
      <c r="A8062" s="57">
        <v>41123101</v>
      </c>
      <c r="B8062" s="58" t="s">
        <v>2364</v>
      </c>
    </row>
    <row r="8063" spans="1:2" x14ac:dyDescent="0.25">
      <c r="A8063" s="57">
        <v>41123102</v>
      </c>
      <c r="B8063" s="58" t="s">
        <v>2606</v>
      </c>
    </row>
    <row r="8064" spans="1:2" x14ac:dyDescent="0.25">
      <c r="A8064" s="57">
        <v>41123201</v>
      </c>
      <c r="B8064" s="58" t="s">
        <v>6209</v>
      </c>
    </row>
    <row r="8065" spans="1:2" x14ac:dyDescent="0.25">
      <c r="A8065" s="57">
        <v>41123202</v>
      </c>
      <c r="B8065" s="58" t="s">
        <v>12340</v>
      </c>
    </row>
    <row r="8066" spans="1:2" x14ac:dyDescent="0.25">
      <c r="A8066" s="57">
        <v>41123302</v>
      </c>
      <c r="B8066" s="58" t="s">
        <v>18408</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9953</v>
      </c>
    </row>
    <row r="8075" spans="1:2" x14ac:dyDescent="0.25">
      <c r="A8075" s="57">
        <v>42121503</v>
      </c>
      <c r="B8075" s="58" t="s">
        <v>9905</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6800</v>
      </c>
    </row>
    <row r="8080" spans="1:2" x14ac:dyDescent="0.25">
      <c r="A8080" s="57">
        <v>42121508</v>
      </c>
      <c r="B8080" s="58" t="s">
        <v>12417</v>
      </c>
    </row>
    <row r="8081" spans="1:2" x14ac:dyDescent="0.25">
      <c r="A8081" s="57">
        <v>42121509</v>
      </c>
      <c r="B8081" s="58" t="s">
        <v>8636</v>
      </c>
    </row>
    <row r="8082" spans="1:2" x14ac:dyDescent="0.25">
      <c r="A8082" s="57">
        <v>42121510</v>
      </c>
      <c r="B8082" s="58" t="s">
        <v>13210</v>
      </c>
    </row>
    <row r="8083" spans="1:2" x14ac:dyDescent="0.25">
      <c r="A8083" s="57">
        <v>42121511</v>
      </c>
      <c r="B8083" s="58" t="s">
        <v>6750</v>
      </c>
    </row>
    <row r="8084" spans="1:2" x14ac:dyDescent="0.25">
      <c r="A8084" s="57">
        <v>42121512</v>
      </c>
      <c r="B8084" s="58" t="s">
        <v>1363</v>
      </c>
    </row>
    <row r="8085" spans="1:2" x14ac:dyDescent="0.25">
      <c r="A8085" s="57">
        <v>42121513</v>
      </c>
      <c r="B8085" s="58" t="s">
        <v>14244</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10376</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9745</v>
      </c>
    </row>
    <row r="8104" spans="1:2" x14ac:dyDescent="0.25">
      <c r="A8104" s="57">
        <v>42131507</v>
      </c>
      <c r="B8104" s="58" t="s">
        <v>16003</v>
      </c>
    </row>
    <row r="8105" spans="1:2" x14ac:dyDescent="0.25">
      <c r="A8105" s="57">
        <v>42131508</v>
      </c>
      <c r="B8105" s="58" t="s">
        <v>11242</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13502</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5519</v>
      </c>
    </row>
    <row r="8114" spans="1:2" x14ac:dyDescent="0.25">
      <c r="A8114" s="57">
        <v>42131607</v>
      </c>
      <c r="B8114" s="58" t="s">
        <v>11086</v>
      </c>
    </row>
    <row r="8115" spans="1:2" x14ac:dyDescent="0.25">
      <c r="A8115" s="57">
        <v>42131608</v>
      </c>
      <c r="B8115" s="58" t="s">
        <v>4814</v>
      </c>
    </row>
    <row r="8116" spans="1:2" x14ac:dyDescent="0.25">
      <c r="A8116" s="57">
        <v>42131609</v>
      </c>
      <c r="B8116" s="58" t="s">
        <v>12753</v>
      </c>
    </row>
    <row r="8117" spans="1:2" x14ac:dyDescent="0.25">
      <c r="A8117" s="57">
        <v>42131610</v>
      </c>
      <c r="B8117" s="58" t="s">
        <v>2096</v>
      </c>
    </row>
    <row r="8118" spans="1:2" x14ac:dyDescent="0.25">
      <c r="A8118" s="57">
        <v>42131611</v>
      </c>
      <c r="B8118" s="58" t="s">
        <v>9813</v>
      </c>
    </row>
    <row r="8119" spans="1:2" x14ac:dyDescent="0.25">
      <c r="A8119" s="57">
        <v>42131612</v>
      </c>
      <c r="B8119" s="58" t="s">
        <v>17509</v>
      </c>
    </row>
    <row r="8120" spans="1:2" x14ac:dyDescent="0.25">
      <c r="A8120" s="57">
        <v>42131613</v>
      </c>
      <c r="B8120" s="58" t="s">
        <v>17618</v>
      </c>
    </row>
    <row r="8121" spans="1:2" x14ac:dyDescent="0.25">
      <c r="A8121" s="57">
        <v>42131701</v>
      </c>
      <c r="B8121" s="58" t="s">
        <v>9804</v>
      </c>
    </row>
    <row r="8122" spans="1:2" x14ac:dyDescent="0.25">
      <c r="A8122" s="57">
        <v>42131702</v>
      </c>
      <c r="B8122" s="58" t="s">
        <v>6949</v>
      </c>
    </row>
    <row r="8123" spans="1:2" x14ac:dyDescent="0.25">
      <c r="A8123" s="57">
        <v>42131703</v>
      </c>
      <c r="B8123" s="58" t="s">
        <v>2280</v>
      </c>
    </row>
    <row r="8124" spans="1:2" x14ac:dyDescent="0.25">
      <c r="A8124" s="57">
        <v>42131704</v>
      </c>
      <c r="B8124" s="58" t="s">
        <v>12830</v>
      </c>
    </row>
    <row r="8125" spans="1:2" x14ac:dyDescent="0.25">
      <c r="A8125" s="57">
        <v>42131705</v>
      </c>
      <c r="B8125" s="58" t="s">
        <v>4284</v>
      </c>
    </row>
    <row r="8126" spans="1:2" x14ac:dyDescent="0.25">
      <c r="A8126" s="57">
        <v>42131706</v>
      </c>
      <c r="B8126" s="58" t="s">
        <v>16857</v>
      </c>
    </row>
    <row r="8127" spans="1:2" x14ac:dyDescent="0.25">
      <c r="A8127" s="57">
        <v>42131707</v>
      </c>
      <c r="B8127" s="58" t="s">
        <v>6008</v>
      </c>
    </row>
    <row r="8128" spans="1:2" x14ac:dyDescent="0.25">
      <c r="A8128" s="57">
        <v>42132101</v>
      </c>
      <c r="B8128" s="58" t="s">
        <v>7001</v>
      </c>
    </row>
    <row r="8129" spans="1:2" x14ac:dyDescent="0.25">
      <c r="A8129" s="57">
        <v>42132102</v>
      </c>
      <c r="B8129" s="58" t="s">
        <v>10683</v>
      </c>
    </row>
    <row r="8130" spans="1:2" x14ac:dyDescent="0.25">
      <c r="A8130" s="57">
        <v>42132103</v>
      </c>
      <c r="B8130" s="58" t="s">
        <v>13700</v>
      </c>
    </row>
    <row r="8131" spans="1:2" x14ac:dyDescent="0.25">
      <c r="A8131" s="57">
        <v>42132104</v>
      </c>
      <c r="B8131" s="58" t="s">
        <v>7307</v>
      </c>
    </row>
    <row r="8132" spans="1:2" x14ac:dyDescent="0.25">
      <c r="A8132" s="57">
        <v>42132105</v>
      </c>
      <c r="B8132" s="58" t="s">
        <v>14251</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17360</v>
      </c>
    </row>
    <row r="8139" spans="1:2" x14ac:dyDescent="0.25">
      <c r="A8139" s="57">
        <v>42132204</v>
      </c>
      <c r="B8139" s="58" t="s">
        <v>1787</v>
      </c>
    </row>
    <row r="8140" spans="1:2" x14ac:dyDescent="0.25">
      <c r="A8140" s="57">
        <v>42132205</v>
      </c>
      <c r="B8140" s="58" t="s">
        <v>11189</v>
      </c>
    </row>
    <row r="8141" spans="1:2" x14ac:dyDescent="0.25">
      <c r="A8141" s="57">
        <v>42141501</v>
      </c>
      <c r="B8141" s="58" t="s">
        <v>17765</v>
      </c>
    </row>
    <row r="8142" spans="1:2" x14ac:dyDescent="0.25">
      <c r="A8142" s="57">
        <v>42141502</v>
      </c>
      <c r="B8142" s="58" t="s">
        <v>5875</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13876</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13395</v>
      </c>
    </row>
    <row r="8153" spans="1:2" x14ac:dyDescent="0.25">
      <c r="A8153" s="57">
        <v>42141702</v>
      </c>
      <c r="B8153" s="58" t="s">
        <v>5895</v>
      </c>
    </row>
    <row r="8154" spans="1:2" x14ac:dyDescent="0.25">
      <c r="A8154" s="57">
        <v>42141703</v>
      </c>
      <c r="B8154" s="58" t="s">
        <v>18174</v>
      </c>
    </row>
    <row r="8155" spans="1:2" x14ac:dyDescent="0.25">
      <c r="A8155" s="57">
        <v>42141704</v>
      </c>
      <c r="B8155" s="58" t="s">
        <v>17721</v>
      </c>
    </row>
    <row r="8156" spans="1:2" x14ac:dyDescent="0.25">
      <c r="A8156" s="57">
        <v>42141705</v>
      </c>
      <c r="B8156" s="58" t="s">
        <v>13248</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6165</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10460</v>
      </c>
    </row>
    <row r="8167" spans="1:2" x14ac:dyDescent="0.25">
      <c r="A8167" s="57">
        <v>42141902</v>
      </c>
      <c r="B8167" s="58" t="s">
        <v>7787</v>
      </c>
    </row>
    <row r="8168" spans="1:2" x14ac:dyDescent="0.25">
      <c r="A8168" s="57">
        <v>42141903</v>
      </c>
      <c r="B8168" s="58" t="s">
        <v>13352</v>
      </c>
    </row>
    <row r="8169" spans="1:2" x14ac:dyDescent="0.25">
      <c r="A8169" s="57">
        <v>42141904</v>
      </c>
      <c r="B8169" s="58" t="s">
        <v>13554</v>
      </c>
    </row>
    <row r="8170" spans="1:2" x14ac:dyDescent="0.25">
      <c r="A8170" s="57">
        <v>42141905</v>
      </c>
      <c r="B8170" s="58" t="s">
        <v>12304</v>
      </c>
    </row>
    <row r="8171" spans="1:2" x14ac:dyDescent="0.25">
      <c r="A8171" s="57">
        <v>42142001</v>
      </c>
      <c r="B8171" s="58" t="s">
        <v>15497</v>
      </c>
    </row>
    <row r="8172" spans="1:2" x14ac:dyDescent="0.25">
      <c r="A8172" s="57">
        <v>42142002</v>
      </c>
      <c r="B8172" s="58" t="s">
        <v>12444</v>
      </c>
    </row>
    <row r="8173" spans="1:2" x14ac:dyDescent="0.25">
      <c r="A8173" s="57">
        <v>42142003</v>
      </c>
      <c r="B8173" s="58" t="s">
        <v>15608</v>
      </c>
    </row>
    <row r="8174" spans="1:2" x14ac:dyDescent="0.25">
      <c r="A8174" s="57">
        <v>42142004</v>
      </c>
      <c r="B8174" s="58" t="s">
        <v>10056</v>
      </c>
    </row>
    <row r="8175" spans="1:2" x14ac:dyDescent="0.25">
      <c r="A8175" s="57">
        <v>42142005</v>
      </c>
      <c r="B8175" s="58" t="s">
        <v>2183</v>
      </c>
    </row>
    <row r="8176" spans="1:2" x14ac:dyDescent="0.25">
      <c r="A8176" s="57">
        <v>42142006</v>
      </c>
      <c r="B8176" s="58" t="s">
        <v>9672</v>
      </c>
    </row>
    <row r="8177" spans="1:2" x14ac:dyDescent="0.25">
      <c r="A8177" s="57">
        <v>42142007</v>
      </c>
      <c r="B8177" s="58" t="s">
        <v>10952</v>
      </c>
    </row>
    <row r="8178" spans="1:2" x14ac:dyDescent="0.25">
      <c r="A8178" s="57">
        <v>42142101</v>
      </c>
      <c r="B8178" s="58" t="s">
        <v>3727</v>
      </c>
    </row>
    <row r="8179" spans="1:2" x14ac:dyDescent="0.25">
      <c r="A8179" s="57">
        <v>42142102</v>
      </c>
      <c r="B8179" s="58" t="s">
        <v>2727</v>
      </c>
    </row>
    <row r="8180" spans="1:2" x14ac:dyDescent="0.25">
      <c r="A8180" s="57">
        <v>42142103</v>
      </c>
      <c r="B8180" s="58" t="s">
        <v>12247</v>
      </c>
    </row>
    <row r="8181" spans="1:2" x14ac:dyDescent="0.25">
      <c r="A8181" s="57">
        <v>42142104</v>
      </c>
      <c r="B8181" s="58" t="s">
        <v>8228</v>
      </c>
    </row>
    <row r="8182" spans="1:2" x14ac:dyDescent="0.25">
      <c r="A8182" s="57">
        <v>42142105</v>
      </c>
      <c r="B8182" s="58" t="s">
        <v>9924</v>
      </c>
    </row>
    <row r="8183" spans="1:2" x14ac:dyDescent="0.25">
      <c r="A8183" s="57">
        <v>42142106</v>
      </c>
      <c r="B8183" s="58" t="s">
        <v>16673</v>
      </c>
    </row>
    <row r="8184" spans="1:2" x14ac:dyDescent="0.25">
      <c r="A8184" s="57">
        <v>42142107</v>
      </c>
      <c r="B8184" s="58" t="s">
        <v>9300</v>
      </c>
    </row>
    <row r="8185" spans="1:2" x14ac:dyDescent="0.25">
      <c r="A8185" s="57">
        <v>42142108</v>
      </c>
      <c r="B8185" s="58" t="s">
        <v>12938</v>
      </c>
    </row>
    <row r="8186" spans="1:2" x14ac:dyDescent="0.25">
      <c r="A8186" s="57">
        <v>42142109</v>
      </c>
      <c r="B8186" s="58" t="s">
        <v>100</v>
      </c>
    </row>
    <row r="8187" spans="1:2" x14ac:dyDescent="0.25">
      <c r="A8187" s="57">
        <v>42142110</v>
      </c>
      <c r="B8187" s="58" t="s">
        <v>12233</v>
      </c>
    </row>
    <row r="8188" spans="1:2" x14ac:dyDescent="0.25">
      <c r="A8188" s="57">
        <v>42142111</v>
      </c>
      <c r="B8188" s="58" t="s">
        <v>4931</v>
      </c>
    </row>
    <row r="8189" spans="1:2" x14ac:dyDescent="0.25">
      <c r="A8189" s="57">
        <v>42142112</v>
      </c>
      <c r="B8189" s="58" t="s">
        <v>6980</v>
      </c>
    </row>
    <row r="8190" spans="1:2" x14ac:dyDescent="0.25">
      <c r="A8190" s="57">
        <v>42142113</v>
      </c>
      <c r="B8190" s="58" t="s">
        <v>10718</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14484</v>
      </c>
    </row>
    <row r="8196" spans="1:2" x14ac:dyDescent="0.25">
      <c r="A8196" s="57">
        <v>42142204</v>
      </c>
      <c r="B8196" s="58" t="s">
        <v>6746</v>
      </c>
    </row>
    <row r="8197" spans="1:2" x14ac:dyDescent="0.25">
      <c r="A8197" s="57">
        <v>42142301</v>
      </c>
      <c r="B8197" s="58" t="s">
        <v>3081</v>
      </c>
    </row>
    <row r="8198" spans="1:2" x14ac:dyDescent="0.25">
      <c r="A8198" s="57">
        <v>42142302</v>
      </c>
      <c r="B8198" s="58" t="s">
        <v>17957</v>
      </c>
    </row>
    <row r="8199" spans="1:2" x14ac:dyDescent="0.25">
      <c r="A8199" s="57">
        <v>42142303</v>
      </c>
      <c r="B8199" s="58" t="s">
        <v>13663</v>
      </c>
    </row>
    <row r="8200" spans="1:2" x14ac:dyDescent="0.25">
      <c r="A8200" s="57">
        <v>42142401</v>
      </c>
      <c r="B8200" s="58" t="s">
        <v>15289</v>
      </c>
    </row>
    <row r="8201" spans="1:2" x14ac:dyDescent="0.25">
      <c r="A8201" s="57">
        <v>42142402</v>
      </c>
      <c r="B8201" s="58" t="s">
        <v>17256</v>
      </c>
    </row>
    <row r="8202" spans="1:2" x14ac:dyDescent="0.25">
      <c r="A8202" s="57">
        <v>42142403</v>
      </c>
      <c r="B8202" s="58" t="s">
        <v>11395</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14540</v>
      </c>
    </row>
    <row r="8208" spans="1:2" x14ac:dyDescent="0.25">
      <c r="A8208" s="57">
        <v>42142502</v>
      </c>
      <c r="B8208" s="58" t="s">
        <v>10870</v>
      </c>
    </row>
    <row r="8209" spans="1:2" x14ac:dyDescent="0.25">
      <c r="A8209" s="57">
        <v>42142503</v>
      </c>
      <c r="B8209" s="58" t="s">
        <v>15024</v>
      </c>
    </row>
    <row r="8210" spans="1:2" x14ac:dyDescent="0.25">
      <c r="A8210" s="57">
        <v>42142504</v>
      </c>
      <c r="B8210" s="58" t="s">
        <v>7515</v>
      </c>
    </row>
    <row r="8211" spans="1:2" x14ac:dyDescent="0.25">
      <c r="A8211" s="57">
        <v>42142505</v>
      </c>
      <c r="B8211" s="58" t="s">
        <v>14704</v>
      </c>
    </row>
    <row r="8212" spans="1:2" x14ac:dyDescent="0.25">
      <c r="A8212" s="57">
        <v>42142506</v>
      </c>
      <c r="B8212" s="58" t="s">
        <v>17291</v>
      </c>
    </row>
    <row r="8213" spans="1:2" x14ac:dyDescent="0.25">
      <c r="A8213" s="57">
        <v>42142507</v>
      </c>
      <c r="B8213" s="58" t="s">
        <v>17703</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12652</v>
      </c>
    </row>
    <row r="8219" spans="1:2" x14ac:dyDescent="0.25">
      <c r="A8219" s="57">
        <v>42142514</v>
      </c>
      <c r="B8219" s="58" t="s">
        <v>7585</v>
      </c>
    </row>
    <row r="8220" spans="1:2" x14ac:dyDescent="0.25">
      <c r="A8220" s="57">
        <v>42142515</v>
      </c>
      <c r="B8220" s="58" t="s">
        <v>18579</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12821</v>
      </c>
    </row>
    <row r="8227" spans="1:2" x14ac:dyDescent="0.25">
      <c r="A8227" s="57">
        <v>42142522</v>
      </c>
      <c r="B8227" s="58" t="s">
        <v>11577</v>
      </c>
    </row>
    <row r="8228" spans="1:2" x14ac:dyDescent="0.25">
      <c r="A8228" s="57">
        <v>42142523</v>
      </c>
      <c r="B8228" s="58" t="s">
        <v>14937</v>
      </c>
    </row>
    <row r="8229" spans="1:2" x14ac:dyDescent="0.25">
      <c r="A8229" s="57">
        <v>42142524</v>
      </c>
      <c r="B8229" s="58" t="s">
        <v>9799</v>
      </c>
    </row>
    <row r="8230" spans="1:2" x14ac:dyDescent="0.25">
      <c r="A8230" s="57">
        <v>42142525</v>
      </c>
      <c r="B8230" s="58" t="s">
        <v>6683</v>
      </c>
    </row>
    <row r="8231" spans="1:2" x14ac:dyDescent="0.25">
      <c r="A8231" s="57">
        <v>42142526</v>
      </c>
      <c r="B8231" s="58" t="s">
        <v>10433</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11167</v>
      </c>
    </row>
    <row r="8236" spans="1:2" x14ac:dyDescent="0.25">
      <c r="A8236" s="57">
        <v>42142531</v>
      </c>
      <c r="B8236" s="58" t="s">
        <v>7799</v>
      </c>
    </row>
    <row r="8237" spans="1:2" x14ac:dyDescent="0.25">
      <c r="A8237" s="57">
        <v>42142532</v>
      </c>
      <c r="B8237" s="58" t="s">
        <v>13391</v>
      </c>
    </row>
    <row r="8238" spans="1:2" x14ac:dyDescent="0.25">
      <c r="A8238" s="57">
        <v>42142601</v>
      </c>
      <c r="B8238" s="58" t="s">
        <v>6055</v>
      </c>
    </row>
    <row r="8239" spans="1:2" x14ac:dyDescent="0.25">
      <c r="A8239" s="57">
        <v>42142602</v>
      </c>
      <c r="B8239" s="58" t="s">
        <v>12016</v>
      </c>
    </row>
    <row r="8240" spans="1:2" x14ac:dyDescent="0.25">
      <c r="A8240" s="57">
        <v>42142603</v>
      </c>
      <c r="B8240" s="58" t="s">
        <v>1409</v>
      </c>
    </row>
    <row r="8241" spans="1:2" x14ac:dyDescent="0.25">
      <c r="A8241" s="57">
        <v>42142604</v>
      </c>
      <c r="B8241" s="58" t="s">
        <v>2219</v>
      </c>
    </row>
    <row r="8242" spans="1:2" x14ac:dyDescent="0.25">
      <c r="A8242" s="57">
        <v>42142605</v>
      </c>
      <c r="B8242" s="58" t="s">
        <v>12871</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12639</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13956</v>
      </c>
    </row>
    <row r="8258" spans="1:2" x14ac:dyDescent="0.25">
      <c r="A8258" s="57">
        <v>42142703</v>
      </c>
      <c r="B8258" s="58" t="s">
        <v>14289</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17415</v>
      </c>
    </row>
    <row r="8264" spans="1:2" x14ac:dyDescent="0.25">
      <c r="A8264" s="57">
        <v>42142709</v>
      </c>
      <c r="B8264" s="58" t="s">
        <v>6505</v>
      </c>
    </row>
    <row r="8265" spans="1:2" x14ac:dyDescent="0.25">
      <c r="A8265" s="57">
        <v>42142710</v>
      </c>
      <c r="B8265" s="58" t="s">
        <v>10719</v>
      </c>
    </row>
    <row r="8266" spans="1:2" x14ac:dyDescent="0.25">
      <c r="A8266" s="57">
        <v>42142711</v>
      </c>
      <c r="B8266" s="58" t="s">
        <v>15955</v>
      </c>
    </row>
    <row r="8267" spans="1:2" x14ac:dyDescent="0.25">
      <c r="A8267" s="57">
        <v>42142712</v>
      </c>
      <c r="B8267" s="58" t="s">
        <v>11386</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10545</v>
      </c>
    </row>
    <row r="8276" spans="1:2" x14ac:dyDescent="0.25">
      <c r="A8276" s="57">
        <v>42142903</v>
      </c>
      <c r="B8276" s="58" t="s">
        <v>17379</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14328</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17474</v>
      </c>
    </row>
    <row r="8296" spans="1:2" x14ac:dyDescent="0.25">
      <c r="A8296" s="57">
        <v>42143401</v>
      </c>
      <c r="B8296" s="58" t="s">
        <v>6098</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10067</v>
      </c>
    </row>
    <row r="8301" spans="1:2" x14ac:dyDescent="0.25">
      <c r="A8301" s="57">
        <v>42143505</v>
      </c>
      <c r="B8301" s="58" t="s">
        <v>11232</v>
      </c>
    </row>
    <row r="8302" spans="1:2" x14ac:dyDescent="0.25">
      <c r="A8302" s="57">
        <v>42143506</v>
      </c>
      <c r="B8302" s="58" t="s">
        <v>3587</v>
      </c>
    </row>
    <row r="8303" spans="1:2" x14ac:dyDescent="0.25">
      <c r="A8303" s="57">
        <v>42143507</v>
      </c>
      <c r="B8303" s="58" t="s">
        <v>12066</v>
      </c>
    </row>
    <row r="8304" spans="1:2" x14ac:dyDescent="0.25">
      <c r="A8304" s="57">
        <v>42143508</v>
      </c>
      <c r="B8304" s="58" t="s">
        <v>10883</v>
      </c>
    </row>
    <row r="8305" spans="1:2" x14ac:dyDescent="0.25">
      <c r="A8305" s="57">
        <v>42143509</v>
      </c>
      <c r="B8305" s="58" t="s">
        <v>11080</v>
      </c>
    </row>
    <row r="8306" spans="1:2" x14ac:dyDescent="0.25">
      <c r="A8306" s="57">
        <v>42143510</v>
      </c>
      <c r="B8306" s="58" t="s">
        <v>14715</v>
      </c>
    </row>
    <row r="8307" spans="1:2" x14ac:dyDescent="0.25">
      <c r="A8307" s="57">
        <v>42143511</v>
      </c>
      <c r="B8307" s="58" t="s">
        <v>3543</v>
      </c>
    </row>
    <row r="8308" spans="1:2" x14ac:dyDescent="0.25">
      <c r="A8308" s="57">
        <v>42143512</v>
      </c>
      <c r="B8308" s="58" t="s">
        <v>18754</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13909</v>
      </c>
    </row>
    <row r="8313" spans="1:2" x14ac:dyDescent="0.25">
      <c r="A8313" s="57">
        <v>42143604</v>
      </c>
      <c r="B8313" s="58" t="s">
        <v>13101</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14025</v>
      </c>
    </row>
    <row r="8319" spans="1:2" x14ac:dyDescent="0.25">
      <c r="A8319" s="57">
        <v>42151502</v>
      </c>
      <c r="B8319" s="58" t="s">
        <v>12590</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6476</v>
      </c>
    </row>
    <row r="8324" spans="1:2" x14ac:dyDescent="0.25">
      <c r="A8324" s="57">
        <v>42151507</v>
      </c>
      <c r="B8324" s="58" t="s">
        <v>10090</v>
      </c>
    </row>
    <row r="8325" spans="1:2" x14ac:dyDescent="0.25">
      <c r="A8325" s="57">
        <v>42151601</v>
      </c>
      <c r="B8325" s="58" t="s">
        <v>1725</v>
      </c>
    </row>
    <row r="8326" spans="1:2" x14ac:dyDescent="0.25">
      <c r="A8326" s="57">
        <v>42151602</v>
      </c>
      <c r="B8326" s="58" t="s">
        <v>16551</v>
      </c>
    </row>
    <row r="8327" spans="1:2" x14ac:dyDescent="0.25">
      <c r="A8327" s="57">
        <v>42151603</v>
      </c>
      <c r="B8327" s="58" t="s">
        <v>12625</v>
      </c>
    </row>
    <row r="8328" spans="1:2" x14ac:dyDescent="0.25">
      <c r="A8328" s="57">
        <v>42151604</v>
      </c>
      <c r="B8328" s="58" t="s">
        <v>8771</v>
      </c>
    </row>
    <row r="8329" spans="1:2" x14ac:dyDescent="0.25">
      <c r="A8329" s="57">
        <v>42151605</v>
      </c>
      <c r="B8329" s="58" t="s">
        <v>13889</v>
      </c>
    </row>
    <row r="8330" spans="1:2" x14ac:dyDescent="0.25">
      <c r="A8330" s="57">
        <v>42151606</v>
      </c>
      <c r="B8330" s="58" t="s">
        <v>6570</v>
      </c>
    </row>
    <row r="8331" spans="1:2" x14ac:dyDescent="0.25">
      <c r="A8331" s="57">
        <v>42151607</v>
      </c>
      <c r="B8331" s="58" t="s">
        <v>1972</v>
      </c>
    </row>
    <row r="8332" spans="1:2" x14ac:dyDescent="0.25">
      <c r="A8332" s="57">
        <v>42151608</v>
      </c>
      <c r="B8332" s="58" t="s">
        <v>11743</v>
      </c>
    </row>
    <row r="8333" spans="1:2" x14ac:dyDescent="0.25">
      <c r="A8333" s="57">
        <v>42151609</v>
      </c>
      <c r="B8333" s="58" t="s">
        <v>14568</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17465</v>
      </c>
    </row>
    <row r="8345" spans="1:2" x14ac:dyDescent="0.25">
      <c r="A8345" s="57">
        <v>42151621</v>
      </c>
      <c r="B8345" s="58" t="s">
        <v>6293</v>
      </c>
    </row>
    <row r="8346" spans="1:2" x14ac:dyDescent="0.25">
      <c r="A8346" s="57">
        <v>42151622</v>
      </c>
      <c r="B8346" s="58" t="s">
        <v>13007</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13145</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12159</v>
      </c>
    </row>
    <row r="8361" spans="1:2" x14ac:dyDescent="0.25">
      <c r="A8361" s="57">
        <v>42151637</v>
      </c>
      <c r="B8361" s="58" t="s">
        <v>15418</v>
      </c>
    </row>
    <row r="8362" spans="1:2" x14ac:dyDescent="0.25">
      <c r="A8362" s="57">
        <v>42151638</v>
      </c>
      <c r="B8362" s="58" t="s">
        <v>10860</v>
      </c>
    </row>
    <row r="8363" spans="1:2" x14ac:dyDescent="0.25">
      <c r="A8363" s="57">
        <v>42151639</v>
      </c>
      <c r="B8363" s="58" t="s">
        <v>9538</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11573</v>
      </c>
    </row>
    <row r="8368" spans="1:2" x14ac:dyDescent="0.25">
      <c r="A8368" s="57">
        <v>42151644</v>
      </c>
      <c r="B8368" s="58" t="s">
        <v>14314</v>
      </c>
    </row>
    <row r="8369" spans="1:2" x14ac:dyDescent="0.25">
      <c r="A8369" s="57">
        <v>42151645</v>
      </c>
      <c r="B8369" s="58" t="s">
        <v>1425</v>
      </c>
    </row>
    <row r="8370" spans="1:2" x14ac:dyDescent="0.25">
      <c r="A8370" s="57">
        <v>42151646</v>
      </c>
      <c r="B8370" s="58" t="s">
        <v>1651</v>
      </c>
    </row>
    <row r="8371" spans="1:2" x14ac:dyDescent="0.25">
      <c r="A8371" s="57">
        <v>42151647</v>
      </c>
      <c r="B8371" s="58" t="s">
        <v>12611</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12968</v>
      </c>
    </row>
    <row r="8376" spans="1:2" x14ac:dyDescent="0.25">
      <c r="A8376" s="57">
        <v>42151653</v>
      </c>
      <c r="B8376" s="58" t="s">
        <v>14159</v>
      </c>
    </row>
    <row r="8377" spans="1:2" x14ac:dyDescent="0.25">
      <c r="A8377" s="57">
        <v>42151654</v>
      </c>
      <c r="B8377" s="58" t="s">
        <v>2202</v>
      </c>
    </row>
    <row r="8378" spans="1:2" x14ac:dyDescent="0.25">
      <c r="A8378" s="57">
        <v>42151655</v>
      </c>
      <c r="B8378" s="58" t="s">
        <v>14625</v>
      </c>
    </row>
    <row r="8379" spans="1:2" x14ac:dyDescent="0.25">
      <c r="A8379" s="57">
        <v>42151656</v>
      </c>
      <c r="B8379" s="58" t="s">
        <v>5991</v>
      </c>
    </row>
    <row r="8380" spans="1:2" x14ac:dyDescent="0.25">
      <c r="A8380" s="57">
        <v>42151657</v>
      </c>
      <c r="B8380" s="58" t="s">
        <v>17325</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10322</v>
      </c>
    </row>
    <row r="8385" spans="1:2" x14ac:dyDescent="0.25">
      <c r="A8385" s="57">
        <v>42151662</v>
      </c>
      <c r="B8385" s="58" t="s">
        <v>10761</v>
      </c>
    </row>
    <row r="8386" spans="1:2" x14ac:dyDescent="0.25">
      <c r="A8386" s="57">
        <v>42151663</v>
      </c>
      <c r="B8386" s="58" t="s">
        <v>13637</v>
      </c>
    </row>
    <row r="8387" spans="1:2" x14ac:dyDescent="0.25">
      <c r="A8387" s="57">
        <v>42151664</v>
      </c>
      <c r="B8387" s="58" t="s">
        <v>3824</v>
      </c>
    </row>
    <row r="8388" spans="1:2" x14ac:dyDescent="0.25">
      <c r="A8388" s="57">
        <v>42151665</v>
      </c>
      <c r="B8388" s="58" t="s">
        <v>5183</v>
      </c>
    </row>
    <row r="8389" spans="1:2" x14ac:dyDescent="0.25">
      <c r="A8389" s="57">
        <v>42151666</v>
      </c>
      <c r="B8389" s="58" t="s">
        <v>11824</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14446</v>
      </c>
    </row>
    <row r="8394" spans="1:2" x14ac:dyDescent="0.25">
      <c r="A8394" s="57">
        <v>42151671</v>
      </c>
      <c r="B8394" s="58" t="s">
        <v>9908</v>
      </c>
    </row>
    <row r="8395" spans="1:2" x14ac:dyDescent="0.25">
      <c r="A8395" s="57">
        <v>42151672</v>
      </c>
      <c r="B8395" s="58" t="s">
        <v>2898</v>
      </c>
    </row>
    <row r="8396" spans="1:2" x14ac:dyDescent="0.25">
      <c r="A8396" s="57">
        <v>42151673</v>
      </c>
      <c r="B8396" s="58" t="s">
        <v>11310</v>
      </c>
    </row>
    <row r="8397" spans="1:2" x14ac:dyDescent="0.25">
      <c r="A8397" s="57">
        <v>42151674</v>
      </c>
      <c r="B8397" s="58" t="s">
        <v>15985</v>
      </c>
    </row>
    <row r="8398" spans="1:2" x14ac:dyDescent="0.25">
      <c r="A8398" s="57">
        <v>42151675</v>
      </c>
      <c r="B8398" s="58" t="s">
        <v>4307</v>
      </c>
    </row>
    <row r="8399" spans="1:2" x14ac:dyDescent="0.25">
      <c r="A8399" s="57">
        <v>42151676</v>
      </c>
      <c r="B8399" s="58" t="s">
        <v>13962</v>
      </c>
    </row>
    <row r="8400" spans="1:2" x14ac:dyDescent="0.25">
      <c r="A8400" s="57">
        <v>42151677</v>
      </c>
      <c r="B8400" s="58" t="s">
        <v>8731</v>
      </c>
    </row>
    <row r="8401" spans="1:2" x14ac:dyDescent="0.25">
      <c r="A8401" s="57">
        <v>42151678</v>
      </c>
      <c r="B8401" s="58" t="s">
        <v>3642</v>
      </c>
    </row>
    <row r="8402" spans="1:2" x14ac:dyDescent="0.25">
      <c r="A8402" s="57">
        <v>42151679</v>
      </c>
      <c r="B8402" s="58" t="s">
        <v>11200</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16831</v>
      </c>
    </row>
    <row r="8414" spans="1:2" x14ac:dyDescent="0.25">
      <c r="A8414" s="57">
        <v>42151805</v>
      </c>
      <c r="B8414" s="58" t="s">
        <v>9972</v>
      </c>
    </row>
    <row r="8415" spans="1:2" x14ac:dyDescent="0.25">
      <c r="A8415" s="57">
        <v>42151806</v>
      </c>
      <c r="B8415" s="58" t="s">
        <v>10285</v>
      </c>
    </row>
    <row r="8416" spans="1:2" x14ac:dyDescent="0.25">
      <c r="A8416" s="57">
        <v>42151807</v>
      </c>
      <c r="B8416" s="58" t="s">
        <v>9633</v>
      </c>
    </row>
    <row r="8417" spans="1:2" x14ac:dyDescent="0.25">
      <c r="A8417" s="57">
        <v>42151808</v>
      </c>
      <c r="B8417" s="58" t="s">
        <v>8323</v>
      </c>
    </row>
    <row r="8418" spans="1:2" x14ac:dyDescent="0.25">
      <c r="A8418" s="57">
        <v>42151809</v>
      </c>
      <c r="B8418" s="58" t="s">
        <v>12044</v>
      </c>
    </row>
    <row r="8419" spans="1:2" x14ac:dyDescent="0.25">
      <c r="A8419" s="57">
        <v>42151810</v>
      </c>
      <c r="B8419" s="58" t="s">
        <v>837</v>
      </c>
    </row>
    <row r="8420" spans="1:2" x14ac:dyDescent="0.25">
      <c r="A8420" s="57">
        <v>42151811</v>
      </c>
      <c r="B8420" s="58" t="s">
        <v>12167</v>
      </c>
    </row>
    <row r="8421" spans="1:2" x14ac:dyDescent="0.25">
      <c r="A8421" s="57">
        <v>42151812</v>
      </c>
      <c r="B8421" s="58" t="s">
        <v>11121</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5955</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10558</v>
      </c>
    </row>
    <row r="8431" spans="1:2" x14ac:dyDescent="0.25">
      <c r="A8431" s="57">
        <v>42151906</v>
      </c>
      <c r="B8431" s="58" t="s">
        <v>5082</v>
      </c>
    </row>
    <row r="8432" spans="1:2" x14ac:dyDescent="0.25">
      <c r="A8432" s="57">
        <v>42151907</v>
      </c>
      <c r="B8432" s="58" t="s">
        <v>12835</v>
      </c>
    </row>
    <row r="8433" spans="1:2" x14ac:dyDescent="0.25">
      <c r="A8433" s="57">
        <v>42151908</v>
      </c>
      <c r="B8433" s="58" t="s">
        <v>1672</v>
      </c>
    </row>
    <row r="8434" spans="1:2" x14ac:dyDescent="0.25">
      <c r="A8434" s="57">
        <v>42151909</v>
      </c>
      <c r="B8434" s="58" t="s">
        <v>11776</v>
      </c>
    </row>
    <row r="8435" spans="1:2" x14ac:dyDescent="0.25">
      <c r="A8435" s="57">
        <v>42151910</v>
      </c>
      <c r="B8435" s="58" t="s">
        <v>11353</v>
      </c>
    </row>
    <row r="8436" spans="1:2" x14ac:dyDescent="0.25">
      <c r="A8436" s="57">
        <v>42151911</v>
      </c>
      <c r="B8436" s="58" t="s">
        <v>14495</v>
      </c>
    </row>
    <row r="8437" spans="1:2" x14ac:dyDescent="0.25">
      <c r="A8437" s="57">
        <v>42151912</v>
      </c>
      <c r="B8437" s="58" t="s">
        <v>15204</v>
      </c>
    </row>
    <row r="8438" spans="1:2" x14ac:dyDescent="0.25">
      <c r="A8438" s="57">
        <v>42152001</v>
      </c>
      <c r="B8438" s="58" t="s">
        <v>17418</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13972</v>
      </c>
    </row>
    <row r="8445" spans="1:2" x14ac:dyDescent="0.25">
      <c r="A8445" s="57">
        <v>42152008</v>
      </c>
      <c r="B8445" s="58" t="s">
        <v>10017</v>
      </c>
    </row>
    <row r="8446" spans="1:2" x14ac:dyDescent="0.25">
      <c r="A8446" s="57">
        <v>42152009</v>
      </c>
      <c r="B8446" s="58" t="s">
        <v>17543</v>
      </c>
    </row>
    <row r="8447" spans="1:2" x14ac:dyDescent="0.25">
      <c r="A8447" s="57">
        <v>42152010</v>
      </c>
      <c r="B8447" s="58" t="s">
        <v>2007</v>
      </c>
    </row>
    <row r="8448" spans="1:2" x14ac:dyDescent="0.25">
      <c r="A8448" s="57">
        <v>42152011</v>
      </c>
      <c r="B8448" s="58" t="s">
        <v>4401</v>
      </c>
    </row>
    <row r="8449" spans="1:2" x14ac:dyDescent="0.25">
      <c r="A8449" s="57">
        <v>42152012</v>
      </c>
      <c r="B8449" s="58" t="s">
        <v>17376</v>
      </c>
    </row>
    <row r="8450" spans="1:2" x14ac:dyDescent="0.25">
      <c r="A8450" s="57">
        <v>42152013</v>
      </c>
      <c r="B8450" s="58" t="s">
        <v>1556</v>
      </c>
    </row>
    <row r="8451" spans="1:2" x14ac:dyDescent="0.25">
      <c r="A8451" s="57">
        <v>42152014</v>
      </c>
      <c r="B8451" s="58" t="s">
        <v>13077</v>
      </c>
    </row>
    <row r="8452" spans="1:2" x14ac:dyDescent="0.25">
      <c r="A8452" s="57">
        <v>42152101</v>
      </c>
      <c r="B8452" s="58" t="s">
        <v>12252</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13490</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18066</v>
      </c>
    </row>
    <row r="8463" spans="1:2" x14ac:dyDescent="0.25">
      <c r="A8463" s="57">
        <v>42152112</v>
      </c>
      <c r="B8463" s="58" t="s">
        <v>14504</v>
      </c>
    </row>
    <row r="8464" spans="1:2" x14ac:dyDescent="0.25">
      <c r="A8464" s="57">
        <v>42152113</v>
      </c>
      <c r="B8464" s="58" t="s">
        <v>10760</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12932</v>
      </c>
    </row>
    <row r="8470" spans="1:2" x14ac:dyDescent="0.25">
      <c r="A8470" s="57">
        <v>42152204</v>
      </c>
      <c r="B8470" s="58" t="s">
        <v>12543</v>
      </c>
    </row>
    <row r="8471" spans="1:2" x14ac:dyDescent="0.25">
      <c r="A8471" s="57">
        <v>42152205</v>
      </c>
      <c r="B8471" s="58" t="s">
        <v>18548</v>
      </c>
    </row>
    <row r="8472" spans="1:2" x14ac:dyDescent="0.25">
      <c r="A8472" s="57">
        <v>42152206</v>
      </c>
      <c r="B8472" s="58" t="s">
        <v>10751</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11693</v>
      </c>
    </row>
    <row r="8477" spans="1:2" x14ac:dyDescent="0.25">
      <c r="A8477" s="57">
        <v>42152211</v>
      </c>
      <c r="B8477" s="58" t="s">
        <v>16338</v>
      </c>
    </row>
    <row r="8478" spans="1:2" x14ac:dyDescent="0.25">
      <c r="A8478" s="57">
        <v>42152212</v>
      </c>
      <c r="B8478" s="58" t="s">
        <v>17533</v>
      </c>
    </row>
    <row r="8479" spans="1:2" x14ac:dyDescent="0.25">
      <c r="A8479" s="57">
        <v>42152213</v>
      </c>
      <c r="B8479" s="58" t="s">
        <v>11663</v>
      </c>
    </row>
    <row r="8480" spans="1:2" x14ac:dyDescent="0.25">
      <c r="A8480" s="57">
        <v>42152214</v>
      </c>
      <c r="B8480" s="58" t="s">
        <v>18499</v>
      </c>
    </row>
    <row r="8481" spans="1:2" x14ac:dyDescent="0.25">
      <c r="A8481" s="57">
        <v>42152215</v>
      </c>
      <c r="B8481" s="58" t="s">
        <v>13308</v>
      </c>
    </row>
    <row r="8482" spans="1:2" x14ac:dyDescent="0.25">
      <c r="A8482" s="57">
        <v>42152216</v>
      </c>
      <c r="B8482" s="58" t="s">
        <v>1082</v>
      </c>
    </row>
    <row r="8483" spans="1:2" x14ac:dyDescent="0.25">
      <c r="A8483" s="57">
        <v>42152217</v>
      </c>
      <c r="B8483" s="58" t="s">
        <v>12837</v>
      </c>
    </row>
    <row r="8484" spans="1:2" x14ac:dyDescent="0.25">
      <c r="A8484" s="57">
        <v>42152218</v>
      </c>
      <c r="B8484" s="58" t="s">
        <v>9168</v>
      </c>
    </row>
    <row r="8485" spans="1:2" x14ac:dyDescent="0.25">
      <c r="A8485" s="57">
        <v>42152219</v>
      </c>
      <c r="B8485" s="58" t="s">
        <v>13057</v>
      </c>
    </row>
    <row r="8486" spans="1:2" x14ac:dyDescent="0.25">
      <c r="A8486" s="57">
        <v>42152220</v>
      </c>
      <c r="B8486" s="58" t="s">
        <v>12425</v>
      </c>
    </row>
    <row r="8487" spans="1:2" x14ac:dyDescent="0.25">
      <c r="A8487" s="57">
        <v>42152221</v>
      </c>
      <c r="B8487" s="58" t="s">
        <v>16645</v>
      </c>
    </row>
    <row r="8488" spans="1:2" x14ac:dyDescent="0.25">
      <c r="A8488" s="57">
        <v>42152222</v>
      </c>
      <c r="B8488" s="58" t="s">
        <v>13723</v>
      </c>
    </row>
    <row r="8489" spans="1:2" x14ac:dyDescent="0.25">
      <c r="A8489" s="57">
        <v>42152223</v>
      </c>
      <c r="B8489" s="58" t="s">
        <v>18220</v>
      </c>
    </row>
    <row r="8490" spans="1:2" x14ac:dyDescent="0.25">
      <c r="A8490" s="57">
        <v>42152224</v>
      </c>
      <c r="B8490" s="58" t="s">
        <v>7736</v>
      </c>
    </row>
    <row r="8491" spans="1:2" x14ac:dyDescent="0.25">
      <c r="A8491" s="57">
        <v>42152301</v>
      </c>
      <c r="B8491" s="58" t="s">
        <v>2182</v>
      </c>
    </row>
    <row r="8492" spans="1:2" x14ac:dyDescent="0.25">
      <c r="A8492" s="57">
        <v>42152302</v>
      </c>
      <c r="B8492" s="58" t="s">
        <v>12730</v>
      </c>
    </row>
    <row r="8493" spans="1:2" x14ac:dyDescent="0.25">
      <c r="A8493" s="57">
        <v>42152303</v>
      </c>
      <c r="B8493" s="58" t="s">
        <v>11509</v>
      </c>
    </row>
    <row r="8494" spans="1:2" x14ac:dyDescent="0.25">
      <c r="A8494" s="57">
        <v>42152304</v>
      </c>
      <c r="B8494" s="58" t="s">
        <v>11108</v>
      </c>
    </row>
    <row r="8495" spans="1:2" x14ac:dyDescent="0.25">
      <c r="A8495" s="57">
        <v>42152305</v>
      </c>
      <c r="B8495" s="58" t="s">
        <v>18294</v>
      </c>
    </row>
    <row r="8496" spans="1:2" x14ac:dyDescent="0.25">
      <c r="A8496" s="57">
        <v>42152306</v>
      </c>
      <c r="B8496" s="58" t="s">
        <v>18363</v>
      </c>
    </row>
    <row r="8497" spans="1:2" x14ac:dyDescent="0.25">
      <c r="A8497" s="57">
        <v>42152307</v>
      </c>
      <c r="B8497" s="58" t="s">
        <v>10850</v>
      </c>
    </row>
    <row r="8498" spans="1:2" x14ac:dyDescent="0.25">
      <c r="A8498" s="57">
        <v>42152401</v>
      </c>
      <c r="B8498" s="58" t="s">
        <v>2687</v>
      </c>
    </row>
    <row r="8499" spans="1:2" x14ac:dyDescent="0.25">
      <c r="A8499" s="57">
        <v>42152402</v>
      </c>
      <c r="B8499" s="58" t="s">
        <v>5938</v>
      </c>
    </row>
    <row r="8500" spans="1:2" x14ac:dyDescent="0.25">
      <c r="A8500" s="57">
        <v>42152403</v>
      </c>
      <c r="B8500" s="58" t="s">
        <v>18450</v>
      </c>
    </row>
    <row r="8501" spans="1:2" x14ac:dyDescent="0.25">
      <c r="A8501" s="57">
        <v>42152404</v>
      </c>
      <c r="B8501" s="58" t="s">
        <v>10004</v>
      </c>
    </row>
    <row r="8502" spans="1:2" x14ac:dyDescent="0.25">
      <c r="A8502" s="57">
        <v>42152405</v>
      </c>
      <c r="B8502" s="58" t="s">
        <v>8143</v>
      </c>
    </row>
    <row r="8503" spans="1:2" x14ac:dyDescent="0.25">
      <c r="A8503" s="57">
        <v>42152406</v>
      </c>
      <c r="B8503" s="58" t="s">
        <v>2038</v>
      </c>
    </row>
    <row r="8504" spans="1:2" x14ac:dyDescent="0.25">
      <c r="A8504" s="57">
        <v>42152407</v>
      </c>
      <c r="B8504" s="58" t="s">
        <v>14669</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10282</v>
      </c>
    </row>
    <row r="8510" spans="1:2" x14ac:dyDescent="0.25">
      <c r="A8510" s="57">
        <v>42152413</v>
      </c>
      <c r="B8510" s="58" t="s">
        <v>982</v>
      </c>
    </row>
    <row r="8511" spans="1:2" x14ac:dyDescent="0.25">
      <c r="A8511" s="57">
        <v>42152414</v>
      </c>
      <c r="B8511" s="58" t="s">
        <v>9674</v>
      </c>
    </row>
    <row r="8512" spans="1:2" x14ac:dyDescent="0.25">
      <c r="A8512" s="57">
        <v>42152415</v>
      </c>
      <c r="B8512" s="58" t="s">
        <v>18267</v>
      </c>
    </row>
    <row r="8513" spans="1:2" x14ac:dyDescent="0.25">
      <c r="A8513" s="57">
        <v>42152416</v>
      </c>
      <c r="B8513" s="58" t="s">
        <v>11885</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6144</v>
      </c>
    </row>
    <row r="8518" spans="1:2" x14ac:dyDescent="0.25">
      <c r="A8518" s="57">
        <v>42152421</v>
      </c>
      <c r="B8518" s="58" t="s">
        <v>17143</v>
      </c>
    </row>
    <row r="8519" spans="1:2" x14ac:dyDescent="0.25">
      <c r="A8519" s="57">
        <v>42152422</v>
      </c>
      <c r="B8519" s="58" t="s">
        <v>11589</v>
      </c>
    </row>
    <row r="8520" spans="1:2" x14ac:dyDescent="0.25">
      <c r="A8520" s="57">
        <v>42152423</v>
      </c>
      <c r="B8520" s="58" t="s">
        <v>3040</v>
      </c>
    </row>
    <row r="8521" spans="1:2" x14ac:dyDescent="0.25">
      <c r="A8521" s="57">
        <v>42152424</v>
      </c>
      <c r="B8521" s="58" t="s">
        <v>13166</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6034</v>
      </c>
    </row>
    <row r="8532" spans="1:2" x14ac:dyDescent="0.25">
      <c r="A8532" s="57">
        <v>42152435</v>
      </c>
      <c r="B8532" s="58" t="s">
        <v>7957</v>
      </c>
    </row>
    <row r="8533" spans="1:2" x14ac:dyDescent="0.25">
      <c r="A8533" s="57">
        <v>42152436</v>
      </c>
      <c r="B8533" s="58" t="s">
        <v>4994</v>
      </c>
    </row>
    <row r="8534" spans="1:2" x14ac:dyDescent="0.25">
      <c r="A8534" s="57">
        <v>42152437</v>
      </c>
      <c r="B8534" s="58" t="s">
        <v>13560</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17298</v>
      </c>
    </row>
    <row r="8541" spans="1:2" x14ac:dyDescent="0.25">
      <c r="A8541" s="57">
        <v>42152444</v>
      </c>
      <c r="B8541" s="58" t="s">
        <v>13647</v>
      </c>
    </row>
    <row r="8542" spans="1:2" x14ac:dyDescent="0.25">
      <c r="A8542" s="57">
        <v>42152445</v>
      </c>
      <c r="B8542" s="58" t="s">
        <v>15451</v>
      </c>
    </row>
    <row r="8543" spans="1:2" x14ac:dyDescent="0.25">
      <c r="A8543" s="57">
        <v>42152446</v>
      </c>
      <c r="B8543" s="58" t="s">
        <v>14209</v>
      </c>
    </row>
    <row r="8544" spans="1:2" x14ac:dyDescent="0.25">
      <c r="A8544" s="57">
        <v>42152447</v>
      </c>
      <c r="B8544" s="58" t="s">
        <v>11287</v>
      </c>
    </row>
    <row r="8545" spans="1:2" x14ac:dyDescent="0.25">
      <c r="A8545" s="57">
        <v>42152449</v>
      </c>
      <c r="B8545" s="58" t="s">
        <v>10377</v>
      </c>
    </row>
    <row r="8546" spans="1:2" x14ac:dyDescent="0.25">
      <c r="A8546" s="57">
        <v>42152450</v>
      </c>
      <c r="B8546" s="58" t="s">
        <v>6403</v>
      </c>
    </row>
    <row r="8547" spans="1:2" x14ac:dyDescent="0.25">
      <c r="A8547" s="57">
        <v>42152451</v>
      </c>
      <c r="B8547" s="58" t="s">
        <v>3332</v>
      </c>
    </row>
    <row r="8548" spans="1:2" x14ac:dyDescent="0.25">
      <c r="A8548" s="57">
        <v>42152452</v>
      </c>
      <c r="B8548" s="58" t="s">
        <v>5842</v>
      </c>
    </row>
    <row r="8549" spans="1:2" x14ac:dyDescent="0.25">
      <c r="A8549" s="57">
        <v>42152453</v>
      </c>
      <c r="B8549" s="58" t="s">
        <v>14052</v>
      </c>
    </row>
    <row r="8550" spans="1:2" x14ac:dyDescent="0.25">
      <c r="A8550" s="57">
        <v>42152454</v>
      </c>
      <c r="B8550" s="58" t="s">
        <v>15439</v>
      </c>
    </row>
    <row r="8551" spans="1:2" x14ac:dyDescent="0.25">
      <c r="A8551" s="57">
        <v>42152455</v>
      </c>
      <c r="B8551" s="58" t="s">
        <v>13738</v>
      </c>
    </row>
    <row r="8552" spans="1:2" x14ac:dyDescent="0.25">
      <c r="A8552" s="57">
        <v>42152456</v>
      </c>
      <c r="B8552" s="58" t="s">
        <v>16383</v>
      </c>
    </row>
    <row r="8553" spans="1:2" x14ac:dyDescent="0.25">
      <c r="A8553" s="57">
        <v>42152457</v>
      </c>
      <c r="B8553" s="58" t="s">
        <v>15381</v>
      </c>
    </row>
    <row r="8554" spans="1:2" x14ac:dyDescent="0.25">
      <c r="A8554" s="57">
        <v>42152458</v>
      </c>
      <c r="B8554" s="58" t="s">
        <v>11864</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10119</v>
      </c>
    </row>
    <row r="8563" spans="1:2" x14ac:dyDescent="0.25">
      <c r="A8563" s="57">
        <v>42152502</v>
      </c>
      <c r="B8563" s="58" t="s">
        <v>10178</v>
      </c>
    </row>
    <row r="8564" spans="1:2" x14ac:dyDescent="0.25">
      <c r="A8564" s="57">
        <v>42152503</v>
      </c>
      <c r="B8564" s="58" t="s">
        <v>8305</v>
      </c>
    </row>
    <row r="8565" spans="1:2" x14ac:dyDescent="0.25">
      <c r="A8565" s="57">
        <v>42152504</v>
      </c>
      <c r="B8565" s="58" t="s">
        <v>17807</v>
      </c>
    </row>
    <row r="8566" spans="1:2" x14ac:dyDescent="0.25">
      <c r="A8566" s="57">
        <v>42152505</v>
      </c>
      <c r="B8566" s="58" t="s">
        <v>17382</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10352</v>
      </c>
    </row>
    <row r="8571" spans="1:2" x14ac:dyDescent="0.25">
      <c r="A8571" s="57">
        <v>42152510</v>
      </c>
      <c r="B8571" s="58" t="s">
        <v>10206</v>
      </c>
    </row>
    <row r="8572" spans="1:2" x14ac:dyDescent="0.25">
      <c r="A8572" s="57">
        <v>42152511</v>
      </c>
      <c r="B8572" s="58" t="s">
        <v>1979</v>
      </c>
    </row>
    <row r="8573" spans="1:2" x14ac:dyDescent="0.25">
      <c r="A8573" s="57">
        <v>42152512</v>
      </c>
      <c r="B8573" s="58" t="s">
        <v>8991</v>
      </c>
    </row>
    <row r="8574" spans="1:2" x14ac:dyDescent="0.25">
      <c r="A8574" s="57">
        <v>42152513</v>
      </c>
      <c r="B8574" s="58" t="s">
        <v>17245</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9876</v>
      </c>
    </row>
    <row r="8579" spans="1:2" x14ac:dyDescent="0.25">
      <c r="A8579" s="57">
        <v>42152519</v>
      </c>
      <c r="B8579" s="58" t="s">
        <v>6490</v>
      </c>
    </row>
    <row r="8580" spans="1:2" x14ac:dyDescent="0.25">
      <c r="A8580" s="57">
        <v>42152520</v>
      </c>
      <c r="B8580" s="58" t="s">
        <v>9686</v>
      </c>
    </row>
    <row r="8581" spans="1:2" x14ac:dyDescent="0.25">
      <c r="A8581" s="57">
        <v>42152601</v>
      </c>
      <c r="B8581" s="58" t="s">
        <v>16369</v>
      </c>
    </row>
    <row r="8582" spans="1:2" x14ac:dyDescent="0.25">
      <c r="A8582" s="57">
        <v>42152602</v>
      </c>
      <c r="B8582" s="58" t="s">
        <v>17883</v>
      </c>
    </row>
    <row r="8583" spans="1:2" x14ac:dyDescent="0.25">
      <c r="A8583" s="57">
        <v>42152603</v>
      </c>
      <c r="B8583" s="58" t="s">
        <v>13576</v>
      </c>
    </row>
    <row r="8584" spans="1:2" x14ac:dyDescent="0.25">
      <c r="A8584" s="57">
        <v>42152604</v>
      </c>
      <c r="B8584" s="58" t="s">
        <v>16297</v>
      </c>
    </row>
    <row r="8585" spans="1:2" x14ac:dyDescent="0.25">
      <c r="A8585" s="57">
        <v>42152605</v>
      </c>
      <c r="B8585" s="58" t="s">
        <v>13489</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10320</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12008</v>
      </c>
    </row>
    <row r="8607" spans="1:2" x14ac:dyDescent="0.25">
      <c r="A8607" s="57">
        <v>42152803</v>
      </c>
      <c r="B8607" s="58" t="s">
        <v>4482</v>
      </c>
    </row>
    <row r="8608" spans="1:2" x14ac:dyDescent="0.25">
      <c r="A8608" s="57">
        <v>42152804</v>
      </c>
      <c r="B8608" s="58" t="s">
        <v>10846</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11280</v>
      </c>
    </row>
    <row r="8613" spans="1:2" x14ac:dyDescent="0.25">
      <c r="A8613" s="57">
        <v>42152809</v>
      </c>
      <c r="B8613" s="58" t="s">
        <v>11704</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9912</v>
      </c>
    </row>
    <row r="8619" spans="1:2" x14ac:dyDescent="0.25">
      <c r="A8619" s="57">
        <v>42161505</v>
      </c>
      <c r="B8619" s="58" t="s">
        <v>11725</v>
      </c>
    </row>
    <row r="8620" spans="1:2" x14ac:dyDescent="0.25">
      <c r="A8620" s="57">
        <v>42161506</v>
      </c>
      <c r="B8620" s="58" t="s">
        <v>3595</v>
      </c>
    </row>
    <row r="8621" spans="1:2" x14ac:dyDescent="0.25">
      <c r="A8621" s="57">
        <v>42161507</v>
      </c>
      <c r="B8621" s="58" t="s">
        <v>15269</v>
      </c>
    </row>
    <row r="8622" spans="1:2" x14ac:dyDescent="0.25">
      <c r="A8622" s="57">
        <v>42161508</v>
      </c>
      <c r="B8622" s="58" t="s">
        <v>11796</v>
      </c>
    </row>
    <row r="8623" spans="1:2" x14ac:dyDescent="0.25">
      <c r="A8623" s="57">
        <v>42161509</v>
      </c>
      <c r="B8623" s="58" t="s">
        <v>5856</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11952</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17652</v>
      </c>
    </row>
    <row r="8635" spans="1:2" x14ac:dyDescent="0.25">
      <c r="A8635" s="57">
        <v>42161611</v>
      </c>
      <c r="B8635" s="58" t="s">
        <v>6633</v>
      </c>
    </row>
    <row r="8636" spans="1:2" x14ac:dyDescent="0.25">
      <c r="A8636" s="57">
        <v>42161612</v>
      </c>
      <c r="B8636" s="58" t="s">
        <v>14678</v>
      </c>
    </row>
    <row r="8637" spans="1:2" x14ac:dyDescent="0.25">
      <c r="A8637" s="57">
        <v>42161613</v>
      </c>
      <c r="B8637" s="58" t="s">
        <v>7936</v>
      </c>
    </row>
    <row r="8638" spans="1:2" x14ac:dyDescent="0.25">
      <c r="A8638" s="57">
        <v>42161614</v>
      </c>
      <c r="B8638" s="58" t="s">
        <v>13448</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12192</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12052</v>
      </c>
    </row>
    <row r="8650" spans="1:2" x14ac:dyDescent="0.25">
      <c r="A8650" s="57">
        <v>42161626</v>
      </c>
      <c r="B8650" s="58" t="s">
        <v>7476</v>
      </c>
    </row>
    <row r="8651" spans="1:2" x14ac:dyDescent="0.25">
      <c r="A8651" s="57">
        <v>42161627</v>
      </c>
      <c r="B8651" s="58" t="s">
        <v>13710</v>
      </c>
    </row>
    <row r="8652" spans="1:2" x14ac:dyDescent="0.25">
      <c r="A8652" s="57">
        <v>42161628</v>
      </c>
      <c r="B8652" s="58" t="s">
        <v>11011</v>
      </c>
    </row>
    <row r="8653" spans="1:2" x14ac:dyDescent="0.25">
      <c r="A8653" s="57">
        <v>42161629</v>
      </c>
      <c r="B8653" s="58" t="s">
        <v>16904</v>
      </c>
    </row>
    <row r="8654" spans="1:2" x14ac:dyDescent="0.25">
      <c r="A8654" s="57">
        <v>42161630</v>
      </c>
      <c r="B8654" s="58" t="s">
        <v>4520</v>
      </c>
    </row>
    <row r="8655" spans="1:2" x14ac:dyDescent="0.25">
      <c r="A8655" s="57">
        <v>42161631</v>
      </c>
      <c r="B8655" s="58" t="s">
        <v>9923</v>
      </c>
    </row>
    <row r="8656" spans="1:2" x14ac:dyDescent="0.25">
      <c r="A8656" s="57">
        <v>42161632</v>
      </c>
      <c r="B8656" s="58" t="s">
        <v>6131</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10202</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11024</v>
      </c>
    </row>
    <row r="8666" spans="1:2" x14ac:dyDescent="0.25">
      <c r="A8666" s="57">
        <v>42161803</v>
      </c>
      <c r="B8666" s="58" t="s">
        <v>18449</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13455</v>
      </c>
    </row>
    <row r="8676" spans="1:2" x14ac:dyDescent="0.25">
      <c r="A8676" s="57">
        <v>42171607</v>
      </c>
      <c r="B8676" s="58" t="s">
        <v>11835</v>
      </c>
    </row>
    <row r="8677" spans="1:2" x14ac:dyDescent="0.25">
      <c r="A8677" s="57">
        <v>42171608</v>
      </c>
      <c r="B8677" s="58" t="s">
        <v>5908</v>
      </c>
    </row>
    <row r="8678" spans="1:2" x14ac:dyDescent="0.25">
      <c r="A8678" s="57">
        <v>42171609</v>
      </c>
      <c r="B8678" s="58" t="s">
        <v>12275</v>
      </c>
    </row>
    <row r="8679" spans="1:2" x14ac:dyDescent="0.25">
      <c r="A8679" s="57">
        <v>42171610</v>
      </c>
      <c r="B8679" s="58" t="s">
        <v>18064</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13688</v>
      </c>
    </row>
    <row r="8684" spans="1:2" x14ac:dyDescent="0.25">
      <c r="A8684" s="57">
        <v>42171701</v>
      </c>
      <c r="B8684" s="58" t="s">
        <v>5741</v>
      </c>
    </row>
    <row r="8685" spans="1:2" x14ac:dyDescent="0.25">
      <c r="A8685" s="57">
        <v>42171702</v>
      </c>
      <c r="B8685" s="58" t="s">
        <v>413</v>
      </c>
    </row>
    <row r="8686" spans="1:2" x14ac:dyDescent="0.25">
      <c r="A8686" s="57">
        <v>42171703</v>
      </c>
      <c r="B8686" s="58" t="s">
        <v>12796</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6035</v>
      </c>
    </row>
    <row r="8691" spans="1:2" x14ac:dyDescent="0.25">
      <c r="A8691" s="57">
        <v>42171804</v>
      </c>
      <c r="B8691" s="58" t="s">
        <v>14166</v>
      </c>
    </row>
    <row r="8692" spans="1:2" x14ac:dyDescent="0.25">
      <c r="A8692" s="57">
        <v>42171805</v>
      </c>
      <c r="B8692" s="58" t="s">
        <v>2022</v>
      </c>
    </row>
    <row r="8693" spans="1:2" x14ac:dyDescent="0.25">
      <c r="A8693" s="57">
        <v>42171806</v>
      </c>
      <c r="B8693" s="58" t="s">
        <v>12547</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14539</v>
      </c>
    </row>
    <row r="8698" spans="1:2" x14ac:dyDescent="0.25">
      <c r="A8698" s="57">
        <v>42171905</v>
      </c>
      <c r="B8698" s="58" t="s">
        <v>11064</v>
      </c>
    </row>
    <row r="8699" spans="1:2" x14ac:dyDescent="0.25">
      <c r="A8699" s="57">
        <v>42171906</v>
      </c>
      <c r="B8699" s="58" t="s">
        <v>9382</v>
      </c>
    </row>
    <row r="8700" spans="1:2" x14ac:dyDescent="0.25">
      <c r="A8700" s="57">
        <v>42171907</v>
      </c>
      <c r="B8700" s="58" t="s">
        <v>5639</v>
      </c>
    </row>
    <row r="8701" spans="1:2" x14ac:dyDescent="0.25">
      <c r="A8701" s="57">
        <v>42171908</v>
      </c>
      <c r="B8701" s="58" t="s">
        <v>12182</v>
      </c>
    </row>
    <row r="8702" spans="1:2" x14ac:dyDescent="0.25">
      <c r="A8702" s="57">
        <v>42171909</v>
      </c>
      <c r="B8702" s="58" t="s">
        <v>18414</v>
      </c>
    </row>
    <row r="8703" spans="1:2" x14ac:dyDescent="0.25">
      <c r="A8703" s="57">
        <v>42171910</v>
      </c>
      <c r="B8703" s="58" t="s">
        <v>13975</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12156</v>
      </c>
    </row>
    <row r="8709" spans="1:2" x14ac:dyDescent="0.25">
      <c r="A8709" s="57">
        <v>42171916</v>
      </c>
      <c r="B8709" s="58" t="s">
        <v>7112</v>
      </c>
    </row>
    <row r="8710" spans="1:2" x14ac:dyDescent="0.25">
      <c r="A8710" s="57">
        <v>42171917</v>
      </c>
      <c r="B8710" s="58" t="s">
        <v>12422</v>
      </c>
    </row>
    <row r="8711" spans="1:2" x14ac:dyDescent="0.25">
      <c r="A8711" s="57">
        <v>42171918</v>
      </c>
      <c r="B8711" s="58" t="s">
        <v>6881</v>
      </c>
    </row>
    <row r="8712" spans="1:2" x14ac:dyDescent="0.25">
      <c r="A8712" s="57">
        <v>42171919</v>
      </c>
      <c r="B8712" s="58" t="s">
        <v>17812</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12478</v>
      </c>
    </row>
    <row r="8718" spans="1:2" x14ac:dyDescent="0.25">
      <c r="A8718" s="57">
        <v>42172005</v>
      </c>
      <c r="B8718" s="58" t="s">
        <v>6508</v>
      </c>
    </row>
    <row r="8719" spans="1:2" x14ac:dyDescent="0.25">
      <c r="A8719" s="57">
        <v>42172006</v>
      </c>
      <c r="B8719" s="58" t="s">
        <v>947</v>
      </c>
    </row>
    <row r="8720" spans="1:2" x14ac:dyDescent="0.25">
      <c r="A8720" s="57">
        <v>42172007</v>
      </c>
      <c r="B8720" s="58" t="s">
        <v>11366</v>
      </c>
    </row>
    <row r="8721" spans="1:2" x14ac:dyDescent="0.25">
      <c r="A8721" s="57">
        <v>42172008</v>
      </c>
      <c r="B8721" s="58" t="s">
        <v>17888</v>
      </c>
    </row>
    <row r="8722" spans="1:2" x14ac:dyDescent="0.25">
      <c r="A8722" s="57">
        <v>42172009</v>
      </c>
      <c r="B8722" s="58" t="s">
        <v>9808</v>
      </c>
    </row>
    <row r="8723" spans="1:2" x14ac:dyDescent="0.25">
      <c r="A8723" s="57">
        <v>42172010</v>
      </c>
      <c r="B8723" s="58" t="s">
        <v>16703</v>
      </c>
    </row>
    <row r="8724" spans="1:2" x14ac:dyDescent="0.25">
      <c r="A8724" s="57">
        <v>42172011</v>
      </c>
      <c r="B8724" s="58" t="s">
        <v>18573</v>
      </c>
    </row>
    <row r="8725" spans="1:2" x14ac:dyDescent="0.25">
      <c r="A8725" s="57">
        <v>42172012</v>
      </c>
      <c r="B8725" s="58" t="s">
        <v>13939</v>
      </c>
    </row>
    <row r="8726" spans="1:2" x14ac:dyDescent="0.25">
      <c r="A8726" s="57">
        <v>42172013</v>
      </c>
      <c r="B8726" s="58" t="s">
        <v>9335</v>
      </c>
    </row>
    <row r="8727" spans="1:2" x14ac:dyDescent="0.25">
      <c r="A8727" s="57">
        <v>42172014</v>
      </c>
      <c r="B8727" s="58" t="s">
        <v>11213</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13493</v>
      </c>
    </row>
    <row r="8733" spans="1:2" x14ac:dyDescent="0.25">
      <c r="A8733" s="57">
        <v>42172103</v>
      </c>
      <c r="B8733" s="58" t="s">
        <v>14739</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11082</v>
      </c>
    </row>
    <row r="8738" spans="1:2" x14ac:dyDescent="0.25">
      <c r="A8738" s="57">
        <v>42181504</v>
      </c>
      <c r="B8738" s="58" t="s">
        <v>11159</v>
      </c>
    </row>
    <row r="8739" spans="1:2" x14ac:dyDescent="0.25">
      <c r="A8739" s="57">
        <v>42181505</v>
      </c>
      <c r="B8739" s="58" t="s">
        <v>13545</v>
      </c>
    </row>
    <row r="8740" spans="1:2" x14ac:dyDescent="0.25">
      <c r="A8740" s="57">
        <v>42181506</v>
      </c>
      <c r="B8740" s="58" t="s">
        <v>6830</v>
      </c>
    </row>
    <row r="8741" spans="1:2" x14ac:dyDescent="0.25">
      <c r="A8741" s="57">
        <v>42181507</v>
      </c>
      <c r="B8741" s="58" t="s">
        <v>13211</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17663</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13938</v>
      </c>
    </row>
    <row r="8751" spans="1:2" x14ac:dyDescent="0.25">
      <c r="A8751" s="57">
        <v>42181517</v>
      </c>
      <c r="B8751" s="58" t="s">
        <v>2544</v>
      </c>
    </row>
    <row r="8752" spans="1:2" x14ac:dyDescent="0.25">
      <c r="A8752" s="57">
        <v>42181601</v>
      </c>
      <c r="B8752" s="58" t="s">
        <v>12455</v>
      </c>
    </row>
    <row r="8753" spans="1:2" x14ac:dyDescent="0.25">
      <c r="A8753" s="57">
        <v>42181602</v>
      </c>
      <c r="B8753" s="58" t="s">
        <v>10958</v>
      </c>
    </row>
    <row r="8754" spans="1:2" x14ac:dyDescent="0.25">
      <c r="A8754" s="57">
        <v>42181603</v>
      </c>
      <c r="B8754" s="58" t="s">
        <v>14455</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17211</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10237</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13237</v>
      </c>
    </row>
    <row r="8767" spans="1:2" x14ac:dyDescent="0.25">
      <c r="A8767" s="57">
        <v>42181706</v>
      </c>
      <c r="B8767" s="58" t="s">
        <v>12628</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10788</v>
      </c>
    </row>
    <row r="8773" spans="1:2" x14ac:dyDescent="0.25">
      <c r="A8773" s="57">
        <v>42181712</v>
      </c>
      <c r="B8773" s="58" t="s">
        <v>13209</v>
      </c>
    </row>
    <row r="8774" spans="1:2" x14ac:dyDescent="0.25">
      <c r="A8774" s="57">
        <v>42181713</v>
      </c>
      <c r="B8774" s="58" t="s">
        <v>4380</v>
      </c>
    </row>
    <row r="8775" spans="1:2" x14ac:dyDescent="0.25">
      <c r="A8775" s="57">
        <v>42181714</v>
      </c>
      <c r="B8775" s="58" t="s">
        <v>6139</v>
      </c>
    </row>
    <row r="8776" spans="1:2" x14ac:dyDescent="0.25">
      <c r="A8776" s="57">
        <v>42181715</v>
      </c>
      <c r="B8776" s="58" t="s">
        <v>7094</v>
      </c>
    </row>
    <row r="8777" spans="1:2" x14ac:dyDescent="0.25">
      <c r="A8777" s="57">
        <v>42181716</v>
      </c>
      <c r="B8777" s="58" t="s">
        <v>10435</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11199</v>
      </c>
    </row>
    <row r="8783" spans="1:2" x14ac:dyDescent="0.25">
      <c r="A8783" s="57">
        <v>42181803</v>
      </c>
      <c r="B8783" s="58" t="s">
        <v>9773</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11625</v>
      </c>
    </row>
    <row r="8792" spans="1:2" x14ac:dyDescent="0.25">
      <c r="A8792" s="57">
        <v>42181907</v>
      </c>
      <c r="B8792" s="58" t="s">
        <v>11459</v>
      </c>
    </row>
    <row r="8793" spans="1:2" x14ac:dyDescent="0.25">
      <c r="A8793" s="57">
        <v>42181908</v>
      </c>
      <c r="B8793" s="58" t="s">
        <v>13923</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11969</v>
      </c>
    </row>
    <row r="8798" spans="1:2" x14ac:dyDescent="0.25">
      <c r="A8798" s="57">
        <v>42182002</v>
      </c>
      <c r="B8798" s="58" t="s">
        <v>1906</v>
      </c>
    </row>
    <row r="8799" spans="1:2" x14ac:dyDescent="0.25">
      <c r="A8799" s="57">
        <v>42182003</v>
      </c>
      <c r="B8799" s="58" t="s">
        <v>3138</v>
      </c>
    </row>
    <row r="8800" spans="1:2" x14ac:dyDescent="0.25">
      <c r="A8800" s="57">
        <v>42182004</v>
      </c>
      <c r="B8800" s="58" t="s">
        <v>13030</v>
      </c>
    </row>
    <row r="8801" spans="1:2" x14ac:dyDescent="0.25">
      <c r="A8801" s="57">
        <v>42182005</v>
      </c>
      <c r="B8801" s="58" t="s">
        <v>5265</v>
      </c>
    </row>
    <row r="8802" spans="1:2" x14ac:dyDescent="0.25">
      <c r="A8802" s="57">
        <v>42182006</v>
      </c>
      <c r="B8802" s="58" t="s">
        <v>10209</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18188</v>
      </c>
    </row>
    <row r="8809" spans="1:2" x14ac:dyDescent="0.25">
      <c r="A8809" s="57">
        <v>42182013</v>
      </c>
      <c r="B8809" s="58" t="s">
        <v>5193</v>
      </c>
    </row>
    <row r="8810" spans="1:2" x14ac:dyDescent="0.25">
      <c r="A8810" s="57">
        <v>42182014</v>
      </c>
      <c r="B8810" s="58" t="s">
        <v>7019</v>
      </c>
    </row>
    <row r="8811" spans="1:2" x14ac:dyDescent="0.25">
      <c r="A8811" s="57">
        <v>42182015</v>
      </c>
      <c r="B8811" s="58" t="s">
        <v>11546</v>
      </c>
    </row>
    <row r="8812" spans="1:2" x14ac:dyDescent="0.25">
      <c r="A8812" s="57">
        <v>42182016</v>
      </c>
      <c r="B8812" s="58" t="s">
        <v>17981</v>
      </c>
    </row>
    <row r="8813" spans="1:2" x14ac:dyDescent="0.25">
      <c r="A8813" s="57">
        <v>42182017</v>
      </c>
      <c r="B8813" s="58" t="s">
        <v>10248</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12888</v>
      </c>
    </row>
    <row r="8820" spans="1:2" x14ac:dyDescent="0.25">
      <c r="A8820" s="57">
        <v>42182104</v>
      </c>
      <c r="B8820" s="58" t="s">
        <v>3937</v>
      </c>
    </row>
    <row r="8821" spans="1:2" x14ac:dyDescent="0.25">
      <c r="A8821" s="57">
        <v>42182105</v>
      </c>
      <c r="B8821" s="58" t="s">
        <v>13142</v>
      </c>
    </row>
    <row r="8822" spans="1:2" x14ac:dyDescent="0.25">
      <c r="A8822" s="57">
        <v>42182106</v>
      </c>
      <c r="B8822" s="58" t="s">
        <v>4368</v>
      </c>
    </row>
    <row r="8823" spans="1:2" x14ac:dyDescent="0.25">
      <c r="A8823" s="57">
        <v>42182107</v>
      </c>
      <c r="B8823" s="58" t="s">
        <v>13835</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13724</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12331</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11983</v>
      </c>
    </row>
    <row r="8843" spans="1:2" x14ac:dyDescent="0.25">
      <c r="A8843" s="57">
        <v>42182310</v>
      </c>
      <c r="B8843" s="58" t="s">
        <v>836</v>
      </c>
    </row>
    <row r="8844" spans="1:2" x14ac:dyDescent="0.25">
      <c r="A8844" s="57">
        <v>42182311</v>
      </c>
      <c r="B8844" s="58" t="s">
        <v>14836</v>
      </c>
    </row>
    <row r="8845" spans="1:2" x14ac:dyDescent="0.25">
      <c r="A8845" s="57">
        <v>42182312</v>
      </c>
      <c r="B8845" s="58" t="s">
        <v>12134</v>
      </c>
    </row>
    <row r="8846" spans="1:2" x14ac:dyDescent="0.25">
      <c r="A8846" s="57">
        <v>42182313</v>
      </c>
      <c r="B8846" s="58" t="s">
        <v>17210</v>
      </c>
    </row>
    <row r="8847" spans="1:2" x14ac:dyDescent="0.25">
      <c r="A8847" s="57">
        <v>42182314</v>
      </c>
      <c r="B8847" s="58" t="s">
        <v>7869</v>
      </c>
    </row>
    <row r="8848" spans="1:2" x14ac:dyDescent="0.25">
      <c r="A8848" s="57">
        <v>42182401</v>
      </c>
      <c r="B8848" s="58" t="s">
        <v>12369</v>
      </c>
    </row>
    <row r="8849" spans="1:2" x14ac:dyDescent="0.25">
      <c r="A8849" s="57">
        <v>42182402</v>
      </c>
      <c r="B8849" s="58" t="s">
        <v>6887</v>
      </c>
    </row>
    <row r="8850" spans="1:2" x14ac:dyDescent="0.25">
      <c r="A8850" s="57">
        <v>42182403</v>
      </c>
      <c r="B8850" s="58" t="s">
        <v>9700</v>
      </c>
    </row>
    <row r="8851" spans="1:2" x14ac:dyDescent="0.25">
      <c r="A8851" s="57">
        <v>42182404</v>
      </c>
      <c r="B8851" s="58" t="s">
        <v>14647</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14349</v>
      </c>
    </row>
    <row r="8858" spans="1:2" x14ac:dyDescent="0.25">
      <c r="A8858" s="57">
        <v>42182411</v>
      </c>
      <c r="B8858" s="58" t="s">
        <v>13881</v>
      </c>
    </row>
    <row r="8859" spans="1:2" x14ac:dyDescent="0.25">
      <c r="A8859" s="57">
        <v>42182412</v>
      </c>
      <c r="B8859" s="58" t="s">
        <v>5920</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14626</v>
      </c>
    </row>
    <row r="8867" spans="1:2" x14ac:dyDescent="0.25">
      <c r="A8867" s="57">
        <v>42182420</v>
      </c>
      <c r="B8867" s="58" t="s">
        <v>17870</v>
      </c>
    </row>
    <row r="8868" spans="1:2" x14ac:dyDescent="0.25">
      <c r="A8868" s="57">
        <v>42182421</v>
      </c>
      <c r="B8868" s="58" t="s">
        <v>12721</v>
      </c>
    </row>
    <row r="8869" spans="1:2" x14ac:dyDescent="0.25">
      <c r="A8869" s="57">
        <v>42182422</v>
      </c>
      <c r="B8869" s="58" t="s">
        <v>696</v>
      </c>
    </row>
    <row r="8870" spans="1:2" x14ac:dyDescent="0.25">
      <c r="A8870" s="57">
        <v>42182501</v>
      </c>
      <c r="B8870" s="58" t="s">
        <v>3612</v>
      </c>
    </row>
    <row r="8871" spans="1:2" x14ac:dyDescent="0.25">
      <c r="A8871" s="57">
        <v>42182502</v>
      </c>
      <c r="B8871" s="58" t="s">
        <v>6030</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9859</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14035</v>
      </c>
    </row>
    <row r="8882" spans="1:2" x14ac:dyDescent="0.25">
      <c r="A8882" s="57">
        <v>42182803</v>
      </c>
      <c r="B8882" s="58" t="s">
        <v>16794</v>
      </c>
    </row>
    <row r="8883" spans="1:2" x14ac:dyDescent="0.25">
      <c r="A8883" s="57">
        <v>42182804</v>
      </c>
      <c r="B8883" s="58" t="s">
        <v>8227</v>
      </c>
    </row>
    <row r="8884" spans="1:2" x14ac:dyDescent="0.25">
      <c r="A8884" s="57">
        <v>42182805</v>
      </c>
      <c r="B8884" s="58" t="s">
        <v>14708</v>
      </c>
    </row>
    <row r="8885" spans="1:2" x14ac:dyDescent="0.25">
      <c r="A8885" s="57">
        <v>42182806</v>
      </c>
      <c r="B8885" s="58" t="s">
        <v>16661</v>
      </c>
    </row>
    <row r="8886" spans="1:2" x14ac:dyDescent="0.25">
      <c r="A8886" s="57">
        <v>42182807</v>
      </c>
      <c r="B8886" s="58" t="s">
        <v>5194</v>
      </c>
    </row>
    <row r="8887" spans="1:2" x14ac:dyDescent="0.25">
      <c r="A8887" s="57">
        <v>42182808</v>
      </c>
      <c r="B8887" s="58" t="s">
        <v>9765</v>
      </c>
    </row>
    <row r="8888" spans="1:2" x14ac:dyDescent="0.25">
      <c r="A8888" s="57">
        <v>42182901</v>
      </c>
      <c r="B8888" s="58" t="s">
        <v>3252</v>
      </c>
    </row>
    <row r="8889" spans="1:2" x14ac:dyDescent="0.25">
      <c r="A8889" s="57">
        <v>42182902</v>
      </c>
      <c r="B8889" s="58" t="s">
        <v>3533</v>
      </c>
    </row>
    <row r="8890" spans="1:2" x14ac:dyDescent="0.25">
      <c r="A8890" s="57">
        <v>42182903</v>
      </c>
      <c r="B8890" s="58" t="s">
        <v>9916</v>
      </c>
    </row>
    <row r="8891" spans="1:2" x14ac:dyDescent="0.25">
      <c r="A8891" s="57">
        <v>42182904</v>
      </c>
      <c r="B8891" s="58" t="s">
        <v>11284</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18815</v>
      </c>
    </row>
    <row r="8898" spans="1:2" x14ac:dyDescent="0.25">
      <c r="A8898" s="57">
        <v>42183007</v>
      </c>
      <c r="B8898" s="58" t="s">
        <v>3075</v>
      </c>
    </row>
    <row r="8899" spans="1:2" x14ac:dyDescent="0.25">
      <c r="A8899" s="57">
        <v>42183008</v>
      </c>
      <c r="B8899" s="58" t="s">
        <v>1076</v>
      </c>
    </row>
    <row r="8900" spans="1:2" x14ac:dyDescent="0.25">
      <c r="A8900" s="57">
        <v>42183009</v>
      </c>
      <c r="B8900" s="58" t="s">
        <v>12355</v>
      </c>
    </row>
    <row r="8901" spans="1:2" x14ac:dyDescent="0.25">
      <c r="A8901" s="57">
        <v>42183010</v>
      </c>
      <c r="B8901" s="58" t="s">
        <v>11591</v>
      </c>
    </row>
    <row r="8902" spans="1:2" x14ac:dyDescent="0.25">
      <c r="A8902" s="57">
        <v>42183011</v>
      </c>
      <c r="B8902" s="58" t="s">
        <v>18322</v>
      </c>
    </row>
    <row r="8903" spans="1:2" x14ac:dyDescent="0.25">
      <c r="A8903" s="57">
        <v>42183012</v>
      </c>
      <c r="B8903" s="58" t="s">
        <v>10427</v>
      </c>
    </row>
    <row r="8904" spans="1:2" x14ac:dyDescent="0.25">
      <c r="A8904" s="57">
        <v>42183013</v>
      </c>
      <c r="B8904" s="58" t="s">
        <v>1849</v>
      </c>
    </row>
    <row r="8905" spans="1:2" x14ac:dyDescent="0.25">
      <c r="A8905" s="57">
        <v>42183014</v>
      </c>
      <c r="B8905" s="58" t="s">
        <v>13961</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14366</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11539</v>
      </c>
    </row>
    <row r="8915" spans="1:2" x14ac:dyDescent="0.25">
      <c r="A8915" s="57">
        <v>42183024</v>
      </c>
      <c r="B8915" s="58" t="s">
        <v>6412</v>
      </c>
    </row>
    <row r="8916" spans="1:2" x14ac:dyDescent="0.25">
      <c r="A8916" s="57">
        <v>42183025</v>
      </c>
      <c r="B8916" s="58" t="s">
        <v>16519</v>
      </c>
    </row>
    <row r="8917" spans="1:2" x14ac:dyDescent="0.25">
      <c r="A8917" s="57">
        <v>42183026</v>
      </c>
      <c r="B8917" s="58" t="s">
        <v>12481</v>
      </c>
    </row>
    <row r="8918" spans="1:2" x14ac:dyDescent="0.25">
      <c r="A8918" s="57">
        <v>42183027</v>
      </c>
      <c r="B8918" s="58" t="s">
        <v>14071</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12773</v>
      </c>
    </row>
    <row r="8923" spans="1:2" x14ac:dyDescent="0.25">
      <c r="A8923" s="57">
        <v>42183032</v>
      </c>
      <c r="B8923" s="58" t="s">
        <v>18242</v>
      </c>
    </row>
    <row r="8924" spans="1:2" x14ac:dyDescent="0.25">
      <c r="A8924" s="57">
        <v>42183033</v>
      </c>
      <c r="B8924" s="58" t="s">
        <v>14360</v>
      </c>
    </row>
    <row r="8925" spans="1:2" x14ac:dyDescent="0.25">
      <c r="A8925" s="57">
        <v>42183034</v>
      </c>
      <c r="B8925" s="58" t="s">
        <v>11714</v>
      </c>
    </row>
    <row r="8926" spans="1:2" x14ac:dyDescent="0.25">
      <c r="A8926" s="57">
        <v>42183035</v>
      </c>
      <c r="B8926" s="58" t="s">
        <v>12079</v>
      </c>
    </row>
    <row r="8927" spans="1:2" x14ac:dyDescent="0.25">
      <c r="A8927" s="57">
        <v>42183036</v>
      </c>
      <c r="B8927" s="58" t="s">
        <v>14327</v>
      </c>
    </row>
    <row r="8928" spans="1:2" x14ac:dyDescent="0.25">
      <c r="A8928" s="57">
        <v>42183037</v>
      </c>
      <c r="B8928" s="58" t="s">
        <v>15991</v>
      </c>
    </row>
    <row r="8929" spans="1:2" x14ac:dyDescent="0.25">
      <c r="A8929" s="57">
        <v>42183038</v>
      </c>
      <c r="B8929" s="58" t="s">
        <v>10413</v>
      </c>
    </row>
    <row r="8930" spans="1:2" x14ac:dyDescent="0.25">
      <c r="A8930" s="57">
        <v>42183039</v>
      </c>
      <c r="B8930" s="58" t="s">
        <v>9197</v>
      </c>
    </row>
    <row r="8931" spans="1:2" x14ac:dyDescent="0.25">
      <c r="A8931" s="57">
        <v>42183040</v>
      </c>
      <c r="B8931" s="58" t="s">
        <v>13859</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11709</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17263</v>
      </c>
    </row>
    <row r="8940" spans="1:2" x14ac:dyDescent="0.25">
      <c r="A8940" s="57">
        <v>42183101</v>
      </c>
      <c r="B8940" s="58" t="s">
        <v>13283</v>
      </c>
    </row>
    <row r="8941" spans="1:2" x14ac:dyDescent="0.25">
      <c r="A8941" s="57">
        <v>42183201</v>
      </c>
      <c r="B8941" s="58" t="s">
        <v>18041</v>
      </c>
    </row>
    <row r="8942" spans="1:2" x14ac:dyDescent="0.25">
      <c r="A8942" s="57">
        <v>42183301</v>
      </c>
      <c r="B8942" s="58" t="s">
        <v>313</v>
      </c>
    </row>
    <row r="8943" spans="1:2" x14ac:dyDescent="0.25">
      <c r="A8943" s="57">
        <v>42191501</v>
      </c>
      <c r="B8943" s="58" t="s">
        <v>6514</v>
      </c>
    </row>
    <row r="8944" spans="1:2" x14ac:dyDescent="0.25">
      <c r="A8944" s="57">
        <v>42191502</v>
      </c>
      <c r="B8944" s="58" t="s">
        <v>10143</v>
      </c>
    </row>
    <row r="8945" spans="1:2" x14ac:dyDescent="0.25">
      <c r="A8945" s="57">
        <v>42191601</v>
      </c>
      <c r="B8945" s="58" t="s">
        <v>17823</v>
      </c>
    </row>
    <row r="8946" spans="1:2" x14ac:dyDescent="0.25">
      <c r="A8946" s="57">
        <v>42191602</v>
      </c>
      <c r="B8946" s="58" t="s">
        <v>4795</v>
      </c>
    </row>
    <row r="8947" spans="1:2" x14ac:dyDescent="0.25">
      <c r="A8947" s="57">
        <v>42191603</v>
      </c>
      <c r="B8947" s="58" t="s">
        <v>389</v>
      </c>
    </row>
    <row r="8948" spans="1:2" x14ac:dyDescent="0.25">
      <c r="A8948" s="57">
        <v>42191604</v>
      </c>
      <c r="B8948" s="58" t="s">
        <v>11079</v>
      </c>
    </row>
    <row r="8949" spans="1:2" x14ac:dyDescent="0.25">
      <c r="A8949" s="57">
        <v>42191605</v>
      </c>
      <c r="B8949" s="58" t="s">
        <v>18013</v>
      </c>
    </row>
    <row r="8950" spans="1:2" x14ac:dyDescent="0.25">
      <c r="A8950" s="57">
        <v>42191606</v>
      </c>
      <c r="B8950" s="58" t="s">
        <v>11078</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13412</v>
      </c>
    </row>
    <row r="8958" spans="1:2" x14ac:dyDescent="0.25">
      <c r="A8958" s="57">
        <v>42191702</v>
      </c>
      <c r="B8958" s="58" t="s">
        <v>864</v>
      </c>
    </row>
    <row r="8959" spans="1:2" x14ac:dyDescent="0.25">
      <c r="A8959" s="57">
        <v>42191703</v>
      </c>
      <c r="B8959" s="58" t="s">
        <v>7620</v>
      </c>
    </row>
    <row r="8960" spans="1:2" x14ac:dyDescent="0.25">
      <c r="A8960" s="57">
        <v>42191704</v>
      </c>
      <c r="B8960" s="58" t="s">
        <v>10189</v>
      </c>
    </row>
    <row r="8961" spans="1:2" x14ac:dyDescent="0.25">
      <c r="A8961" s="57">
        <v>42191705</v>
      </c>
      <c r="B8961" s="58" t="s">
        <v>7162</v>
      </c>
    </row>
    <row r="8962" spans="1:2" x14ac:dyDescent="0.25">
      <c r="A8962" s="57">
        <v>42191706</v>
      </c>
      <c r="B8962" s="58" t="s">
        <v>13107</v>
      </c>
    </row>
    <row r="8963" spans="1:2" x14ac:dyDescent="0.25">
      <c r="A8963" s="57">
        <v>42191707</v>
      </c>
      <c r="B8963" s="58" t="s">
        <v>13398</v>
      </c>
    </row>
    <row r="8964" spans="1:2" x14ac:dyDescent="0.25">
      <c r="A8964" s="57">
        <v>42191708</v>
      </c>
      <c r="B8964" s="58" t="s">
        <v>12086</v>
      </c>
    </row>
    <row r="8965" spans="1:2" x14ac:dyDescent="0.25">
      <c r="A8965" s="57">
        <v>42191709</v>
      </c>
      <c r="B8965" s="58" t="s">
        <v>7864</v>
      </c>
    </row>
    <row r="8966" spans="1:2" x14ac:dyDescent="0.25">
      <c r="A8966" s="57">
        <v>42191710</v>
      </c>
      <c r="B8966" s="58" t="s">
        <v>18767</v>
      </c>
    </row>
    <row r="8967" spans="1:2" x14ac:dyDescent="0.25">
      <c r="A8967" s="57">
        <v>42191711</v>
      </c>
      <c r="B8967" s="58" t="s">
        <v>3515</v>
      </c>
    </row>
    <row r="8968" spans="1:2" x14ac:dyDescent="0.25">
      <c r="A8968" s="57">
        <v>42191801</v>
      </c>
      <c r="B8968" s="58" t="s">
        <v>3316</v>
      </c>
    </row>
    <row r="8969" spans="1:2" x14ac:dyDescent="0.25">
      <c r="A8969" s="57">
        <v>42191802</v>
      </c>
      <c r="B8969" s="58" t="s">
        <v>10974</v>
      </c>
    </row>
    <row r="8970" spans="1:2" x14ac:dyDescent="0.25">
      <c r="A8970" s="57">
        <v>42191803</v>
      </c>
      <c r="B8970" s="58" t="s">
        <v>11144</v>
      </c>
    </row>
    <row r="8971" spans="1:2" x14ac:dyDescent="0.25">
      <c r="A8971" s="57">
        <v>42191804</v>
      </c>
      <c r="B8971" s="58" t="s">
        <v>12658</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13290</v>
      </c>
    </row>
    <row r="8976" spans="1:2" x14ac:dyDescent="0.25">
      <c r="A8976" s="57">
        <v>42191809</v>
      </c>
      <c r="B8976" s="58" t="s">
        <v>11479</v>
      </c>
    </row>
    <row r="8977" spans="1:2" x14ac:dyDescent="0.25">
      <c r="A8977" s="57">
        <v>42191810</v>
      </c>
      <c r="B8977" s="58" t="s">
        <v>4003</v>
      </c>
    </row>
    <row r="8978" spans="1:2" x14ac:dyDescent="0.25">
      <c r="A8978" s="57">
        <v>42191811</v>
      </c>
      <c r="B8978" s="58" t="s">
        <v>15396</v>
      </c>
    </row>
    <row r="8979" spans="1:2" x14ac:dyDescent="0.25">
      <c r="A8979" s="57">
        <v>42191812</v>
      </c>
      <c r="B8979" s="58" t="s">
        <v>10665</v>
      </c>
    </row>
    <row r="8980" spans="1:2" x14ac:dyDescent="0.25">
      <c r="A8980" s="57">
        <v>42191813</v>
      </c>
      <c r="B8980" s="58" t="s">
        <v>9888</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11502</v>
      </c>
    </row>
    <row r="8985" spans="1:2" x14ac:dyDescent="0.25">
      <c r="A8985" s="57">
        <v>42191904</v>
      </c>
      <c r="B8985" s="58" t="s">
        <v>16556</v>
      </c>
    </row>
    <row r="8986" spans="1:2" x14ac:dyDescent="0.25">
      <c r="A8986" s="57">
        <v>42191905</v>
      </c>
      <c r="B8986" s="58" t="s">
        <v>6292</v>
      </c>
    </row>
    <row r="8987" spans="1:2" x14ac:dyDescent="0.25">
      <c r="A8987" s="57">
        <v>42191906</v>
      </c>
      <c r="B8987" s="58" t="s">
        <v>18350</v>
      </c>
    </row>
    <row r="8988" spans="1:2" x14ac:dyDescent="0.25">
      <c r="A8988" s="57">
        <v>42191907</v>
      </c>
      <c r="B8988" s="58" t="s">
        <v>4106</v>
      </c>
    </row>
    <row r="8989" spans="1:2" x14ac:dyDescent="0.25">
      <c r="A8989" s="57">
        <v>42192001</v>
      </c>
      <c r="B8989" s="58" t="s">
        <v>8732</v>
      </c>
    </row>
    <row r="8990" spans="1:2" x14ac:dyDescent="0.25">
      <c r="A8990" s="57">
        <v>42192002</v>
      </c>
      <c r="B8990" s="58" t="s">
        <v>10918</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12473</v>
      </c>
    </row>
    <row r="8999" spans="1:2" x14ac:dyDescent="0.25">
      <c r="A8999" s="57">
        <v>42192203</v>
      </c>
      <c r="B8999" s="58" t="s">
        <v>18420</v>
      </c>
    </row>
    <row r="9000" spans="1:2" x14ac:dyDescent="0.25">
      <c r="A9000" s="57">
        <v>42192204</v>
      </c>
      <c r="B9000" s="58" t="s">
        <v>13048</v>
      </c>
    </row>
    <row r="9001" spans="1:2" x14ac:dyDescent="0.25">
      <c r="A9001" s="57">
        <v>42192205</v>
      </c>
      <c r="B9001" s="58" t="s">
        <v>18429</v>
      </c>
    </row>
    <row r="9002" spans="1:2" x14ac:dyDescent="0.25">
      <c r="A9002" s="57">
        <v>42192206</v>
      </c>
      <c r="B9002" s="58" t="s">
        <v>10164</v>
      </c>
    </row>
    <row r="9003" spans="1:2" x14ac:dyDescent="0.25">
      <c r="A9003" s="57">
        <v>42192207</v>
      </c>
      <c r="B9003" s="58" t="s">
        <v>5804</v>
      </c>
    </row>
    <row r="9004" spans="1:2" x14ac:dyDescent="0.25">
      <c r="A9004" s="57">
        <v>42192208</v>
      </c>
      <c r="B9004" s="58" t="s">
        <v>12808</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17919</v>
      </c>
    </row>
    <row r="9012" spans="1:2" x14ac:dyDescent="0.25">
      <c r="A9012" s="57">
        <v>42192303</v>
      </c>
      <c r="B9012" s="58" t="s">
        <v>6964</v>
      </c>
    </row>
    <row r="9013" spans="1:2" x14ac:dyDescent="0.25">
      <c r="A9013" s="57">
        <v>42192304</v>
      </c>
      <c r="B9013" s="58" t="s">
        <v>13262</v>
      </c>
    </row>
    <row r="9014" spans="1:2" x14ac:dyDescent="0.25">
      <c r="A9014" s="57">
        <v>42192305</v>
      </c>
      <c r="B9014" s="58" t="s">
        <v>1049</v>
      </c>
    </row>
    <row r="9015" spans="1:2" x14ac:dyDescent="0.25">
      <c r="A9015" s="57">
        <v>42192401</v>
      </c>
      <c r="B9015" s="58" t="s">
        <v>12022</v>
      </c>
    </row>
    <row r="9016" spans="1:2" x14ac:dyDescent="0.25">
      <c r="A9016" s="57">
        <v>42192402</v>
      </c>
      <c r="B9016" s="58" t="s">
        <v>18616</v>
      </c>
    </row>
    <row r="9017" spans="1:2" x14ac:dyDescent="0.25">
      <c r="A9017" s="57">
        <v>42192403</v>
      </c>
      <c r="B9017" s="58" t="s">
        <v>407</v>
      </c>
    </row>
    <row r="9018" spans="1:2" x14ac:dyDescent="0.25">
      <c r="A9018" s="57">
        <v>42192404</v>
      </c>
      <c r="B9018" s="58" t="s">
        <v>11922</v>
      </c>
    </row>
    <row r="9019" spans="1:2" x14ac:dyDescent="0.25">
      <c r="A9019" s="57">
        <v>42192405</v>
      </c>
      <c r="B9019" s="58" t="s">
        <v>17709</v>
      </c>
    </row>
    <row r="9020" spans="1:2" x14ac:dyDescent="0.25">
      <c r="A9020" s="57">
        <v>42192406</v>
      </c>
      <c r="B9020" s="58" t="s">
        <v>4267</v>
      </c>
    </row>
    <row r="9021" spans="1:2" x14ac:dyDescent="0.25">
      <c r="A9021" s="57">
        <v>42192501</v>
      </c>
      <c r="B9021" s="58" t="s">
        <v>15740</v>
      </c>
    </row>
    <row r="9022" spans="1:2" x14ac:dyDescent="0.25">
      <c r="A9022" s="57">
        <v>42192502</v>
      </c>
      <c r="B9022" s="58" t="s">
        <v>10502</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13339</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6157</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14413</v>
      </c>
    </row>
    <row r="9043" spans="1:2" x14ac:dyDescent="0.25">
      <c r="A9043" s="57">
        <v>42201603</v>
      </c>
      <c r="B9043" s="58" t="s">
        <v>5355</v>
      </c>
    </row>
    <row r="9044" spans="1:2" x14ac:dyDescent="0.25">
      <c r="A9044" s="57">
        <v>42201604</v>
      </c>
      <c r="B9044" s="58" t="s">
        <v>6540</v>
      </c>
    </row>
    <row r="9045" spans="1:2" x14ac:dyDescent="0.25">
      <c r="A9045" s="57">
        <v>42201605</v>
      </c>
      <c r="B9045" s="58" t="s">
        <v>11454</v>
      </c>
    </row>
    <row r="9046" spans="1:2" x14ac:dyDescent="0.25">
      <c r="A9046" s="57">
        <v>42201606</v>
      </c>
      <c r="B9046" s="58" t="s">
        <v>16770</v>
      </c>
    </row>
    <row r="9047" spans="1:2" x14ac:dyDescent="0.25">
      <c r="A9047" s="57">
        <v>42201607</v>
      </c>
      <c r="B9047" s="58" t="s">
        <v>9510</v>
      </c>
    </row>
    <row r="9048" spans="1:2" x14ac:dyDescent="0.25">
      <c r="A9048" s="57">
        <v>42201608</v>
      </c>
      <c r="B9048" s="58" t="s">
        <v>13594</v>
      </c>
    </row>
    <row r="9049" spans="1:2" x14ac:dyDescent="0.25">
      <c r="A9049" s="57">
        <v>42201609</v>
      </c>
      <c r="B9049" s="58" t="s">
        <v>5941</v>
      </c>
    </row>
    <row r="9050" spans="1:2" x14ac:dyDescent="0.25">
      <c r="A9050" s="57">
        <v>42201610</v>
      </c>
      <c r="B9050" s="58" t="s">
        <v>7223</v>
      </c>
    </row>
    <row r="9051" spans="1:2" x14ac:dyDescent="0.25">
      <c r="A9051" s="57">
        <v>42201611</v>
      </c>
      <c r="B9051" s="58" t="s">
        <v>11871</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6040</v>
      </c>
    </row>
    <row r="9059" spans="1:2" x14ac:dyDescent="0.25">
      <c r="A9059" s="57">
        <v>42201708</v>
      </c>
      <c r="B9059" s="58" t="s">
        <v>10469</v>
      </c>
    </row>
    <row r="9060" spans="1:2" x14ac:dyDescent="0.25">
      <c r="A9060" s="57">
        <v>42201709</v>
      </c>
      <c r="B9060" s="58" t="s">
        <v>4821</v>
      </c>
    </row>
    <row r="9061" spans="1:2" x14ac:dyDescent="0.25">
      <c r="A9061" s="57">
        <v>42201710</v>
      </c>
      <c r="B9061" s="58" t="s">
        <v>8322</v>
      </c>
    </row>
    <row r="9062" spans="1:2" x14ac:dyDescent="0.25">
      <c r="A9062" s="57">
        <v>42201711</v>
      </c>
      <c r="B9062" s="58" t="s">
        <v>11630</v>
      </c>
    </row>
    <row r="9063" spans="1:2" x14ac:dyDescent="0.25">
      <c r="A9063" s="57">
        <v>42201712</v>
      </c>
      <c r="B9063" s="58" t="s">
        <v>1970</v>
      </c>
    </row>
    <row r="9064" spans="1:2" x14ac:dyDescent="0.25">
      <c r="A9064" s="57">
        <v>42201713</v>
      </c>
      <c r="B9064" s="58" t="s">
        <v>13300</v>
      </c>
    </row>
    <row r="9065" spans="1:2" x14ac:dyDescent="0.25">
      <c r="A9065" s="57">
        <v>42201714</v>
      </c>
      <c r="B9065" s="58" t="s">
        <v>6143</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12418</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12725</v>
      </c>
    </row>
    <row r="9080" spans="1:2" x14ac:dyDescent="0.25">
      <c r="A9080" s="57">
        <v>42201810</v>
      </c>
      <c r="B9080" s="58" t="s">
        <v>9998</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6126</v>
      </c>
    </row>
    <row r="9090" spans="1:2" x14ac:dyDescent="0.25">
      <c r="A9090" s="57">
        <v>42201820</v>
      </c>
      <c r="B9090" s="58" t="s">
        <v>16810</v>
      </c>
    </row>
    <row r="9091" spans="1:2" x14ac:dyDescent="0.25">
      <c r="A9091" s="57">
        <v>42201821</v>
      </c>
      <c r="B9091" s="58" t="s">
        <v>17499</v>
      </c>
    </row>
    <row r="9092" spans="1:2" x14ac:dyDescent="0.25">
      <c r="A9092" s="57">
        <v>42201822</v>
      </c>
      <c r="B9092" s="58" t="s">
        <v>5547</v>
      </c>
    </row>
    <row r="9093" spans="1:2" x14ac:dyDescent="0.25">
      <c r="A9093" s="57">
        <v>42201823</v>
      </c>
      <c r="B9093" s="58" t="s">
        <v>17685</v>
      </c>
    </row>
    <row r="9094" spans="1:2" x14ac:dyDescent="0.25">
      <c r="A9094" s="57">
        <v>42201824</v>
      </c>
      <c r="B9094" s="58" t="s">
        <v>11604</v>
      </c>
    </row>
    <row r="9095" spans="1:2" x14ac:dyDescent="0.25">
      <c r="A9095" s="57">
        <v>42201825</v>
      </c>
      <c r="B9095" s="58" t="s">
        <v>12427</v>
      </c>
    </row>
    <row r="9096" spans="1:2" x14ac:dyDescent="0.25">
      <c r="A9096" s="57">
        <v>42201826</v>
      </c>
      <c r="B9096" s="58" t="s">
        <v>1634</v>
      </c>
    </row>
    <row r="9097" spans="1:2" x14ac:dyDescent="0.25">
      <c r="A9097" s="57">
        <v>42201827</v>
      </c>
      <c r="B9097" s="58" t="s">
        <v>8746</v>
      </c>
    </row>
    <row r="9098" spans="1:2" x14ac:dyDescent="0.25">
      <c r="A9098" s="57">
        <v>42201828</v>
      </c>
      <c r="B9098" s="58" t="s">
        <v>17760</v>
      </c>
    </row>
    <row r="9099" spans="1:2" x14ac:dyDescent="0.25">
      <c r="A9099" s="57">
        <v>42201829</v>
      </c>
      <c r="B9099" s="58" t="s">
        <v>10107</v>
      </c>
    </row>
    <row r="9100" spans="1:2" x14ac:dyDescent="0.25">
      <c r="A9100" s="57">
        <v>42201830</v>
      </c>
      <c r="B9100" s="58" t="s">
        <v>7564</v>
      </c>
    </row>
    <row r="9101" spans="1:2" x14ac:dyDescent="0.25">
      <c r="A9101" s="57">
        <v>42201831</v>
      </c>
      <c r="B9101" s="58" t="s">
        <v>11598</v>
      </c>
    </row>
    <row r="9102" spans="1:2" x14ac:dyDescent="0.25">
      <c r="A9102" s="57">
        <v>42201832</v>
      </c>
      <c r="B9102" s="58" t="s">
        <v>18476</v>
      </c>
    </row>
    <row r="9103" spans="1:2" x14ac:dyDescent="0.25">
      <c r="A9103" s="57">
        <v>42201833</v>
      </c>
      <c r="B9103" s="58" t="s">
        <v>9572</v>
      </c>
    </row>
    <row r="9104" spans="1:2" x14ac:dyDescent="0.25">
      <c r="A9104" s="57">
        <v>42201834</v>
      </c>
      <c r="B9104" s="58" t="s">
        <v>10039</v>
      </c>
    </row>
    <row r="9105" spans="1:2" x14ac:dyDescent="0.25">
      <c r="A9105" s="57">
        <v>42201835</v>
      </c>
      <c r="B9105" s="58" t="s">
        <v>9234</v>
      </c>
    </row>
    <row r="9106" spans="1:2" x14ac:dyDescent="0.25">
      <c r="A9106" s="57">
        <v>42201836</v>
      </c>
      <c r="B9106" s="58" t="s">
        <v>13364</v>
      </c>
    </row>
    <row r="9107" spans="1:2" x14ac:dyDescent="0.25">
      <c r="A9107" s="57">
        <v>42201837</v>
      </c>
      <c r="B9107" s="58" t="s">
        <v>13799</v>
      </c>
    </row>
    <row r="9108" spans="1:2" x14ac:dyDescent="0.25">
      <c r="A9108" s="57">
        <v>42201838</v>
      </c>
      <c r="B9108" s="58" t="s">
        <v>5674</v>
      </c>
    </row>
    <row r="9109" spans="1:2" x14ac:dyDescent="0.25">
      <c r="A9109" s="57">
        <v>42201839</v>
      </c>
      <c r="B9109" s="58" t="s">
        <v>6060</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11030</v>
      </c>
    </row>
    <row r="9115" spans="1:2" x14ac:dyDescent="0.25">
      <c r="A9115" s="57">
        <v>42201904</v>
      </c>
      <c r="B9115" s="58" t="s">
        <v>12533</v>
      </c>
    </row>
    <row r="9116" spans="1:2" x14ac:dyDescent="0.25">
      <c r="A9116" s="57">
        <v>42201905</v>
      </c>
      <c r="B9116" s="58" t="s">
        <v>7527</v>
      </c>
    </row>
    <row r="9117" spans="1:2" x14ac:dyDescent="0.25">
      <c r="A9117" s="57">
        <v>42201906</v>
      </c>
      <c r="B9117" s="58" t="s">
        <v>12810</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17440</v>
      </c>
    </row>
    <row r="9122" spans="1:2" x14ac:dyDescent="0.25">
      <c r="A9122" s="57">
        <v>42202003</v>
      </c>
      <c r="B9122" s="58" t="s">
        <v>4611</v>
      </c>
    </row>
    <row r="9123" spans="1:2" x14ac:dyDescent="0.25">
      <c r="A9123" s="57">
        <v>42202004</v>
      </c>
      <c r="B9123" s="58" t="s">
        <v>18749</v>
      </c>
    </row>
    <row r="9124" spans="1:2" x14ac:dyDescent="0.25">
      <c r="A9124" s="57">
        <v>42202005</v>
      </c>
      <c r="B9124" s="58" t="s">
        <v>16273</v>
      </c>
    </row>
    <row r="9125" spans="1:2" x14ac:dyDescent="0.25">
      <c r="A9125" s="57">
        <v>42202101</v>
      </c>
      <c r="B9125" s="58" t="s">
        <v>14053</v>
      </c>
    </row>
    <row r="9126" spans="1:2" x14ac:dyDescent="0.25">
      <c r="A9126" s="57">
        <v>42202102</v>
      </c>
      <c r="B9126" s="58" t="s">
        <v>10420</v>
      </c>
    </row>
    <row r="9127" spans="1:2" x14ac:dyDescent="0.25">
      <c r="A9127" s="57">
        <v>42202103</v>
      </c>
      <c r="B9127" s="58" t="s">
        <v>7963</v>
      </c>
    </row>
    <row r="9128" spans="1:2" x14ac:dyDescent="0.25">
      <c r="A9128" s="57">
        <v>42202104</v>
      </c>
      <c r="B9128" s="58" t="s">
        <v>10174</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11855</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6361</v>
      </c>
    </row>
    <row r="9140" spans="1:2" x14ac:dyDescent="0.25">
      <c r="A9140" s="57">
        <v>42202701</v>
      </c>
      <c r="B9140" s="58" t="s">
        <v>7511</v>
      </c>
    </row>
    <row r="9141" spans="1:2" x14ac:dyDescent="0.25">
      <c r="A9141" s="57">
        <v>42202702</v>
      </c>
      <c r="B9141" s="58" t="s">
        <v>18552</v>
      </c>
    </row>
    <row r="9142" spans="1:2" x14ac:dyDescent="0.25">
      <c r="A9142" s="57">
        <v>42202703</v>
      </c>
      <c r="B9142" s="58" t="s">
        <v>9890</v>
      </c>
    </row>
    <row r="9143" spans="1:2" x14ac:dyDescent="0.25">
      <c r="A9143" s="57">
        <v>42202704</v>
      </c>
      <c r="B9143" s="58" t="s">
        <v>14347</v>
      </c>
    </row>
    <row r="9144" spans="1:2" x14ac:dyDescent="0.25">
      <c r="A9144" s="57">
        <v>42202801</v>
      </c>
      <c r="B9144" s="58" t="s">
        <v>3379</v>
      </c>
    </row>
    <row r="9145" spans="1:2" x14ac:dyDescent="0.25">
      <c r="A9145" s="57">
        <v>42202802</v>
      </c>
      <c r="B9145" s="58" t="s">
        <v>13642</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9640</v>
      </c>
    </row>
    <row r="9150" spans="1:2" x14ac:dyDescent="0.25">
      <c r="A9150" s="57">
        <v>42203202</v>
      </c>
      <c r="B9150" s="58" t="s">
        <v>12203</v>
      </c>
    </row>
    <row r="9151" spans="1:2" x14ac:dyDescent="0.25">
      <c r="A9151" s="57">
        <v>42203301</v>
      </c>
      <c r="B9151" s="58" t="s">
        <v>6026</v>
      </c>
    </row>
    <row r="9152" spans="1:2" x14ac:dyDescent="0.25">
      <c r="A9152" s="57">
        <v>42203302</v>
      </c>
      <c r="B9152" s="58" t="s">
        <v>271</v>
      </c>
    </row>
    <row r="9153" spans="1:2" x14ac:dyDescent="0.25">
      <c r="A9153" s="57">
        <v>42203303</v>
      </c>
      <c r="B9153" s="58" t="s">
        <v>6049</v>
      </c>
    </row>
    <row r="9154" spans="1:2" x14ac:dyDescent="0.25">
      <c r="A9154" s="57">
        <v>42203401</v>
      </c>
      <c r="B9154" s="58" t="s">
        <v>8216</v>
      </c>
    </row>
    <row r="9155" spans="1:2" x14ac:dyDescent="0.25">
      <c r="A9155" s="57">
        <v>42203402</v>
      </c>
      <c r="B9155" s="58" t="s">
        <v>8204</v>
      </c>
    </row>
    <row r="9156" spans="1:2" x14ac:dyDescent="0.25">
      <c r="A9156" s="57">
        <v>42203403</v>
      </c>
      <c r="B9156" s="58" t="s">
        <v>10693</v>
      </c>
    </row>
    <row r="9157" spans="1:2" x14ac:dyDescent="0.25">
      <c r="A9157" s="57">
        <v>42203404</v>
      </c>
      <c r="B9157" s="58" t="s">
        <v>6112</v>
      </c>
    </row>
    <row r="9158" spans="1:2" x14ac:dyDescent="0.25">
      <c r="A9158" s="57">
        <v>42203405</v>
      </c>
      <c r="B9158" s="58" t="s">
        <v>14752</v>
      </c>
    </row>
    <row r="9159" spans="1:2" x14ac:dyDescent="0.25">
      <c r="A9159" s="57">
        <v>42203406</v>
      </c>
      <c r="B9159" s="58" t="s">
        <v>13243</v>
      </c>
    </row>
    <row r="9160" spans="1:2" x14ac:dyDescent="0.25">
      <c r="A9160" s="57">
        <v>42203407</v>
      </c>
      <c r="B9160" s="58" t="s">
        <v>8468</v>
      </c>
    </row>
    <row r="9161" spans="1:2" x14ac:dyDescent="0.25">
      <c r="A9161" s="57">
        <v>42203408</v>
      </c>
      <c r="B9161" s="58" t="s">
        <v>1015</v>
      </c>
    </row>
    <row r="9162" spans="1:2" x14ac:dyDescent="0.25">
      <c r="A9162" s="57">
        <v>42203409</v>
      </c>
      <c r="B9162" s="58" t="s">
        <v>12382</v>
      </c>
    </row>
    <row r="9163" spans="1:2" x14ac:dyDescent="0.25">
      <c r="A9163" s="57">
        <v>42203410</v>
      </c>
      <c r="B9163" s="58" t="s">
        <v>3479</v>
      </c>
    </row>
    <row r="9164" spans="1:2" x14ac:dyDescent="0.25">
      <c r="A9164" s="57">
        <v>42203411</v>
      </c>
      <c r="B9164" s="58" t="s">
        <v>17775</v>
      </c>
    </row>
    <row r="9165" spans="1:2" x14ac:dyDescent="0.25">
      <c r="A9165" s="57">
        <v>42203412</v>
      </c>
      <c r="B9165" s="58" t="s">
        <v>8701</v>
      </c>
    </row>
    <row r="9166" spans="1:2" x14ac:dyDescent="0.25">
      <c r="A9166" s="57">
        <v>42203501</v>
      </c>
      <c r="B9166" s="58" t="s">
        <v>12122</v>
      </c>
    </row>
    <row r="9167" spans="1:2" x14ac:dyDescent="0.25">
      <c r="A9167" s="57">
        <v>42203502</v>
      </c>
      <c r="B9167" s="58" t="s">
        <v>9110</v>
      </c>
    </row>
    <row r="9168" spans="1:2" x14ac:dyDescent="0.25">
      <c r="A9168" s="57">
        <v>42203503</v>
      </c>
      <c r="B9168" s="58" t="s">
        <v>13595</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12900</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13139</v>
      </c>
    </row>
    <row r="9181" spans="1:2" x14ac:dyDescent="0.25">
      <c r="A9181" s="57">
        <v>42203707</v>
      </c>
      <c r="B9181" s="58" t="s">
        <v>2878</v>
      </c>
    </row>
    <row r="9182" spans="1:2" x14ac:dyDescent="0.25">
      <c r="A9182" s="57">
        <v>42203708</v>
      </c>
      <c r="B9182" s="58" t="s">
        <v>10169</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11757</v>
      </c>
    </row>
    <row r="9187" spans="1:2" x14ac:dyDescent="0.25">
      <c r="A9187" s="57">
        <v>42203803</v>
      </c>
      <c r="B9187" s="58" t="s">
        <v>13646</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14600</v>
      </c>
    </row>
    <row r="9192" spans="1:2" x14ac:dyDescent="0.25">
      <c r="A9192" s="57">
        <v>42204003</v>
      </c>
      <c r="B9192" s="58" t="s">
        <v>14633</v>
      </c>
    </row>
    <row r="9193" spans="1:2" x14ac:dyDescent="0.25">
      <c r="A9193" s="57">
        <v>42204004</v>
      </c>
      <c r="B9193" s="58" t="s">
        <v>17461</v>
      </c>
    </row>
    <row r="9194" spans="1:2" x14ac:dyDescent="0.25">
      <c r="A9194" s="57">
        <v>42204005</v>
      </c>
      <c r="B9194" s="58" t="s">
        <v>2352</v>
      </c>
    </row>
    <row r="9195" spans="1:2" x14ac:dyDescent="0.25">
      <c r="A9195" s="57">
        <v>42204006</v>
      </c>
      <c r="B9195" s="58" t="s">
        <v>10706</v>
      </c>
    </row>
    <row r="9196" spans="1:2" x14ac:dyDescent="0.25">
      <c r="A9196" s="57">
        <v>42204007</v>
      </c>
      <c r="B9196" s="58" t="s">
        <v>17946</v>
      </c>
    </row>
    <row r="9197" spans="1:2" x14ac:dyDescent="0.25">
      <c r="A9197" s="57">
        <v>42204008</v>
      </c>
      <c r="B9197" s="58" t="s">
        <v>11361</v>
      </c>
    </row>
    <row r="9198" spans="1:2" x14ac:dyDescent="0.25">
      <c r="A9198" s="57">
        <v>42211501</v>
      </c>
      <c r="B9198" s="58" t="s">
        <v>17051</v>
      </c>
    </row>
    <row r="9199" spans="1:2" x14ac:dyDescent="0.25">
      <c r="A9199" s="57">
        <v>42211502</v>
      </c>
      <c r="B9199" s="58" t="s">
        <v>5785</v>
      </c>
    </row>
    <row r="9200" spans="1:2" x14ac:dyDescent="0.25">
      <c r="A9200" s="57">
        <v>42211503</v>
      </c>
      <c r="B9200" s="58" t="s">
        <v>11981</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11784</v>
      </c>
    </row>
    <row r="9205" spans="1:2" x14ac:dyDescent="0.25">
      <c r="A9205" s="57">
        <v>42211508</v>
      </c>
      <c r="B9205" s="58" t="s">
        <v>18020</v>
      </c>
    </row>
    <row r="9206" spans="1:2" x14ac:dyDescent="0.25">
      <c r="A9206" s="57">
        <v>42211509</v>
      </c>
      <c r="B9206" s="58" t="s">
        <v>4958</v>
      </c>
    </row>
    <row r="9207" spans="1:2" x14ac:dyDescent="0.25">
      <c r="A9207" s="57">
        <v>42211601</v>
      </c>
      <c r="B9207" s="58" t="s">
        <v>14074</v>
      </c>
    </row>
    <row r="9208" spans="1:2" x14ac:dyDescent="0.25">
      <c r="A9208" s="57">
        <v>42211602</v>
      </c>
      <c r="B9208" s="58" t="s">
        <v>3243</v>
      </c>
    </row>
    <row r="9209" spans="1:2" x14ac:dyDescent="0.25">
      <c r="A9209" s="57">
        <v>42211603</v>
      </c>
      <c r="B9209" s="58" t="s">
        <v>15107</v>
      </c>
    </row>
    <row r="9210" spans="1:2" x14ac:dyDescent="0.25">
      <c r="A9210" s="57">
        <v>42211604</v>
      </c>
      <c r="B9210" s="58" t="s">
        <v>17373</v>
      </c>
    </row>
    <row r="9211" spans="1:2" x14ac:dyDescent="0.25">
      <c r="A9211" s="57">
        <v>42211605</v>
      </c>
      <c r="B9211" s="58" t="s">
        <v>10483</v>
      </c>
    </row>
    <row r="9212" spans="1:2" x14ac:dyDescent="0.25">
      <c r="A9212" s="57">
        <v>42211606</v>
      </c>
      <c r="B9212" s="58" t="s">
        <v>14589</v>
      </c>
    </row>
    <row r="9213" spans="1:2" x14ac:dyDescent="0.25">
      <c r="A9213" s="57">
        <v>42211607</v>
      </c>
      <c r="B9213" s="58" t="s">
        <v>10675</v>
      </c>
    </row>
    <row r="9214" spans="1:2" x14ac:dyDescent="0.25">
      <c r="A9214" s="57">
        <v>42211608</v>
      </c>
      <c r="B9214" s="58" t="s">
        <v>13565</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12719</v>
      </c>
    </row>
    <row r="9219" spans="1:2" x14ac:dyDescent="0.25">
      <c r="A9219" s="57">
        <v>42211613</v>
      </c>
      <c r="B9219" s="58" t="s">
        <v>5551</v>
      </c>
    </row>
    <row r="9220" spans="1:2" x14ac:dyDescent="0.25">
      <c r="A9220" s="57">
        <v>42211614</v>
      </c>
      <c r="B9220" s="58" t="s">
        <v>13346</v>
      </c>
    </row>
    <row r="9221" spans="1:2" x14ac:dyDescent="0.25">
      <c r="A9221" s="57">
        <v>42211615</v>
      </c>
      <c r="B9221" s="58" t="s">
        <v>7360</v>
      </c>
    </row>
    <row r="9222" spans="1:2" x14ac:dyDescent="0.25">
      <c r="A9222" s="57">
        <v>42211616</v>
      </c>
      <c r="B9222" s="58" t="s">
        <v>890</v>
      </c>
    </row>
    <row r="9223" spans="1:2" x14ac:dyDescent="0.25">
      <c r="A9223" s="57">
        <v>42211617</v>
      </c>
      <c r="B9223" s="58" t="s">
        <v>14564</v>
      </c>
    </row>
    <row r="9224" spans="1:2" x14ac:dyDescent="0.25">
      <c r="A9224" s="57">
        <v>42211618</v>
      </c>
      <c r="B9224" s="58" t="s">
        <v>18488</v>
      </c>
    </row>
    <row r="9225" spans="1:2" x14ac:dyDescent="0.25">
      <c r="A9225" s="57">
        <v>42211701</v>
      </c>
      <c r="B9225" s="58" t="s">
        <v>7117</v>
      </c>
    </row>
    <row r="9226" spans="1:2" x14ac:dyDescent="0.25">
      <c r="A9226" s="57">
        <v>42211702</v>
      </c>
      <c r="B9226" s="58" t="s">
        <v>13608</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14016</v>
      </c>
    </row>
    <row r="9232" spans="1:2" x14ac:dyDescent="0.25">
      <c r="A9232" s="57">
        <v>42211708</v>
      </c>
      <c r="B9232" s="58" t="s">
        <v>18177</v>
      </c>
    </row>
    <row r="9233" spans="1:2" x14ac:dyDescent="0.25">
      <c r="A9233" s="57">
        <v>42211709</v>
      </c>
      <c r="B9233" s="58" t="s">
        <v>13350</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12595</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5240</v>
      </c>
    </row>
    <row r="9246" spans="1:2" x14ac:dyDescent="0.25">
      <c r="A9246" s="57">
        <v>42211810</v>
      </c>
      <c r="B9246" s="58" t="s">
        <v>18051</v>
      </c>
    </row>
    <row r="9247" spans="1:2" x14ac:dyDescent="0.25">
      <c r="A9247" s="57">
        <v>42211811</v>
      </c>
      <c r="B9247" s="58" t="s">
        <v>14789</v>
      </c>
    </row>
    <row r="9248" spans="1:2" x14ac:dyDescent="0.25">
      <c r="A9248" s="57">
        <v>42211812</v>
      </c>
      <c r="B9248" s="58" t="s">
        <v>7755</v>
      </c>
    </row>
    <row r="9249" spans="1:2" x14ac:dyDescent="0.25">
      <c r="A9249" s="57">
        <v>42211813</v>
      </c>
      <c r="B9249" s="58" t="s">
        <v>12076</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6163</v>
      </c>
    </row>
    <row r="9254" spans="1:2" x14ac:dyDescent="0.25">
      <c r="A9254" s="57">
        <v>42211905</v>
      </c>
      <c r="B9254" s="58" t="s">
        <v>5890</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14038</v>
      </c>
    </row>
    <row r="9259" spans="1:2" x14ac:dyDescent="0.25">
      <c r="A9259" s="57">
        <v>42211910</v>
      </c>
      <c r="B9259" s="58" t="s">
        <v>18022</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10680</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11474</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12925</v>
      </c>
    </row>
    <row r="9275" spans="1:2" x14ac:dyDescent="0.25">
      <c r="A9275" s="57">
        <v>42212101</v>
      </c>
      <c r="B9275" s="58" t="s">
        <v>10481</v>
      </c>
    </row>
    <row r="9276" spans="1:2" x14ac:dyDescent="0.25">
      <c r="A9276" s="57">
        <v>42212102</v>
      </c>
      <c r="B9276" s="58" t="s">
        <v>1087</v>
      </c>
    </row>
    <row r="9277" spans="1:2" x14ac:dyDescent="0.25">
      <c r="A9277" s="57">
        <v>42212103</v>
      </c>
      <c r="B9277" s="58" t="s">
        <v>10887</v>
      </c>
    </row>
    <row r="9278" spans="1:2" x14ac:dyDescent="0.25">
      <c r="A9278" s="57">
        <v>42212104</v>
      </c>
      <c r="B9278" s="58" t="s">
        <v>16499</v>
      </c>
    </row>
    <row r="9279" spans="1:2" x14ac:dyDescent="0.25">
      <c r="A9279" s="57">
        <v>42212105</v>
      </c>
      <c r="B9279" s="58" t="s">
        <v>10743</v>
      </c>
    </row>
    <row r="9280" spans="1:2" x14ac:dyDescent="0.25">
      <c r="A9280" s="57">
        <v>42212106</v>
      </c>
      <c r="B9280" s="58" t="s">
        <v>18117</v>
      </c>
    </row>
    <row r="9281" spans="1:2" x14ac:dyDescent="0.25">
      <c r="A9281" s="57">
        <v>42212107</v>
      </c>
      <c r="B9281" s="58" t="s">
        <v>15377</v>
      </c>
    </row>
    <row r="9282" spans="1:2" x14ac:dyDescent="0.25">
      <c r="A9282" s="57">
        <v>42212108</v>
      </c>
      <c r="B9282" s="58" t="s">
        <v>13151</v>
      </c>
    </row>
    <row r="9283" spans="1:2" x14ac:dyDescent="0.25">
      <c r="A9283" s="57">
        <v>42212109</v>
      </c>
      <c r="B9283" s="58" t="s">
        <v>15301</v>
      </c>
    </row>
    <row r="9284" spans="1:2" x14ac:dyDescent="0.25">
      <c r="A9284" s="57">
        <v>42212110</v>
      </c>
      <c r="B9284" s="58" t="s">
        <v>10061</v>
      </c>
    </row>
    <row r="9285" spans="1:2" x14ac:dyDescent="0.25">
      <c r="A9285" s="57">
        <v>42212111</v>
      </c>
      <c r="B9285" s="58" t="s">
        <v>17213</v>
      </c>
    </row>
    <row r="9286" spans="1:2" x14ac:dyDescent="0.25">
      <c r="A9286" s="57">
        <v>42212112</v>
      </c>
      <c r="B9286" s="58" t="s">
        <v>12226</v>
      </c>
    </row>
    <row r="9287" spans="1:2" x14ac:dyDescent="0.25">
      <c r="A9287" s="57">
        <v>42212113</v>
      </c>
      <c r="B9287" s="58" t="s">
        <v>7586</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5846</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5997</v>
      </c>
    </row>
    <row r="9303" spans="1:2" x14ac:dyDescent="0.25">
      <c r="A9303" s="57">
        <v>42221508</v>
      </c>
      <c r="B9303" s="58" t="s">
        <v>13105</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14565</v>
      </c>
    </row>
    <row r="9313" spans="1:2" x14ac:dyDescent="0.25">
      <c r="A9313" s="57">
        <v>42221607</v>
      </c>
      <c r="B9313" s="58" t="s">
        <v>3113</v>
      </c>
    </row>
    <row r="9314" spans="1:2" x14ac:dyDescent="0.25">
      <c r="A9314" s="57">
        <v>42221608</v>
      </c>
      <c r="B9314" s="58" t="s">
        <v>8177</v>
      </c>
    </row>
    <row r="9315" spans="1:2" x14ac:dyDescent="0.25">
      <c r="A9315" s="57">
        <v>42221609</v>
      </c>
      <c r="B9315" s="58" t="s">
        <v>17940</v>
      </c>
    </row>
    <row r="9316" spans="1:2" x14ac:dyDescent="0.25">
      <c r="A9316" s="57">
        <v>42221610</v>
      </c>
      <c r="B9316" s="58" t="s">
        <v>9777</v>
      </c>
    </row>
    <row r="9317" spans="1:2" x14ac:dyDescent="0.25">
      <c r="A9317" s="57">
        <v>42221611</v>
      </c>
      <c r="B9317" s="58" t="s">
        <v>13019</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10235</v>
      </c>
    </row>
    <row r="9322" spans="1:2" x14ac:dyDescent="0.25">
      <c r="A9322" s="57">
        <v>42221616</v>
      </c>
      <c r="B9322" s="58" t="s">
        <v>8327</v>
      </c>
    </row>
    <row r="9323" spans="1:2" x14ac:dyDescent="0.25">
      <c r="A9323" s="57">
        <v>42221617</v>
      </c>
      <c r="B9323" s="58" t="s">
        <v>9583</v>
      </c>
    </row>
    <row r="9324" spans="1:2" x14ac:dyDescent="0.25">
      <c r="A9324" s="57">
        <v>42221618</v>
      </c>
      <c r="B9324" s="58" t="s">
        <v>10096</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10809</v>
      </c>
    </row>
    <row r="9329" spans="1:2" x14ac:dyDescent="0.25">
      <c r="A9329" s="57">
        <v>42221705</v>
      </c>
      <c r="B9329" s="58" t="s">
        <v>9658</v>
      </c>
    </row>
    <row r="9330" spans="1:2" x14ac:dyDescent="0.25">
      <c r="A9330" s="57">
        <v>42221706</v>
      </c>
      <c r="B9330" s="58" t="s">
        <v>17311</v>
      </c>
    </row>
    <row r="9331" spans="1:2" x14ac:dyDescent="0.25">
      <c r="A9331" s="57">
        <v>42221707</v>
      </c>
      <c r="B9331" s="58" t="s">
        <v>13787</v>
      </c>
    </row>
    <row r="9332" spans="1:2" x14ac:dyDescent="0.25">
      <c r="A9332" s="57">
        <v>42221801</v>
      </c>
      <c r="B9332" s="58" t="s">
        <v>11345</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14293</v>
      </c>
    </row>
    <row r="9337" spans="1:2" x14ac:dyDescent="0.25">
      <c r="A9337" s="57">
        <v>42221903</v>
      </c>
      <c r="B9337" s="58" t="s">
        <v>11485</v>
      </c>
    </row>
    <row r="9338" spans="1:2" x14ac:dyDescent="0.25">
      <c r="A9338" s="57">
        <v>42222001</v>
      </c>
      <c r="B9338" s="58" t="s">
        <v>10905</v>
      </c>
    </row>
    <row r="9339" spans="1:2" x14ac:dyDescent="0.25">
      <c r="A9339" s="57">
        <v>42222002</v>
      </c>
      <c r="B9339" s="58" t="s">
        <v>17930</v>
      </c>
    </row>
    <row r="9340" spans="1:2" x14ac:dyDescent="0.25">
      <c r="A9340" s="57">
        <v>42222003</v>
      </c>
      <c r="B9340" s="58" t="s">
        <v>16002</v>
      </c>
    </row>
    <row r="9341" spans="1:2" x14ac:dyDescent="0.25">
      <c r="A9341" s="57">
        <v>42222004</v>
      </c>
      <c r="B9341" s="58" t="s">
        <v>14521</v>
      </c>
    </row>
    <row r="9342" spans="1:2" x14ac:dyDescent="0.25">
      <c r="A9342" s="57">
        <v>42222005</v>
      </c>
      <c r="B9342" s="58" t="s">
        <v>5948</v>
      </c>
    </row>
    <row r="9343" spans="1:2" x14ac:dyDescent="0.25">
      <c r="A9343" s="57">
        <v>42222006</v>
      </c>
      <c r="B9343" s="58" t="s">
        <v>995</v>
      </c>
    </row>
    <row r="9344" spans="1:2" x14ac:dyDescent="0.25">
      <c r="A9344" s="57">
        <v>42222007</v>
      </c>
      <c r="B9344" s="58" t="s">
        <v>14279</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17665</v>
      </c>
    </row>
    <row r="9356" spans="1:2" x14ac:dyDescent="0.25">
      <c r="A9356" s="57">
        <v>42222305</v>
      </c>
      <c r="B9356" s="58" t="s">
        <v>11124</v>
      </c>
    </row>
    <row r="9357" spans="1:2" x14ac:dyDescent="0.25">
      <c r="A9357" s="57">
        <v>42222306</v>
      </c>
      <c r="B9357" s="58" t="s">
        <v>8500</v>
      </c>
    </row>
    <row r="9358" spans="1:2" x14ac:dyDescent="0.25">
      <c r="A9358" s="57">
        <v>42222307</v>
      </c>
      <c r="B9358" s="58" t="s">
        <v>10365</v>
      </c>
    </row>
    <row r="9359" spans="1:2" x14ac:dyDescent="0.25">
      <c r="A9359" s="57">
        <v>42222308</v>
      </c>
      <c r="B9359" s="58" t="s">
        <v>18142</v>
      </c>
    </row>
    <row r="9360" spans="1:2" x14ac:dyDescent="0.25">
      <c r="A9360" s="57">
        <v>42222309</v>
      </c>
      <c r="B9360" s="58" t="s">
        <v>8623</v>
      </c>
    </row>
    <row r="9361" spans="1:2" x14ac:dyDescent="0.25">
      <c r="A9361" s="57">
        <v>42231501</v>
      </c>
      <c r="B9361" s="58" t="s">
        <v>18027</v>
      </c>
    </row>
    <row r="9362" spans="1:2" x14ac:dyDescent="0.25">
      <c r="A9362" s="57">
        <v>42231502</v>
      </c>
      <c r="B9362" s="58" t="s">
        <v>8694</v>
      </c>
    </row>
    <row r="9363" spans="1:2" x14ac:dyDescent="0.25">
      <c r="A9363" s="57">
        <v>42231503</v>
      </c>
      <c r="B9363" s="58" t="s">
        <v>1717</v>
      </c>
    </row>
    <row r="9364" spans="1:2" x14ac:dyDescent="0.25">
      <c r="A9364" s="57">
        <v>42231504</v>
      </c>
      <c r="B9364" s="58" t="s">
        <v>13103</v>
      </c>
    </row>
    <row r="9365" spans="1:2" x14ac:dyDescent="0.25">
      <c r="A9365" s="57">
        <v>42231505</v>
      </c>
      <c r="B9365" s="58" t="s">
        <v>17271</v>
      </c>
    </row>
    <row r="9366" spans="1:2" x14ac:dyDescent="0.25">
      <c r="A9366" s="57">
        <v>42231506</v>
      </c>
      <c r="B9366" s="58" t="s">
        <v>10529</v>
      </c>
    </row>
    <row r="9367" spans="1:2" x14ac:dyDescent="0.25">
      <c r="A9367" s="57">
        <v>42231507</v>
      </c>
      <c r="B9367" s="58" t="s">
        <v>17393</v>
      </c>
    </row>
    <row r="9368" spans="1:2" x14ac:dyDescent="0.25">
      <c r="A9368" s="57">
        <v>42231508</v>
      </c>
      <c r="B9368" s="58" t="s">
        <v>9693</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14343</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13519</v>
      </c>
    </row>
    <row r="9382" spans="1:2" x14ac:dyDescent="0.25">
      <c r="A9382" s="57">
        <v>42231704</v>
      </c>
      <c r="B9382" s="58" t="s">
        <v>18207</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10003</v>
      </c>
    </row>
    <row r="9387" spans="1:2" x14ac:dyDescent="0.25">
      <c r="A9387" s="57">
        <v>42231804</v>
      </c>
      <c r="B9387" s="58" t="s">
        <v>16749</v>
      </c>
    </row>
    <row r="9388" spans="1:2" x14ac:dyDescent="0.25">
      <c r="A9388" s="57">
        <v>42231805</v>
      </c>
      <c r="B9388" s="58" t="s">
        <v>14125</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6253</v>
      </c>
    </row>
    <row r="9393" spans="1:2" x14ac:dyDescent="0.25">
      <c r="A9393" s="57">
        <v>42231903</v>
      </c>
      <c r="B9393" s="58" t="s">
        <v>10778</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6162</v>
      </c>
    </row>
    <row r="9403" spans="1:2" x14ac:dyDescent="0.25">
      <c r="A9403" s="57">
        <v>42241507</v>
      </c>
      <c r="B9403" s="58" t="s">
        <v>17796</v>
      </c>
    </row>
    <row r="9404" spans="1:2" x14ac:dyDescent="0.25">
      <c r="A9404" s="57">
        <v>42241509</v>
      </c>
      <c r="B9404" s="58" t="s">
        <v>6728</v>
      </c>
    </row>
    <row r="9405" spans="1:2" x14ac:dyDescent="0.25">
      <c r="A9405" s="57">
        <v>42241510</v>
      </c>
      <c r="B9405" s="58" t="s">
        <v>7291</v>
      </c>
    </row>
    <row r="9406" spans="1:2" x14ac:dyDescent="0.25">
      <c r="A9406" s="57">
        <v>42241511</v>
      </c>
      <c r="B9406" s="58" t="s">
        <v>11476</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17241</v>
      </c>
    </row>
    <row r="9411" spans="1:2" x14ac:dyDescent="0.25">
      <c r="A9411" s="57">
        <v>42241601</v>
      </c>
      <c r="B9411" s="58" t="s">
        <v>8816</v>
      </c>
    </row>
    <row r="9412" spans="1:2" x14ac:dyDescent="0.25">
      <c r="A9412" s="57">
        <v>42241602</v>
      </c>
      <c r="B9412" s="58" t="s">
        <v>6666</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11120</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14518</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9694</v>
      </c>
    </row>
    <row r="9430" spans="1:2" x14ac:dyDescent="0.25">
      <c r="A9430" s="57">
        <v>42241806</v>
      </c>
      <c r="B9430" s="58" t="s">
        <v>18779</v>
      </c>
    </row>
    <row r="9431" spans="1:2" x14ac:dyDescent="0.25">
      <c r="A9431" s="57">
        <v>42241807</v>
      </c>
      <c r="B9431" s="58" t="s">
        <v>11870</v>
      </c>
    </row>
    <row r="9432" spans="1:2" x14ac:dyDescent="0.25">
      <c r="A9432" s="57">
        <v>42241808</v>
      </c>
      <c r="B9432" s="58" t="s">
        <v>8383</v>
      </c>
    </row>
    <row r="9433" spans="1:2" x14ac:dyDescent="0.25">
      <c r="A9433" s="57">
        <v>42241809</v>
      </c>
      <c r="B9433" s="58" t="s">
        <v>8215</v>
      </c>
    </row>
    <row r="9434" spans="1:2" x14ac:dyDescent="0.25">
      <c r="A9434" s="57">
        <v>42241810</v>
      </c>
      <c r="B9434" s="58" t="s">
        <v>10635</v>
      </c>
    </row>
    <row r="9435" spans="1:2" x14ac:dyDescent="0.25">
      <c r="A9435" s="57">
        <v>42241811</v>
      </c>
      <c r="B9435" s="58" t="s">
        <v>12479</v>
      </c>
    </row>
    <row r="9436" spans="1:2" x14ac:dyDescent="0.25">
      <c r="A9436" s="57">
        <v>42241901</v>
      </c>
      <c r="B9436" s="58" t="s">
        <v>17690</v>
      </c>
    </row>
    <row r="9437" spans="1:2" x14ac:dyDescent="0.25">
      <c r="A9437" s="57">
        <v>42241902</v>
      </c>
      <c r="B9437" s="58" t="s">
        <v>3675</v>
      </c>
    </row>
    <row r="9438" spans="1:2" x14ac:dyDescent="0.25">
      <c r="A9438" s="57">
        <v>42242001</v>
      </c>
      <c r="B9438" s="58" t="s">
        <v>12881</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13133</v>
      </c>
    </row>
    <row r="9445" spans="1:2" x14ac:dyDescent="0.25">
      <c r="A9445" s="57">
        <v>42242104</v>
      </c>
      <c r="B9445" s="58" t="s">
        <v>18787</v>
      </c>
    </row>
    <row r="9446" spans="1:2" x14ac:dyDescent="0.25">
      <c r="A9446" s="57">
        <v>42242105</v>
      </c>
      <c r="B9446" s="58" t="s">
        <v>9046</v>
      </c>
    </row>
    <row r="9447" spans="1:2" x14ac:dyDescent="0.25">
      <c r="A9447" s="57">
        <v>42242106</v>
      </c>
      <c r="B9447" s="58" t="s">
        <v>11470</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5835</v>
      </c>
    </row>
    <row r="9458" spans="1:2" x14ac:dyDescent="0.25">
      <c r="A9458" s="57">
        <v>42251506</v>
      </c>
      <c r="B9458" s="58" t="s">
        <v>10616</v>
      </c>
    </row>
    <row r="9459" spans="1:2" x14ac:dyDescent="0.25">
      <c r="A9459" s="57">
        <v>42251601</v>
      </c>
      <c r="B9459" s="58" t="s">
        <v>8205</v>
      </c>
    </row>
    <row r="9460" spans="1:2" x14ac:dyDescent="0.25">
      <c r="A9460" s="57">
        <v>42251602</v>
      </c>
      <c r="B9460" s="58" t="s">
        <v>13323</v>
      </c>
    </row>
    <row r="9461" spans="1:2" x14ac:dyDescent="0.25">
      <c r="A9461" s="57">
        <v>42251603</v>
      </c>
      <c r="B9461" s="58" t="s">
        <v>17233</v>
      </c>
    </row>
    <row r="9462" spans="1:2" x14ac:dyDescent="0.25">
      <c r="A9462" s="57">
        <v>42251604</v>
      </c>
      <c r="B9462" s="58" t="s">
        <v>14406</v>
      </c>
    </row>
    <row r="9463" spans="1:2" x14ac:dyDescent="0.25">
      <c r="A9463" s="57">
        <v>42251605</v>
      </c>
      <c r="B9463" s="58" t="s">
        <v>431</v>
      </c>
    </row>
    <row r="9464" spans="1:2" x14ac:dyDescent="0.25">
      <c r="A9464" s="57">
        <v>42251606</v>
      </c>
      <c r="B9464" s="58" t="s">
        <v>17527</v>
      </c>
    </row>
    <row r="9465" spans="1:2" x14ac:dyDescent="0.25">
      <c r="A9465" s="57">
        <v>42251607</v>
      </c>
      <c r="B9465" s="58" t="s">
        <v>8313</v>
      </c>
    </row>
    <row r="9466" spans="1:2" x14ac:dyDescent="0.25">
      <c r="A9466" s="57">
        <v>42251608</v>
      </c>
      <c r="B9466" s="58" t="s">
        <v>12351</v>
      </c>
    </row>
    <row r="9467" spans="1:2" x14ac:dyDescent="0.25">
      <c r="A9467" s="57">
        <v>42251609</v>
      </c>
      <c r="B9467" s="58" t="s">
        <v>17762</v>
      </c>
    </row>
    <row r="9468" spans="1:2" x14ac:dyDescent="0.25">
      <c r="A9468" s="57">
        <v>42251610</v>
      </c>
      <c r="B9468" s="58" t="s">
        <v>13767</v>
      </c>
    </row>
    <row r="9469" spans="1:2" x14ac:dyDescent="0.25">
      <c r="A9469" s="57">
        <v>42251611</v>
      </c>
      <c r="B9469" s="58" t="s">
        <v>12335</v>
      </c>
    </row>
    <row r="9470" spans="1:2" x14ac:dyDescent="0.25">
      <c r="A9470" s="57">
        <v>42251612</v>
      </c>
      <c r="B9470" s="58" t="s">
        <v>5884</v>
      </c>
    </row>
    <row r="9471" spans="1:2" x14ac:dyDescent="0.25">
      <c r="A9471" s="57">
        <v>42251613</v>
      </c>
      <c r="B9471" s="58" t="s">
        <v>7742</v>
      </c>
    </row>
    <row r="9472" spans="1:2" x14ac:dyDescent="0.25">
      <c r="A9472" s="57">
        <v>42251614</v>
      </c>
      <c r="B9472" s="58" t="s">
        <v>6767</v>
      </c>
    </row>
    <row r="9473" spans="1:2" x14ac:dyDescent="0.25">
      <c r="A9473" s="57">
        <v>42251615</v>
      </c>
      <c r="B9473" s="58" t="s">
        <v>10185</v>
      </c>
    </row>
    <row r="9474" spans="1:2" x14ac:dyDescent="0.25">
      <c r="A9474" s="57">
        <v>42251616</v>
      </c>
      <c r="B9474" s="58" t="s">
        <v>6513</v>
      </c>
    </row>
    <row r="9475" spans="1:2" x14ac:dyDescent="0.25">
      <c r="A9475" s="57">
        <v>42251617</v>
      </c>
      <c r="B9475" s="58" t="s">
        <v>10594</v>
      </c>
    </row>
    <row r="9476" spans="1:2" x14ac:dyDescent="0.25">
      <c r="A9476" s="57">
        <v>42251618</v>
      </c>
      <c r="B9476" s="58" t="s">
        <v>13162</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13696</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12582</v>
      </c>
    </row>
    <row r="9487" spans="1:2" x14ac:dyDescent="0.25">
      <c r="A9487" s="57">
        <v>42251705</v>
      </c>
      <c r="B9487" s="58" t="s">
        <v>12748</v>
      </c>
    </row>
    <row r="9488" spans="1:2" x14ac:dyDescent="0.25">
      <c r="A9488" s="57">
        <v>42251706</v>
      </c>
      <c r="B9488" s="58" t="s">
        <v>13699</v>
      </c>
    </row>
    <row r="9489" spans="1:2" x14ac:dyDescent="0.25">
      <c r="A9489" s="57">
        <v>42251801</v>
      </c>
      <c r="B9489" s="58" t="s">
        <v>15300</v>
      </c>
    </row>
    <row r="9490" spans="1:2" x14ac:dyDescent="0.25">
      <c r="A9490" s="57">
        <v>42251802</v>
      </c>
      <c r="B9490" s="58" t="s">
        <v>7470</v>
      </c>
    </row>
    <row r="9491" spans="1:2" x14ac:dyDescent="0.25">
      <c r="A9491" s="57">
        <v>42251803</v>
      </c>
      <c r="B9491" s="58" t="s">
        <v>17988</v>
      </c>
    </row>
    <row r="9492" spans="1:2" x14ac:dyDescent="0.25">
      <c r="A9492" s="57">
        <v>42251804</v>
      </c>
      <c r="B9492" s="58" t="s">
        <v>12684</v>
      </c>
    </row>
    <row r="9493" spans="1:2" x14ac:dyDescent="0.25">
      <c r="A9493" s="57">
        <v>42251805</v>
      </c>
      <c r="B9493" s="58" t="s">
        <v>12064</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12728</v>
      </c>
    </row>
    <row r="9498" spans="1:2" x14ac:dyDescent="0.25">
      <c r="A9498" s="57">
        <v>42261505</v>
      </c>
      <c r="B9498" s="58" t="s">
        <v>7277</v>
      </c>
    </row>
    <row r="9499" spans="1:2" x14ac:dyDescent="0.25">
      <c r="A9499" s="57">
        <v>42261506</v>
      </c>
      <c r="B9499" s="58" t="s">
        <v>13706</v>
      </c>
    </row>
    <row r="9500" spans="1:2" x14ac:dyDescent="0.25">
      <c r="A9500" s="57">
        <v>42261507</v>
      </c>
      <c r="B9500" s="58" t="s">
        <v>3813</v>
      </c>
    </row>
    <row r="9501" spans="1:2" x14ac:dyDescent="0.25">
      <c r="A9501" s="57">
        <v>42261508</v>
      </c>
      <c r="B9501" s="58" t="s">
        <v>12607</v>
      </c>
    </row>
    <row r="9502" spans="1:2" x14ac:dyDescent="0.25">
      <c r="A9502" s="57">
        <v>42261509</v>
      </c>
      <c r="B9502" s="58" t="s">
        <v>84</v>
      </c>
    </row>
    <row r="9503" spans="1:2" x14ac:dyDescent="0.25">
      <c r="A9503" s="57">
        <v>42261510</v>
      </c>
      <c r="B9503" s="58" t="s">
        <v>17954</v>
      </c>
    </row>
    <row r="9504" spans="1:2" x14ac:dyDescent="0.25">
      <c r="A9504" s="57">
        <v>42261511</v>
      </c>
      <c r="B9504" s="58" t="s">
        <v>8647</v>
      </c>
    </row>
    <row r="9505" spans="1:2" x14ac:dyDescent="0.25">
      <c r="A9505" s="57">
        <v>42261512</v>
      </c>
      <c r="B9505" s="58" t="s">
        <v>11028</v>
      </c>
    </row>
    <row r="9506" spans="1:2" x14ac:dyDescent="0.25">
      <c r="A9506" s="57">
        <v>42261513</v>
      </c>
      <c r="B9506" s="58" t="s">
        <v>12477</v>
      </c>
    </row>
    <row r="9507" spans="1:2" x14ac:dyDescent="0.25">
      <c r="A9507" s="57">
        <v>42261514</v>
      </c>
      <c r="B9507" s="58" t="s">
        <v>5707</v>
      </c>
    </row>
    <row r="9508" spans="1:2" x14ac:dyDescent="0.25">
      <c r="A9508" s="57">
        <v>42261515</v>
      </c>
      <c r="B9508" s="58" t="s">
        <v>18676</v>
      </c>
    </row>
    <row r="9509" spans="1:2" x14ac:dyDescent="0.25">
      <c r="A9509" s="57">
        <v>42261516</v>
      </c>
      <c r="B9509" s="58" t="s">
        <v>5986</v>
      </c>
    </row>
    <row r="9510" spans="1:2" x14ac:dyDescent="0.25">
      <c r="A9510" s="57">
        <v>42261601</v>
      </c>
      <c r="B9510" s="58" t="s">
        <v>18006</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10226</v>
      </c>
    </row>
    <row r="9515" spans="1:2" x14ac:dyDescent="0.25">
      <c r="A9515" s="57">
        <v>42261606</v>
      </c>
      <c r="B9515" s="58" t="s">
        <v>17658</v>
      </c>
    </row>
    <row r="9516" spans="1:2" x14ac:dyDescent="0.25">
      <c r="A9516" s="57">
        <v>42261607</v>
      </c>
      <c r="B9516" s="58" t="s">
        <v>3752</v>
      </c>
    </row>
    <row r="9517" spans="1:2" x14ac:dyDescent="0.25">
      <c r="A9517" s="57">
        <v>42261608</v>
      </c>
      <c r="B9517" s="58" t="s">
        <v>876</v>
      </c>
    </row>
    <row r="9518" spans="1:2" x14ac:dyDescent="0.25">
      <c r="A9518" s="57">
        <v>42261609</v>
      </c>
      <c r="B9518" s="58" t="s">
        <v>9778</v>
      </c>
    </row>
    <row r="9519" spans="1:2" x14ac:dyDescent="0.25">
      <c r="A9519" s="57">
        <v>42261610</v>
      </c>
      <c r="B9519" s="58" t="s">
        <v>13577</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18469</v>
      </c>
    </row>
    <row r="9524" spans="1:2" x14ac:dyDescent="0.25">
      <c r="A9524" s="57">
        <v>42261702</v>
      </c>
      <c r="B9524" s="58" t="s">
        <v>6169</v>
      </c>
    </row>
    <row r="9525" spans="1:2" x14ac:dyDescent="0.25">
      <c r="A9525" s="57">
        <v>42261703</v>
      </c>
      <c r="B9525" s="58" t="s">
        <v>12194</v>
      </c>
    </row>
    <row r="9526" spans="1:2" x14ac:dyDescent="0.25">
      <c r="A9526" s="57">
        <v>42261704</v>
      </c>
      <c r="B9526" s="58" t="s">
        <v>10116</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13379</v>
      </c>
    </row>
    <row r="9531" spans="1:2" x14ac:dyDescent="0.25">
      <c r="A9531" s="57">
        <v>42261802</v>
      </c>
      <c r="B9531" s="58" t="s">
        <v>17670</v>
      </c>
    </row>
    <row r="9532" spans="1:2" x14ac:dyDescent="0.25">
      <c r="A9532" s="57">
        <v>42261803</v>
      </c>
      <c r="B9532" s="58" t="s">
        <v>17250</v>
      </c>
    </row>
    <row r="9533" spans="1:2" x14ac:dyDescent="0.25">
      <c r="A9533" s="57">
        <v>42261804</v>
      </c>
      <c r="B9533" s="58" t="s">
        <v>5016</v>
      </c>
    </row>
    <row r="9534" spans="1:2" x14ac:dyDescent="0.25">
      <c r="A9534" s="57">
        <v>42261805</v>
      </c>
      <c r="B9534" s="58" t="s">
        <v>13541</v>
      </c>
    </row>
    <row r="9535" spans="1:2" x14ac:dyDescent="0.25">
      <c r="A9535" s="57">
        <v>42261806</v>
      </c>
      <c r="B9535" s="58" t="s">
        <v>11342</v>
      </c>
    </row>
    <row r="9536" spans="1:2" x14ac:dyDescent="0.25">
      <c r="A9536" s="57">
        <v>42261807</v>
      </c>
      <c r="B9536" s="58" t="s">
        <v>3032</v>
      </c>
    </row>
    <row r="9537" spans="1:2" x14ac:dyDescent="0.25">
      <c r="A9537" s="57">
        <v>42261808</v>
      </c>
      <c r="B9537" s="58" t="s">
        <v>6222</v>
      </c>
    </row>
    <row r="9538" spans="1:2" x14ac:dyDescent="0.25">
      <c r="A9538" s="57">
        <v>42261809</v>
      </c>
      <c r="B9538" s="58" t="s">
        <v>11939</v>
      </c>
    </row>
    <row r="9539" spans="1:2" x14ac:dyDescent="0.25">
      <c r="A9539" s="57">
        <v>42261810</v>
      </c>
      <c r="B9539" s="58" t="s">
        <v>11606</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12651</v>
      </c>
    </row>
    <row r="9544" spans="1:2" x14ac:dyDescent="0.25">
      <c r="A9544" s="57">
        <v>42262001</v>
      </c>
      <c r="B9544" s="58" t="s">
        <v>8729</v>
      </c>
    </row>
    <row r="9545" spans="1:2" x14ac:dyDescent="0.25">
      <c r="A9545" s="57">
        <v>42262002</v>
      </c>
      <c r="B9545" s="58" t="s">
        <v>10023</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11978</v>
      </c>
    </row>
    <row r="9554" spans="1:2" x14ac:dyDescent="0.25">
      <c r="A9554" s="57">
        <v>42262103</v>
      </c>
      <c r="B9554" s="58" t="s">
        <v>1618</v>
      </c>
    </row>
    <row r="9555" spans="1:2" x14ac:dyDescent="0.25">
      <c r="A9555" s="57">
        <v>42262104</v>
      </c>
      <c r="B9555" s="58" t="s">
        <v>12461</v>
      </c>
    </row>
    <row r="9556" spans="1:2" x14ac:dyDescent="0.25">
      <c r="A9556" s="57">
        <v>42262105</v>
      </c>
      <c r="B9556" s="58" t="s">
        <v>3756</v>
      </c>
    </row>
    <row r="9557" spans="1:2" x14ac:dyDescent="0.25">
      <c r="A9557" s="57">
        <v>42271501</v>
      </c>
      <c r="B9557" s="58" t="s">
        <v>16183</v>
      </c>
    </row>
    <row r="9558" spans="1:2" x14ac:dyDescent="0.25">
      <c r="A9558" s="57">
        <v>42271502</v>
      </c>
      <c r="B9558" s="58" t="s">
        <v>17513</v>
      </c>
    </row>
    <row r="9559" spans="1:2" x14ac:dyDescent="0.25">
      <c r="A9559" s="57">
        <v>42271503</v>
      </c>
      <c r="B9559" s="58" t="s">
        <v>8831</v>
      </c>
    </row>
    <row r="9560" spans="1:2" x14ac:dyDescent="0.25">
      <c r="A9560" s="57">
        <v>42271504</v>
      </c>
      <c r="B9560" s="58" t="s">
        <v>17475</v>
      </c>
    </row>
    <row r="9561" spans="1:2" x14ac:dyDescent="0.25">
      <c r="A9561" s="57">
        <v>42271505</v>
      </c>
      <c r="B9561" s="58" t="s">
        <v>3455</v>
      </c>
    </row>
    <row r="9562" spans="1:2" x14ac:dyDescent="0.25">
      <c r="A9562" s="57">
        <v>42271506</v>
      </c>
      <c r="B9562" s="58" t="s">
        <v>10109</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13656</v>
      </c>
    </row>
    <row r="9567" spans="1:2" x14ac:dyDescent="0.25">
      <c r="A9567" s="57">
        <v>42271605</v>
      </c>
      <c r="B9567" s="58" t="s">
        <v>11058</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11750</v>
      </c>
    </row>
    <row r="9574" spans="1:2" x14ac:dyDescent="0.25">
      <c r="A9574" s="57">
        <v>42271612</v>
      </c>
      <c r="B9574" s="58" t="s">
        <v>16964</v>
      </c>
    </row>
    <row r="9575" spans="1:2" x14ac:dyDescent="0.25">
      <c r="A9575" s="57">
        <v>42271613</v>
      </c>
      <c r="B9575" s="58" t="s">
        <v>13685</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10739</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11575</v>
      </c>
    </row>
    <row r="9584" spans="1:2" x14ac:dyDescent="0.25">
      <c r="A9584" s="57">
        <v>42271704</v>
      </c>
      <c r="B9584" s="58" t="s">
        <v>12388</v>
      </c>
    </row>
    <row r="9585" spans="1:2" x14ac:dyDescent="0.25">
      <c r="A9585" s="57">
        <v>42271705</v>
      </c>
      <c r="B9585" s="58" t="s">
        <v>9030</v>
      </c>
    </row>
    <row r="9586" spans="1:2" x14ac:dyDescent="0.25">
      <c r="A9586" s="57">
        <v>42271706</v>
      </c>
      <c r="B9586" s="58" t="s">
        <v>10646</v>
      </c>
    </row>
    <row r="9587" spans="1:2" x14ac:dyDescent="0.25">
      <c r="A9587" s="57">
        <v>42271707</v>
      </c>
      <c r="B9587" s="58" t="s">
        <v>16809</v>
      </c>
    </row>
    <row r="9588" spans="1:2" x14ac:dyDescent="0.25">
      <c r="A9588" s="57">
        <v>42271708</v>
      </c>
      <c r="B9588" s="58" t="s">
        <v>2797</v>
      </c>
    </row>
    <row r="9589" spans="1:2" x14ac:dyDescent="0.25">
      <c r="A9589" s="57">
        <v>42271709</v>
      </c>
      <c r="B9589" s="58" t="s">
        <v>11602</v>
      </c>
    </row>
    <row r="9590" spans="1:2" x14ac:dyDescent="0.25">
      <c r="A9590" s="57">
        <v>42271710</v>
      </c>
      <c r="B9590" s="58" t="s">
        <v>11624</v>
      </c>
    </row>
    <row r="9591" spans="1:2" x14ac:dyDescent="0.25">
      <c r="A9591" s="57">
        <v>42271711</v>
      </c>
      <c r="B9591" s="58" t="s">
        <v>6065</v>
      </c>
    </row>
    <row r="9592" spans="1:2" x14ac:dyDescent="0.25">
      <c r="A9592" s="57">
        <v>42271712</v>
      </c>
      <c r="B9592" s="58" t="s">
        <v>16735</v>
      </c>
    </row>
    <row r="9593" spans="1:2" x14ac:dyDescent="0.25">
      <c r="A9593" s="57">
        <v>42271713</v>
      </c>
      <c r="B9593" s="58" t="s">
        <v>12389</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11806</v>
      </c>
    </row>
    <row r="9601" spans="1:2" x14ac:dyDescent="0.25">
      <c r="A9601" s="57">
        <v>42271721</v>
      </c>
      <c r="B9601" s="58" t="s">
        <v>14330</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12343</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14230</v>
      </c>
    </row>
    <row r="9616" spans="1:2" x14ac:dyDescent="0.25">
      <c r="A9616" s="57">
        <v>42271912</v>
      </c>
      <c r="B9616" s="58" t="s">
        <v>14129</v>
      </c>
    </row>
    <row r="9617" spans="1:2" x14ac:dyDescent="0.25">
      <c r="A9617" s="57">
        <v>42271913</v>
      </c>
      <c r="B9617" s="58" t="s">
        <v>13822</v>
      </c>
    </row>
    <row r="9618" spans="1:2" x14ac:dyDescent="0.25">
      <c r="A9618" s="57">
        <v>42271914</v>
      </c>
      <c r="B9618" s="58" t="s">
        <v>15943</v>
      </c>
    </row>
    <row r="9619" spans="1:2" x14ac:dyDescent="0.25">
      <c r="A9619" s="57">
        <v>42271915</v>
      </c>
      <c r="B9619" s="58" t="s">
        <v>12038</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11689</v>
      </c>
    </row>
    <row r="9631" spans="1:2" x14ac:dyDescent="0.25">
      <c r="A9631" s="57">
        <v>42272012</v>
      </c>
      <c r="B9631" s="58" t="s">
        <v>18721</v>
      </c>
    </row>
    <row r="9632" spans="1:2" x14ac:dyDescent="0.25">
      <c r="A9632" s="57">
        <v>42272013</v>
      </c>
      <c r="B9632" s="58" t="s">
        <v>9389</v>
      </c>
    </row>
    <row r="9633" spans="1:2" x14ac:dyDescent="0.25">
      <c r="A9633" s="57">
        <v>42272014</v>
      </c>
      <c r="B9633" s="58" t="s">
        <v>284</v>
      </c>
    </row>
    <row r="9634" spans="1:2" x14ac:dyDescent="0.25">
      <c r="A9634" s="57">
        <v>42272015</v>
      </c>
      <c r="B9634" s="58" t="s">
        <v>13875</v>
      </c>
    </row>
    <row r="9635" spans="1:2" x14ac:dyDescent="0.25">
      <c r="A9635" s="57">
        <v>42272016</v>
      </c>
      <c r="B9635" s="58" t="s">
        <v>16693</v>
      </c>
    </row>
    <row r="9636" spans="1:2" x14ac:dyDescent="0.25">
      <c r="A9636" s="57">
        <v>42272017</v>
      </c>
      <c r="B9636" s="58" t="s">
        <v>15051</v>
      </c>
    </row>
    <row r="9637" spans="1:2" x14ac:dyDescent="0.25">
      <c r="A9637" s="57">
        <v>42272101</v>
      </c>
      <c r="B9637" s="58" t="s">
        <v>10829</v>
      </c>
    </row>
    <row r="9638" spans="1:2" x14ac:dyDescent="0.25">
      <c r="A9638" s="57">
        <v>42272102</v>
      </c>
      <c r="B9638" s="58" t="s">
        <v>14019</v>
      </c>
    </row>
    <row r="9639" spans="1:2" x14ac:dyDescent="0.25">
      <c r="A9639" s="57">
        <v>42272201</v>
      </c>
      <c r="B9639" s="58" t="s">
        <v>6884</v>
      </c>
    </row>
    <row r="9640" spans="1:2" x14ac:dyDescent="0.25">
      <c r="A9640" s="57">
        <v>42272202</v>
      </c>
      <c r="B9640" s="58" t="s">
        <v>8352</v>
      </c>
    </row>
    <row r="9641" spans="1:2" x14ac:dyDescent="0.25">
      <c r="A9641" s="57">
        <v>42272203</v>
      </c>
      <c r="B9641" s="58" t="s">
        <v>18669</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15013</v>
      </c>
    </row>
    <row r="9647" spans="1:2" x14ac:dyDescent="0.25">
      <c r="A9647" s="57">
        <v>42272209</v>
      </c>
      <c r="B9647" s="58" t="s">
        <v>14695</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14447</v>
      </c>
    </row>
    <row r="9660" spans="1:2" x14ac:dyDescent="0.25">
      <c r="A9660" s="57">
        <v>42272222</v>
      </c>
      <c r="B9660" s="58" t="s">
        <v>13478</v>
      </c>
    </row>
    <row r="9661" spans="1:2" x14ac:dyDescent="0.25">
      <c r="A9661" s="57">
        <v>42272223</v>
      </c>
      <c r="B9661" s="58" t="s">
        <v>18240</v>
      </c>
    </row>
    <row r="9662" spans="1:2" x14ac:dyDescent="0.25">
      <c r="A9662" s="57">
        <v>42272224</v>
      </c>
      <c r="B9662" s="58" t="s">
        <v>17401</v>
      </c>
    </row>
    <row r="9663" spans="1:2" x14ac:dyDescent="0.25">
      <c r="A9663" s="57">
        <v>42272225</v>
      </c>
      <c r="B9663" s="58" t="s">
        <v>2937</v>
      </c>
    </row>
    <row r="9664" spans="1:2" x14ac:dyDescent="0.25">
      <c r="A9664" s="57">
        <v>42272301</v>
      </c>
      <c r="B9664" s="58" t="s">
        <v>11586</v>
      </c>
    </row>
    <row r="9665" spans="1:2" x14ac:dyDescent="0.25">
      <c r="A9665" s="57">
        <v>42272302</v>
      </c>
      <c r="B9665" s="58" t="s">
        <v>9366</v>
      </c>
    </row>
    <row r="9666" spans="1:2" x14ac:dyDescent="0.25">
      <c r="A9666" s="57">
        <v>42272303</v>
      </c>
      <c r="B9666" s="58" t="s">
        <v>12521</v>
      </c>
    </row>
    <row r="9667" spans="1:2" x14ac:dyDescent="0.25">
      <c r="A9667" s="57">
        <v>42272304</v>
      </c>
      <c r="B9667" s="58" t="s">
        <v>3658</v>
      </c>
    </row>
    <row r="9668" spans="1:2" x14ac:dyDescent="0.25">
      <c r="A9668" s="57">
        <v>42272305</v>
      </c>
      <c r="B9668" s="58" t="s">
        <v>3166</v>
      </c>
    </row>
    <row r="9669" spans="1:2" x14ac:dyDescent="0.25">
      <c r="A9669" s="57">
        <v>42272306</v>
      </c>
      <c r="B9669" s="58" t="s">
        <v>14145</v>
      </c>
    </row>
    <row r="9670" spans="1:2" x14ac:dyDescent="0.25">
      <c r="A9670" s="57">
        <v>42272307</v>
      </c>
      <c r="B9670" s="58" t="s">
        <v>15016</v>
      </c>
    </row>
    <row r="9671" spans="1:2" x14ac:dyDescent="0.25">
      <c r="A9671" s="57">
        <v>42272401</v>
      </c>
      <c r="B9671" s="58" t="s">
        <v>14542</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5935</v>
      </c>
    </row>
    <row r="9680" spans="1:2" x14ac:dyDescent="0.25">
      <c r="A9680" s="57">
        <v>42272506</v>
      </c>
      <c r="B9680" s="58" t="s">
        <v>7174</v>
      </c>
    </row>
    <row r="9681" spans="1:2" x14ac:dyDescent="0.25">
      <c r="A9681" s="57">
        <v>42272507</v>
      </c>
      <c r="B9681" s="58" t="s">
        <v>1557</v>
      </c>
    </row>
    <row r="9682" spans="1:2" x14ac:dyDescent="0.25">
      <c r="A9682" s="57">
        <v>42272508</v>
      </c>
      <c r="B9682" s="58" t="s">
        <v>13846</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10811</v>
      </c>
    </row>
    <row r="9693" spans="1:2" x14ac:dyDescent="0.25">
      <c r="A9693" s="57">
        <v>42281511</v>
      </c>
      <c r="B9693" s="58" t="s">
        <v>9493</v>
      </c>
    </row>
    <row r="9694" spans="1:2" x14ac:dyDescent="0.25">
      <c r="A9694" s="57">
        <v>42281512</v>
      </c>
      <c r="B9694" s="58" t="s">
        <v>11239</v>
      </c>
    </row>
    <row r="9695" spans="1:2" x14ac:dyDescent="0.25">
      <c r="A9695" s="57">
        <v>42281513</v>
      </c>
      <c r="B9695" s="58" t="s">
        <v>18613</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9879</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18747</v>
      </c>
    </row>
    <row r="9708" spans="1:2" x14ac:dyDescent="0.25">
      <c r="A9708" s="57">
        <v>42281602</v>
      </c>
      <c r="B9708" s="58" t="s">
        <v>14510</v>
      </c>
    </row>
    <row r="9709" spans="1:2" x14ac:dyDescent="0.25">
      <c r="A9709" s="57">
        <v>42281603</v>
      </c>
      <c r="B9709" s="58" t="s">
        <v>18728</v>
      </c>
    </row>
    <row r="9710" spans="1:2" x14ac:dyDescent="0.25">
      <c r="A9710" s="57">
        <v>42281604</v>
      </c>
      <c r="B9710" s="58" t="s">
        <v>7753</v>
      </c>
    </row>
    <row r="9711" spans="1:2" x14ac:dyDescent="0.25">
      <c r="A9711" s="57">
        <v>42281605</v>
      </c>
      <c r="B9711" s="58" t="s">
        <v>62</v>
      </c>
    </row>
    <row r="9712" spans="1:2" x14ac:dyDescent="0.25">
      <c r="A9712" s="57">
        <v>42281606</v>
      </c>
      <c r="B9712" s="58" t="s">
        <v>12610</v>
      </c>
    </row>
    <row r="9713" spans="1:2" x14ac:dyDescent="0.25">
      <c r="A9713" s="57">
        <v>42281701</v>
      </c>
      <c r="B9713" s="58" t="s">
        <v>17349</v>
      </c>
    </row>
    <row r="9714" spans="1:2" x14ac:dyDescent="0.25">
      <c r="A9714" s="57">
        <v>42281702</v>
      </c>
      <c r="B9714" s="58" t="s">
        <v>12675</v>
      </c>
    </row>
    <row r="9715" spans="1:2" x14ac:dyDescent="0.25">
      <c r="A9715" s="57">
        <v>42281703</v>
      </c>
      <c r="B9715" s="58" t="s">
        <v>12483</v>
      </c>
    </row>
    <row r="9716" spans="1:2" x14ac:dyDescent="0.25">
      <c r="A9716" s="57">
        <v>42281704</v>
      </c>
      <c r="B9716" s="58" t="s">
        <v>15551</v>
      </c>
    </row>
    <row r="9717" spans="1:2" x14ac:dyDescent="0.25">
      <c r="A9717" s="57">
        <v>42281705</v>
      </c>
      <c r="B9717" s="58" t="s">
        <v>10296</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10983</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10258</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18722</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9931</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12240</v>
      </c>
    </row>
    <row r="9746" spans="1:2" x14ac:dyDescent="0.25">
      <c r="A9746" s="57">
        <v>42281913</v>
      </c>
      <c r="B9746" s="58" t="s">
        <v>1578</v>
      </c>
    </row>
    <row r="9747" spans="1:2" x14ac:dyDescent="0.25">
      <c r="A9747" s="57">
        <v>42281914</v>
      </c>
      <c r="B9747" s="58" t="s">
        <v>11801</v>
      </c>
    </row>
    <row r="9748" spans="1:2" x14ac:dyDescent="0.25">
      <c r="A9748" s="57">
        <v>42281915</v>
      </c>
      <c r="B9748" s="58" t="s">
        <v>16168</v>
      </c>
    </row>
    <row r="9749" spans="1:2" x14ac:dyDescent="0.25">
      <c r="A9749" s="57">
        <v>42281916</v>
      </c>
      <c r="B9749" s="58" t="s">
        <v>12505</v>
      </c>
    </row>
    <row r="9750" spans="1:2" x14ac:dyDescent="0.25">
      <c r="A9750" s="57">
        <v>42291501</v>
      </c>
      <c r="B9750" s="58" t="s">
        <v>12803</v>
      </c>
    </row>
    <row r="9751" spans="1:2" x14ac:dyDescent="0.25">
      <c r="A9751" s="57">
        <v>42291502</v>
      </c>
      <c r="B9751" s="58" t="s">
        <v>13858</v>
      </c>
    </row>
    <row r="9752" spans="1:2" x14ac:dyDescent="0.25">
      <c r="A9752" s="57">
        <v>42291601</v>
      </c>
      <c r="B9752" s="58" t="s">
        <v>12463</v>
      </c>
    </row>
    <row r="9753" spans="1:2" x14ac:dyDescent="0.25">
      <c r="A9753" s="57">
        <v>42291602</v>
      </c>
      <c r="B9753" s="58" t="s">
        <v>1930</v>
      </c>
    </row>
    <row r="9754" spans="1:2" x14ac:dyDescent="0.25">
      <c r="A9754" s="57">
        <v>42291603</v>
      </c>
      <c r="B9754" s="58" t="s">
        <v>5976</v>
      </c>
    </row>
    <row r="9755" spans="1:2" x14ac:dyDescent="0.25">
      <c r="A9755" s="57">
        <v>42291604</v>
      </c>
      <c r="B9755" s="58" t="s">
        <v>15400</v>
      </c>
    </row>
    <row r="9756" spans="1:2" x14ac:dyDescent="0.25">
      <c r="A9756" s="57">
        <v>42291605</v>
      </c>
      <c r="B9756" s="58" t="s">
        <v>6019</v>
      </c>
    </row>
    <row r="9757" spans="1:2" x14ac:dyDescent="0.25">
      <c r="A9757" s="57">
        <v>42291606</v>
      </c>
      <c r="B9757" s="58" t="s">
        <v>6297</v>
      </c>
    </row>
    <row r="9758" spans="1:2" x14ac:dyDescent="0.25">
      <c r="A9758" s="57">
        <v>42291607</v>
      </c>
      <c r="B9758" s="58" t="s">
        <v>17716</v>
      </c>
    </row>
    <row r="9759" spans="1:2" x14ac:dyDescent="0.25">
      <c r="A9759" s="57">
        <v>42291608</v>
      </c>
      <c r="B9759" s="58" t="s">
        <v>15597</v>
      </c>
    </row>
    <row r="9760" spans="1:2" x14ac:dyDescent="0.25">
      <c r="A9760" s="57">
        <v>42291609</v>
      </c>
      <c r="B9760" s="58" t="s">
        <v>5898</v>
      </c>
    </row>
    <row r="9761" spans="1:2" x14ac:dyDescent="0.25">
      <c r="A9761" s="57">
        <v>42291610</v>
      </c>
      <c r="B9761" s="58" t="s">
        <v>4094</v>
      </c>
    </row>
    <row r="9762" spans="1:2" x14ac:dyDescent="0.25">
      <c r="A9762" s="57">
        <v>42291611</v>
      </c>
      <c r="B9762" s="58" t="s">
        <v>12440</v>
      </c>
    </row>
    <row r="9763" spans="1:2" x14ac:dyDescent="0.25">
      <c r="A9763" s="57">
        <v>42291612</v>
      </c>
      <c r="B9763" s="58" t="s">
        <v>11892</v>
      </c>
    </row>
    <row r="9764" spans="1:2" x14ac:dyDescent="0.25">
      <c r="A9764" s="57">
        <v>42291613</v>
      </c>
      <c r="B9764" s="58" t="s">
        <v>8067</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14617</v>
      </c>
    </row>
    <row r="9771" spans="1:2" x14ac:dyDescent="0.25">
      <c r="A9771" s="57">
        <v>42291621</v>
      </c>
      <c r="B9771" s="58" t="s">
        <v>13910</v>
      </c>
    </row>
    <row r="9772" spans="1:2" x14ac:dyDescent="0.25">
      <c r="A9772" s="57">
        <v>42291622</v>
      </c>
      <c r="B9772" s="58" t="s">
        <v>17766</v>
      </c>
    </row>
    <row r="9773" spans="1:2" x14ac:dyDescent="0.25">
      <c r="A9773" s="57">
        <v>42291623</v>
      </c>
      <c r="B9773" s="58" t="s">
        <v>10581</v>
      </c>
    </row>
    <row r="9774" spans="1:2" x14ac:dyDescent="0.25">
      <c r="A9774" s="57">
        <v>42291624</v>
      </c>
      <c r="B9774" s="58" t="s">
        <v>668</v>
      </c>
    </row>
    <row r="9775" spans="1:2" x14ac:dyDescent="0.25">
      <c r="A9775" s="57">
        <v>42291625</v>
      </c>
      <c r="B9775" s="58" t="s">
        <v>6048</v>
      </c>
    </row>
    <row r="9776" spans="1:2" x14ac:dyDescent="0.25">
      <c r="A9776" s="57">
        <v>42291701</v>
      </c>
      <c r="B9776" s="58" t="s">
        <v>18802</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6058</v>
      </c>
    </row>
    <row r="9781" spans="1:2" x14ac:dyDescent="0.25">
      <c r="A9781" s="57">
        <v>42291706</v>
      </c>
      <c r="B9781" s="58" t="s">
        <v>9359</v>
      </c>
    </row>
    <row r="9782" spans="1:2" x14ac:dyDescent="0.25">
      <c r="A9782" s="57">
        <v>42291707</v>
      </c>
      <c r="B9782" s="58" t="s">
        <v>10932</v>
      </c>
    </row>
    <row r="9783" spans="1:2" x14ac:dyDescent="0.25">
      <c r="A9783" s="57">
        <v>42291708</v>
      </c>
      <c r="B9783" s="58" t="s">
        <v>15822</v>
      </c>
    </row>
    <row r="9784" spans="1:2" x14ac:dyDescent="0.25">
      <c r="A9784" s="57">
        <v>42291709</v>
      </c>
      <c r="B9784" s="58" t="s">
        <v>13773</v>
      </c>
    </row>
    <row r="9785" spans="1:2" x14ac:dyDescent="0.25">
      <c r="A9785" s="57">
        <v>42291801</v>
      </c>
      <c r="B9785" s="58" t="s">
        <v>10328</v>
      </c>
    </row>
    <row r="9786" spans="1:2" x14ac:dyDescent="0.25">
      <c r="A9786" s="57">
        <v>42291802</v>
      </c>
      <c r="B9786" s="58" t="s">
        <v>11593</v>
      </c>
    </row>
    <row r="9787" spans="1:2" x14ac:dyDescent="0.25">
      <c r="A9787" s="57">
        <v>42291803</v>
      </c>
      <c r="B9787" s="58" t="s">
        <v>14458</v>
      </c>
    </row>
    <row r="9788" spans="1:2" x14ac:dyDescent="0.25">
      <c r="A9788" s="57">
        <v>42291901</v>
      </c>
      <c r="B9788" s="58" t="s">
        <v>1212</v>
      </c>
    </row>
    <row r="9789" spans="1:2" x14ac:dyDescent="0.25">
      <c r="A9789" s="57">
        <v>42291902</v>
      </c>
      <c r="B9789" s="58" t="s">
        <v>5942</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11984</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17969</v>
      </c>
    </row>
    <row r="9798" spans="1:2" x14ac:dyDescent="0.25">
      <c r="A9798" s="57">
        <v>42292302</v>
      </c>
      <c r="B9798" s="58" t="s">
        <v>14522</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10987</v>
      </c>
    </row>
    <row r="9804" spans="1:2" x14ac:dyDescent="0.25">
      <c r="A9804" s="57">
        <v>42292401</v>
      </c>
      <c r="B9804" s="58" t="s">
        <v>14436</v>
      </c>
    </row>
    <row r="9805" spans="1:2" x14ac:dyDescent="0.25">
      <c r="A9805" s="57">
        <v>42292402</v>
      </c>
      <c r="B9805" s="58" t="s">
        <v>3375</v>
      </c>
    </row>
    <row r="9806" spans="1:2" x14ac:dyDescent="0.25">
      <c r="A9806" s="57">
        <v>42292403</v>
      </c>
      <c r="B9806" s="58" t="s">
        <v>625</v>
      </c>
    </row>
    <row r="9807" spans="1:2" x14ac:dyDescent="0.25">
      <c r="A9807" s="57">
        <v>42292501</v>
      </c>
      <c r="B9807" s="58" t="s">
        <v>13078</v>
      </c>
    </row>
    <row r="9808" spans="1:2" x14ac:dyDescent="0.25">
      <c r="A9808" s="57">
        <v>42292502</v>
      </c>
      <c r="B9808" s="58" t="s">
        <v>12043</v>
      </c>
    </row>
    <row r="9809" spans="1:2" x14ac:dyDescent="0.25">
      <c r="A9809" s="57">
        <v>42292503</v>
      </c>
      <c r="B9809" s="58" t="s">
        <v>8639</v>
      </c>
    </row>
    <row r="9810" spans="1:2" x14ac:dyDescent="0.25">
      <c r="A9810" s="57">
        <v>42292504</v>
      </c>
      <c r="B9810" s="58" t="s">
        <v>10920</v>
      </c>
    </row>
    <row r="9811" spans="1:2" x14ac:dyDescent="0.25">
      <c r="A9811" s="57">
        <v>42292505</v>
      </c>
      <c r="B9811" s="58" t="s">
        <v>11440</v>
      </c>
    </row>
    <row r="9812" spans="1:2" x14ac:dyDescent="0.25">
      <c r="A9812" s="57">
        <v>42292601</v>
      </c>
      <c r="B9812" s="58" t="s">
        <v>6807</v>
      </c>
    </row>
    <row r="9813" spans="1:2" x14ac:dyDescent="0.25">
      <c r="A9813" s="57">
        <v>42292602</v>
      </c>
      <c r="B9813" s="58" t="s">
        <v>17646</v>
      </c>
    </row>
    <row r="9814" spans="1:2" x14ac:dyDescent="0.25">
      <c r="A9814" s="57">
        <v>42292603</v>
      </c>
      <c r="B9814" s="58" t="s">
        <v>15156</v>
      </c>
    </row>
    <row r="9815" spans="1:2" x14ac:dyDescent="0.25">
      <c r="A9815" s="57">
        <v>42292701</v>
      </c>
      <c r="B9815" s="58" t="s">
        <v>10879</v>
      </c>
    </row>
    <row r="9816" spans="1:2" x14ac:dyDescent="0.25">
      <c r="A9816" s="57">
        <v>42292702</v>
      </c>
      <c r="B9816" s="58" t="s">
        <v>18769</v>
      </c>
    </row>
    <row r="9817" spans="1:2" x14ac:dyDescent="0.25">
      <c r="A9817" s="57">
        <v>42292703</v>
      </c>
      <c r="B9817" s="58" t="s">
        <v>11504</v>
      </c>
    </row>
    <row r="9818" spans="1:2" x14ac:dyDescent="0.25">
      <c r="A9818" s="57">
        <v>42292704</v>
      </c>
      <c r="B9818" s="58" t="s">
        <v>12889</v>
      </c>
    </row>
    <row r="9819" spans="1:2" x14ac:dyDescent="0.25">
      <c r="A9819" s="57">
        <v>42292801</v>
      </c>
      <c r="B9819" s="58" t="s">
        <v>17750</v>
      </c>
    </row>
    <row r="9820" spans="1:2" x14ac:dyDescent="0.25">
      <c r="A9820" s="57">
        <v>42292802</v>
      </c>
      <c r="B9820" s="58" t="s">
        <v>769</v>
      </c>
    </row>
    <row r="9821" spans="1:2" x14ac:dyDescent="0.25">
      <c r="A9821" s="57">
        <v>42292901</v>
      </c>
      <c r="B9821" s="58" t="s">
        <v>7250</v>
      </c>
    </row>
    <row r="9822" spans="1:2" x14ac:dyDescent="0.25">
      <c r="A9822" s="57">
        <v>42292902</v>
      </c>
      <c r="B9822" s="58" t="s">
        <v>12393</v>
      </c>
    </row>
    <row r="9823" spans="1:2" x14ac:dyDescent="0.25">
      <c r="A9823" s="57">
        <v>42292903</v>
      </c>
      <c r="B9823" s="58" t="s">
        <v>10593</v>
      </c>
    </row>
    <row r="9824" spans="1:2" x14ac:dyDescent="0.25">
      <c r="A9824" s="57">
        <v>42292904</v>
      </c>
      <c r="B9824" s="58" t="s">
        <v>18691</v>
      </c>
    </row>
    <row r="9825" spans="1:2" x14ac:dyDescent="0.25">
      <c r="A9825" s="57">
        <v>42292907</v>
      </c>
      <c r="B9825" s="58" t="s">
        <v>9612</v>
      </c>
    </row>
    <row r="9826" spans="1:2" x14ac:dyDescent="0.25">
      <c r="A9826" s="57">
        <v>42292908</v>
      </c>
      <c r="B9826" s="58" t="s">
        <v>3795</v>
      </c>
    </row>
    <row r="9827" spans="1:2" x14ac:dyDescent="0.25">
      <c r="A9827" s="57">
        <v>42293001</v>
      </c>
      <c r="B9827" s="58" t="s">
        <v>12606</v>
      </c>
    </row>
    <row r="9828" spans="1:2" x14ac:dyDescent="0.25">
      <c r="A9828" s="57">
        <v>42293002</v>
      </c>
      <c r="B9828" s="58" t="s">
        <v>11265</v>
      </c>
    </row>
    <row r="9829" spans="1:2" x14ac:dyDescent="0.25">
      <c r="A9829" s="57">
        <v>42293003</v>
      </c>
      <c r="B9829" s="58" t="s">
        <v>2215</v>
      </c>
    </row>
    <row r="9830" spans="1:2" x14ac:dyDescent="0.25">
      <c r="A9830" s="57">
        <v>42293004</v>
      </c>
      <c r="B9830" s="58" t="s">
        <v>3482</v>
      </c>
    </row>
    <row r="9831" spans="1:2" x14ac:dyDescent="0.25">
      <c r="A9831" s="57">
        <v>42293005</v>
      </c>
      <c r="B9831" s="58" t="s">
        <v>6312</v>
      </c>
    </row>
    <row r="9832" spans="1:2" x14ac:dyDescent="0.25">
      <c r="A9832" s="57">
        <v>42293006</v>
      </c>
      <c r="B9832" s="58" t="s">
        <v>5644</v>
      </c>
    </row>
    <row r="9833" spans="1:2" x14ac:dyDescent="0.25">
      <c r="A9833" s="57">
        <v>42293101</v>
      </c>
      <c r="B9833" s="58" t="s">
        <v>10922</v>
      </c>
    </row>
    <row r="9834" spans="1:2" x14ac:dyDescent="0.25">
      <c r="A9834" s="57">
        <v>42293102</v>
      </c>
      <c r="B9834" s="58" t="s">
        <v>4970</v>
      </c>
    </row>
    <row r="9835" spans="1:2" x14ac:dyDescent="0.25">
      <c r="A9835" s="57">
        <v>42293103</v>
      </c>
      <c r="B9835" s="58" t="s">
        <v>4386</v>
      </c>
    </row>
    <row r="9836" spans="1:2" x14ac:dyDescent="0.25">
      <c r="A9836" s="57">
        <v>42293104</v>
      </c>
      <c r="B9836" s="58" t="s">
        <v>17862</v>
      </c>
    </row>
    <row r="9837" spans="1:2" x14ac:dyDescent="0.25">
      <c r="A9837" s="57">
        <v>42293105</v>
      </c>
      <c r="B9837" s="58" t="s">
        <v>11996</v>
      </c>
    </row>
    <row r="9838" spans="1:2" x14ac:dyDescent="0.25">
      <c r="A9838" s="57">
        <v>42293106</v>
      </c>
      <c r="B9838" s="58" t="s">
        <v>18509</v>
      </c>
    </row>
    <row r="9839" spans="1:2" x14ac:dyDescent="0.25">
      <c r="A9839" s="57">
        <v>42293107</v>
      </c>
      <c r="B9839" s="58" t="s">
        <v>6237</v>
      </c>
    </row>
    <row r="9840" spans="1:2" x14ac:dyDescent="0.25">
      <c r="A9840" s="57">
        <v>42293108</v>
      </c>
      <c r="B9840" s="58" t="s">
        <v>6958</v>
      </c>
    </row>
    <row r="9841" spans="1:2" x14ac:dyDescent="0.25">
      <c r="A9841" s="57">
        <v>42293109</v>
      </c>
      <c r="B9841" s="58" t="s">
        <v>5573</v>
      </c>
    </row>
    <row r="9842" spans="1:2" x14ac:dyDescent="0.25">
      <c r="A9842" s="57">
        <v>42293110</v>
      </c>
      <c r="B9842" s="58" t="s">
        <v>9697</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11675</v>
      </c>
    </row>
    <row r="9847" spans="1:2" x14ac:dyDescent="0.25">
      <c r="A9847" s="57">
        <v>42293115</v>
      </c>
      <c r="B9847" s="58" t="s">
        <v>3628</v>
      </c>
    </row>
    <row r="9848" spans="1:2" x14ac:dyDescent="0.25">
      <c r="A9848" s="57">
        <v>42293116</v>
      </c>
      <c r="B9848" s="58" t="s">
        <v>11581</v>
      </c>
    </row>
    <row r="9849" spans="1:2" x14ac:dyDescent="0.25">
      <c r="A9849" s="57">
        <v>42293117</v>
      </c>
      <c r="B9849" s="58" t="s">
        <v>12793</v>
      </c>
    </row>
    <row r="9850" spans="1:2" x14ac:dyDescent="0.25">
      <c r="A9850" s="57">
        <v>42293118</v>
      </c>
      <c r="B9850" s="58" t="s">
        <v>17788</v>
      </c>
    </row>
    <row r="9851" spans="1:2" x14ac:dyDescent="0.25">
      <c r="A9851" s="57">
        <v>42293119</v>
      </c>
      <c r="B9851" s="58" t="s">
        <v>4873</v>
      </c>
    </row>
    <row r="9852" spans="1:2" x14ac:dyDescent="0.25">
      <c r="A9852" s="57">
        <v>42293120</v>
      </c>
      <c r="B9852" s="58" t="s">
        <v>12127</v>
      </c>
    </row>
    <row r="9853" spans="1:2" x14ac:dyDescent="0.25">
      <c r="A9853" s="57">
        <v>42293121</v>
      </c>
      <c r="B9853" s="58" t="s">
        <v>2207</v>
      </c>
    </row>
    <row r="9854" spans="1:2" x14ac:dyDescent="0.25">
      <c r="A9854" s="57">
        <v>42293122</v>
      </c>
      <c r="B9854" s="58" t="s">
        <v>8789</v>
      </c>
    </row>
    <row r="9855" spans="1:2" x14ac:dyDescent="0.25">
      <c r="A9855" s="57">
        <v>42293123</v>
      </c>
      <c r="B9855" s="58" t="s">
        <v>13542</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10524</v>
      </c>
    </row>
    <row r="9861" spans="1:2" x14ac:dyDescent="0.25">
      <c r="A9861" s="57">
        <v>42293129</v>
      </c>
      <c r="B9861" s="58" t="s">
        <v>16257</v>
      </c>
    </row>
    <row r="9862" spans="1:2" x14ac:dyDescent="0.25">
      <c r="A9862" s="57">
        <v>42293130</v>
      </c>
      <c r="B9862" s="58" t="s">
        <v>6842</v>
      </c>
    </row>
    <row r="9863" spans="1:2" x14ac:dyDescent="0.25">
      <c r="A9863" s="57">
        <v>42293131</v>
      </c>
      <c r="B9863" s="58" t="s">
        <v>10781</v>
      </c>
    </row>
    <row r="9864" spans="1:2" x14ac:dyDescent="0.25">
      <c r="A9864" s="57">
        <v>42293132</v>
      </c>
      <c r="B9864" s="58" t="s">
        <v>5866</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11193</v>
      </c>
    </row>
    <row r="9870" spans="1:2" x14ac:dyDescent="0.25">
      <c r="A9870" s="57">
        <v>42293138</v>
      </c>
      <c r="B9870" s="58" t="s">
        <v>14769</v>
      </c>
    </row>
    <row r="9871" spans="1:2" x14ac:dyDescent="0.25">
      <c r="A9871" s="57">
        <v>42293139</v>
      </c>
      <c r="B9871" s="58" t="s">
        <v>4901</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11168</v>
      </c>
    </row>
    <row r="9876" spans="1:2" x14ac:dyDescent="0.25">
      <c r="A9876" s="57">
        <v>42293304</v>
      </c>
      <c r="B9876" s="58" t="s">
        <v>11845</v>
      </c>
    </row>
    <row r="9877" spans="1:2" x14ac:dyDescent="0.25">
      <c r="A9877" s="57">
        <v>42293401</v>
      </c>
      <c r="B9877" s="58" t="s">
        <v>8442</v>
      </c>
    </row>
    <row r="9878" spans="1:2" x14ac:dyDescent="0.25">
      <c r="A9878" s="57">
        <v>42293403</v>
      </c>
      <c r="B9878" s="58" t="s">
        <v>16207</v>
      </c>
    </row>
    <row r="9879" spans="1:2" x14ac:dyDescent="0.25">
      <c r="A9879" s="57">
        <v>42293404</v>
      </c>
      <c r="B9879" s="58" t="s">
        <v>10979</v>
      </c>
    </row>
    <row r="9880" spans="1:2" x14ac:dyDescent="0.25">
      <c r="A9880" s="57">
        <v>42293405</v>
      </c>
      <c r="B9880" s="58" t="s">
        <v>9997</v>
      </c>
    </row>
    <row r="9881" spans="1:2" x14ac:dyDescent="0.25">
      <c r="A9881" s="57">
        <v>42293406</v>
      </c>
      <c r="B9881" s="58" t="s">
        <v>9139</v>
      </c>
    </row>
    <row r="9882" spans="1:2" x14ac:dyDescent="0.25">
      <c r="A9882" s="57">
        <v>42293407</v>
      </c>
      <c r="B9882" s="58" t="s">
        <v>12354</v>
      </c>
    </row>
    <row r="9883" spans="1:2" x14ac:dyDescent="0.25">
      <c r="A9883" s="57">
        <v>42293501</v>
      </c>
      <c r="B9883" s="58" t="s">
        <v>4061</v>
      </c>
    </row>
    <row r="9884" spans="1:2" x14ac:dyDescent="0.25">
      <c r="A9884" s="57">
        <v>42293502</v>
      </c>
      <c r="B9884" s="58" t="s">
        <v>8676</v>
      </c>
    </row>
    <row r="9885" spans="1:2" x14ac:dyDescent="0.25">
      <c r="A9885" s="57">
        <v>42293503</v>
      </c>
      <c r="B9885" s="58" t="s">
        <v>12815</v>
      </c>
    </row>
    <row r="9886" spans="1:2" x14ac:dyDescent="0.25">
      <c r="A9886" s="57">
        <v>42293504</v>
      </c>
      <c r="B9886" s="58" t="s">
        <v>14130</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5967</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14191</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9630</v>
      </c>
    </row>
    <row r="9906" spans="1:2" x14ac:dyDescent="0.25">
      <c r="A9906" s="57">
        <v>42294003</v>
      </c>
      <c r="B9906" s="58" t="s">
        <v>10604</v>
      </c>
    </row>
    <row r="9907" spans="1:2" x14ac:dyDescent="0.25">
      <c r="A9907" s="57">
        <v>42294101</v>
      </c>
      <c r="B9907" s="58" t="s">
        <v>6281</v>
      </c>
    </row>
    <row r="9908" spans="1:2" x14ac:dyDescent="0.25">
      <c r="A9908" s="57">
        <v>42294102</v>
      </c>
      <c r="B9908" s="58" t="s">
        <v>11861</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17935</v>
      </c>
    </row>
    <row r="9915" spans="1:2" x14ac:dyDescent="0.25">
      <c r="A9915" s="57">
        <v>42294206</v>
      </c>
      <c r="B9915" s="58" t="s">
        <v>11786</v>
      </c>
    </row>
    <row r="9916" spans="1:2" x14ac:dyDescent="0.25">
      <c r="A9916" s="57">
        <v>42294207</v>
      </c>
      <c r="B9916" s="58" t="s">
        <v>16292</v>
      </c>
    </row>
    <row r="9917" spans="1:2" x14ac:dyDescent="0.25">
      <c r="A9917" s="57">
        <v>42294208</v>
      </c>
      <c r="B9917" s="58" t="s">
        <v>16689</v>
      </c>
    </row>
    <row r="9918" spans="1:2" x14ac:dyDescent="0.25">
      <c r="A9918" s="57">
        <v>42294209</v>
      </c>
      <c r="B9918" s="58" t="s">
        <v>10366</v>
      </c>
    </row>
    <row r="9919" spans="1:2" x14ac:dyDescent="0.25">
      <c r="A9919" s="57">
        <v>42294210</v>
      </c>
      <c r="B9919" s="58" t="s">
        <v>17428</v>
      </c>
    </row>
    <row r="9920" spans="1:2" x14ac:dyDescent="0.25">
      <c r="A9920" s="57">
        <v>42294211</v>
      </c>
      <c r="B9920" s="58" t="s">
        <v>3365</v>
      </c>
    </row>
    <row r="9921" spans="1:2" x14ac:dyDescent="0.25">
      <c r="A9921" s="57">
        <v>42294212</v>
      </c>
      <c r="B9921" s="58" t="s">
        <v>13568</v>
      </c>
    </row>
    <row r="9922" spans="1:2" x14ac:dyDescent="0.25">
      <c r="A9922" s="57">
        <v>42294213</v>
      </c>
      <c r="B9922" s="58" t="s">
        <v>13446</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14869</v>
      </c>
    </row>
    <row r="9927" spans="1:2" x14ac:dyDescent="0.25">
      <c r="A9927" s="57">
        <v>42294218</v>
      </c>
      <c r="B9927" s="58" t="s">
        <v>18046</v>
      </c>
    </row>
    <row r="9928" spans="1:2" x14ac:dyDescent="0.25">
      <c r="A9928" s="57">
        <v>42294219</v>
      </c>
      <c r="B9928" s="58" t="s">
        <v>8362</v>
      </c>
    </row>
    <row r="9929" spans="1:2" x14ac:dyDescent="0.25">
      <c r="A9929" s="57">
        <v>42294220</v>
      </c>
      <c r="B9929" s="58" t="s">
        <v>5781</v>
      </c>
    </row>
    <row r="9930" spans="1:2" x14ac:dyDescent="0.25">
      <c r="A9930" s="57">
        <v>42294301</v>
      </c>
      <c r="B9930" s="58" t="s">
        <v>11703</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17833</v>
      </c>
    </row>
    <row r="9936" spans="1:2" x14ac:dyDescent="0.25">
      <c r="A9936" s="57">
        <v>42294401</v>
      </c>
      <c r="B9936" s="58" t="s">
        <v>7295</v>
      </c>
    </row>
    <row r="9937" spans="1:2" x14ac:dyDescent="0.25">
      <c r="A9937" s="57">
        <v>42294402</v>
      </c>
      <c r="B9937" s="58" t="s">
        <v>13182</v>
      </c>
    </row>
    <row r="9938" spans="1:2" x14ac:dyDescent="0.25">
      <c r="A9938" s="57">
        <v>42294501</v>
      </c>
      <c r="B9938" s="58" t="s">
        <v>6122</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12825</v>
      </c>
    </row>
    <row r="9943" spans="1:2" x14ac:dyDescent="0.25">
      <c r="A9943" s="57">
        <v>42294506</v>
      </c>
      <c r="B9943" s="58" t="s">
        <v>452</v>
      </c>
    </row>
    <row r="9944" spans="1:2" x14ac:dyDescent="0.25">
      <c r="A9944" s="57">
        <v>42294507</v>
      </c>
      <c r="B9944" s="58" t="s">
        <v>18014</v>
      </c>
    </row>
    <row r="9945" spans="1:2" x14ac:dyDescent="0.25">
      <c r="A9945" s="57">
        <v>42294508</v>
      </c>
      <c r="B9945" s="58" t="s">
        <v>13222</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12184</v>
      </c>
    </row>
    <row r="9951" spans="1:2" x14ac:dyDescent="0.25">
      <c r="A9951" s="57">
        <v>42294514</v>
      </c>
      <c r="B9951" s="58" t="s">
        <v>11760</v>
      </c>
    </row>
    <row r="9952" spans="1:2" x14ac:dyDescent="0.25">
      <c r="A9952" s="57">
        <v>42294515</v>
      </c>
      <c r="B9952" s="58" t="s">
        <v>11555</v>
      </c>
    </row>
    <row r="9953" spans="1:2" x14ac:dyDescent="0.25">
      <c r="A9953" s="57">
        <v>42294516</v>
      </c>
      <c r="B9953" s="58" t="s">
        <v>6124</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9796</v>
      </c>
    </row>
    <row r="9958" spans="1:2" x14ac:dyDescent="0.25">
      <c r="A9958" s="57">
        <v>42294521</v>
      </c>
      <c r="B9958" s="58" t="s">
        <v>8308</v>
      </c>
    </row>
    <row r="9959" spans="1:2" x14ac:dyDescent="0.25">
      <c r="A9959" s="57">
        <v>42294522</v>
      </c>
      <c r="B9959" s="58" t="s">
        <v>16252</v>
      </c>
    </row>
    <row r="9960" spans="1:2" x14ac:dyDescent="0.25">
      <c r="A9960" s="57">
        <v>42294523</v>
      </c>
      <c r="B9960" s="58" t="s">
        <v>9895</v>
      </c>
    </row>
    <row r="9961" spans="1:2" x14ac:dyDescent="0.25">
      <c r="A9961" s="57">
        <v>42294524</v>
      </c>
      <c r="B9961" s="58" t="s">
        <v>10221</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9973</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11560</v>
      </c>
    </row>
    <row r="9973" spans="1:2" x14ac:dyDescent="0.25">
      <c r="A9973" s="57">
        <v>42294703</v>
      </c>
      <c r="B9973" s="58" t="s">
        <v>10976</v>
      </c>
    </row>
    <row r="9974" spans="1:2" x14ac:dyDescent="0.25">
      <c r="A9974" s="57">
        <v>42294704</v>
      </c>
      <c r="B9974" s="58" t="s">
        <v>2391</v>
      </c>
    </row>
    <row r="9975" spans="1:2" x14ac:dyDescent="0.25">
      <c r="A9975" s="57">
        <v>42294705</v>
      </c>
      <c r="B9975" s="58" t="s">
        <v>13377</v>
      </c>
    </row>
    <row r="9976" spans="1:2" x14ac:dyDescent="0.25">
      <c r="A9976" s="57">
        <v>42294706</v>
      </c>
      <c r="B9976" s="58" t="s">
        <v>4470</v>
      </c>
    </row>
    <row r="9977" spans="1:2" x14ac:dyDescent="0.25">
      <c r="A9977" s="57">
        <v>42294707</v>
      </c>
      <c r="B9977" s="58" t="s">
        <v>13880</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10713</v>
      </c>
    </row>
    <row r="9985" spans="1:2" x14ac:dyDescent="0.25">
      <c r="A9985" s="57">
        <v>42294715</v>
      </c>
      <c r="B9985" s="58" t="s">
        <v>15881</v>
      </c>
    </row>
    <row r="9986" spans="1:2" x14ac:dyDescent="0.25">
      <c r="A9986" s="57">
        <v>42294716</v>
      </c>
      <c r="B9986" s="58" t="s">
        <v>14334</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10851</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17617</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12494</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14092</v>
      </c>
    </row>
    <row r="10006" spans="1:2" x14ac:dyDescent="0.25">
      <c r="A10006" s="57">
        <v>42294906</v>
      </c>
      <c r="B10006" s="58" t="s">
        <v>17966</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13515</v>
      </c>
    </row>
    <row r="10010" spans="1:2" x14ac:dyDescent="0.25">
      <c r="A10010" s="57">
        <v>42294910</v>
      </c>
      <c r="B10010" s="58" t="s">
        <v>11235</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6047</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11293</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9733</v>
      </c>
    </row>
    <row r="10021" spans="1:2" x14ac:dyDescent="0.25">
      <c r="A10021" s="57">
        <v>42294921</v>
      </c>
      <c r="B10021" s="58" t="s">
        <v>14224</v>
      </c>
    </row>
    <row r="10022" spans="1:2" x14ac:dyDescent="0.25">
      <c r="A10022" s="57">
        <v>42294922</v>
      </c>
      <c r="B10022" s="58" t="s">
        <v>8660</v>
      </c>
    </row>
    <row r="10023" spans="1:2" x14ac:dyDescent="0.25">
      <c r="A10023" s="57">
        <v>42294923</v>
      </c>
      <c r="B10023" s="58" t="s">
        <v>14237</v>
      </c>
    </row>
    <row r="10024" spans="1:2" x14ac:dyDescent="0.25">
      <c r="A10024" s="57">
        <v>42294924</v>
      </c>
      <c r="B10024" s="58" t="s">
        <v>9798</v>
      </c>
    </row>
    <row r="10025" spans="1:2" x14ac:dyDescent="0.25">
      <c r="A10025" s="57">
        <v>42294925</v>
      </c>
      <c r="B10025" s="58" t="s">
        <v>10889</v>
      </c>
    </row>
    <row r="10026" spans="1:2" x14ac:dyDescent="0.25">
      <c r="A10026" s="57">
        <v>42294926</v>
      </c>
      <c r="B10026" s="58" t="s">
        <v>13995</v>
      </c>
    </row>
    <row r="10027" spans="1:2" x14ac:dyDescent="0.25">
      <c r="A10027" s="57">
        <v>42294927</v>
      </c>
      <c r="B10027" s="58" t="s">
        <v>10914</v>
      </c>
    </row>
    <row r="10028" spans="1:2" x14ac:dyDescent="0.25">
      <c r="A10028" s="57">
        <v>42294928</v>
      </c>
      <c r="B10028" s="58" t="s">
        <v>9943</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11917</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12783</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17459</v>
      </c>
    </row>
    <row r="10046" spans="1:2" x14ac:dyDescent="0.25">
      <c r="A10046" s="57">
        <v>42294946</v>
      </c>
      <c r="B10046" s="58" t="s">
        <v>17107</v>
      </c>
    </row>
    <row r="10047" spans="1:2" x14ac:dyDescent="0.25">
      <c r="A10047" s="57">
        <v>42294947</v>
      </c>
      <c r="B10047" s="58" t="s">
        <v>10852</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11322</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14479</v>
      </c>
    </row>
    <row r="10054" spans="1:2" x14ac:dyDescent="0.25">
      <c r="A10054" s="57">
        <v>42294954</v>
      </c>
      <c r="B10054" s="58" t="s">
        <v>18016</v>
      </c>
    </row>
    <row r="10055" spans="1:2" x14ac:dyDescent="0.25">
      <c r="A10055" s="57">
        <v>42294955</v>
      </c>
      <c r="B10055" s="58" t="s">
        <v>10451</v>
      </c>
    </row>
    <row r="10056" spans="1:2" x14ac:dyDescent="0.25">
      <c r="A10056" s="57">
        <v>42294956</v>
      </c>
      <c r="B10056" s="58" t="s">
        <v>9314</v>
      </c>
    </row>
    <row r="10057" spans="1:2" x14ac:dyDescent="0.25">
      <c r="A10057" s="57">
        <v>42295001</v>
      </c>
      <c r="B10057" s="58" t="s">
        <v>12292</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11616</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5980</v>
      </c>
    </row>
    <row r="10064" spans="1:2" x14ac:dyDescent="0.25">
      <c r="A10064" s="57">
        <v>42295008</v>
      </c>
      <c r="B10064" s="58" t="s">
        <v>16593</v>
      </c>
    </row>
    <row r="10065" spans="1:2" x14ac:dyDescent="0.25">
      <c r="A10065" s="57">
        <v>42295009</v>
      </c>
      <c r="B10065" s="58" t="s">
        <v>12097</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5870</v>
      </c>
    </row>
    <row r="10071" spans="1:2" x14ac:dyDescent="0.25">
      <c r="A10071" s="57">
        <v>42295015</v>
      </c>
      <c r="B10071" s="58" t="s">
        <v>12213</v>
      </c>
    </row>
    <row r="10072" spans="1:2" x14ac:dyDescent="0.25">
      <c r="A10072" s="57">
        <v>42295101</v>
      </c>
      <c r="B10072" s="58" t="s">
        <v>15658</v>
      </c>
    </row>
    <row r="10073" spans="1:2" x14ac:dyDescent="0.25">
      <c r="A10073" s="57">
        <v>42295102</v>
      </c>
      <c r="B10073" s="58" t="s">
        <v>11313</v>
      </c>
    </row>
    <row r="10074" spans="1:2" x14ac:dyDescent="0.25">
      <c r="A10074" s="57">
        <v>42295103</v>
      </c>
      <c r="B10074" s="58" t="s">
        <v>18094</v>
      </c>
    </row>
    <row r="10075" spans="1:2" x14ac:dyDescent="0.25">
      <c r="A10075" s="57">
        <v>42295104</v>
      </c>
      <c r="B10075" s="58" t="s">
        <v>8403</v>
      </c>
    </row>
    <row r="10076" spans="1:2" x14ac:dyDescent="0.25">
      <c r="A10076" s="57">
        <v>42295105</v>
      </c>
      <c r="B10076" s="58" t="s">
        <v>10362</v>
      </c>
    </row>
    <row r="10077" spans="1:2" x14ac:dyDescent="0.25">
      <c r="A10077" s="57">
        <v>42295106</v>
      </c>
      <c r="B10077" s="58" t="s">
        <v>9553</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13217</v>
      </c>
    </row>
    <row r="10082" spans="1:2" x14ac:dyDescent="0.25">
      <c r="A10082" s="57">
        <v>42295111</v>
      </c>
      <c r="B10082" s="58" t="s">
        <v>12819</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11979</v>
      </c>
    </row>
    <row r="10086" spans="1:2" x14ac:dyDescent="0.25">
      <c r="A10086" s="57">
        <v>42295115</v>
      </c>
      <c r="B10086" s="58" t="s">
        <v>11057</v>
      </c>
    </row>
    <row r="10087" spans="1:2" x14ac:dyDescent="0.25">
      <c r="A10087" s="57">
        <v>42295116</v>
      </c>
      <c r="B10087" s="58" t="s">
        <v>6753</v>
      </c>
    </row>
    <row r="10088" spans="1:2" x14ac:dyDescent="0.25">
      <c r="A10088" s="57">
        <v>42295117</v>
      </c>
      <c r="B10088" s="58" t="s">
        <v>11231</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10548</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17841</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12887</v>
      </c>
    </row>
    <row r="10108" spans="1:2" x14ac:dyDescent="0.25">
      <c r="A10108" s="57">
        <v>42295137</v>
      </c>
      <c r="B10108" s="58" t="s">
        <v>2790</v>
      </c>
    </row>
    <row r="10109" spans="1:2" x14ac:dyDescent="0.25">
      <c r="A10109" s="57">
        <v>42295138</v>
      </c>
      <c r="B10109" s="58" t="s">
        <v>13924</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11116</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17547</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12712</v>
      </c>
    </row>
    <row r="10121" spans="1:2" x14ac:dyDescent="0.25">
      <c r="A10121" s="57">
        <v>42295304</v>
      </c>
      <c r="B10121" s="58" t="s">
        <v>5091</v>
      </c>
    </row>
    <row r="10122" spans="1:2" x14ac:dyDescent="0.25">
      <c r="A10122" s="57">
        <v>42295305</v>
      </c>
      <c r="B10122" s="58" t="s">
        <v>6280</v>
      </c>
    </row>
    <row r="10123" spans="1:2" x14ac:dyDescent="0.25">
      <c r="A10123" s="57">
        <v>42295306</v>
      </c>
      <c r="B10123" s="58" t="s">
        <v>16575</v>
      </c>
    </row>
    <row r="10124" spans="1:2" x14ac:dyDescent="0.25">
      <c r="A10124" s="57">
        <v>42295307</v>
      </c>
      <c r="B10124" s="58" t="s">
        <v>6286</v>
      </c>
    </row>
    <row r="10125" spans="1:2" x14ac:dyDescent="0.25">
      <c r="A10125" s="57">
        <v>42295308</v>
      </c>
      <c r="B10125" s="58" t="s">
        <v>5473</v>
      </c>
    </row>
    <row r="10126" spans="1:2" x14ac:dyDescent="0.25">
      <c r="A10126" s="57">
        <v>42295401</v>
      </c>
      <c r="B10126" s="58" t="s">
        <v>10730</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11690</v>
      </c>
    </row>
    <row r="10130" spans="1:2" x14ac:dyDescent="0.25">
      <c r="A10130" s="57">
        <v>42295405</v>
      </c>
      <c r="B10130" s="58" t="s">
        <v>13592</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10633</v>
      </c>
    </row>
    <row r="10135" spans="1:2" x14ac:dyDescent="0.25">
      <c r="A10135" s="57">
        <v>42295410</v>
      </c>
      <c r="B10135" s="58" t="s">
        <v>12701</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11036</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10884</v>
      </c>
    </row>
    <row r="10143" spans="1:2" x14ac:dyDescent="0.25">
      <c r="A10143" s="57">
        <v>42295418</v>
      </c>
      <c r="B10143" s="58" t="s">
        <v>14557</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11964</v>
      </c>
    </row>
    <row r="10148" spans="1:2" x14ac:dyDescent="0.25">
      <c r="A10148" s="57">
        <v>42295423</v>
      </c>
      <c r="B10148" s="58" t="s">
        <v>1106</v>
      </c>
    </row>
    <row r="10149" spans="1:2" x14ac:dyDescent="0.25">
      <c r="A10149" s="57">
        <v>42295424</v>
      </c>
      <c r="B10149" s="58" t="s">
        <v>13224</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10476</v>
      </c>
    </row>
    <row r="10153" spans="1:2" x14ac:dyDescent="0.25">
      <c r="A10153" s="57">
        <v>42295428</v>
      </c>
      <c r="B10153" s="58" t="s">
        <v>6550</v>
      </c>
    </row>
    <row r="10154" spans="1:2" x14ac:dyDescent="0.25">
      <c r="A10154" s="57">
        <v>42295429</v>
      </c>
      <c r="B10154" s="58" t="s">
        <v>17682</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12838</v>
      </c>
    </row>
    <row r="10158" spans="1:2" x14ac:dyDescent="0.25">
      <c r="A10158" s="57">
        <v>42295433</v>
      </c>
      <c r="B10158" s="58" t="s">
        <v>10007</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9705</v>
      </c>
    </row>
    <row r="10163" spans="1:2" x14ac:dyDescent="0.25">
      <c r="A10163" s="57">
        <v>42295439</v>
      </c>
      <c r="B10163" s="58" t="s">
        <v>17797</v>
      </c>
    </row>
    <row r="10164" spans="1:2" x14ac:dyDescent="0.25">
      <c r="A10164" s="57">
        <v>42295440</v>
      </c>
      <c r="B10164" s="58" t="s">
        <v>3132</v>
      </c>
    </row>
    <row r="10165" spans="1:2" x14ac:dyDescent="0.25">
      <c r="A10165" s="57">
        <v>42295441</v>
      </c>
      <c r="B10165" s="58" t="s">
        <v>14000</v>
      </c>
    </row>
    <row r="10166" spans="1:2" x14ac:dyDescent="0.25">
      <c r="A10166" s="57">
        <v>42295445</v>
      </c>
      <c r="B10166" s="58" t="s">
        <v>15154</v>
      </c>
    </row>
    <row r="10167" spans="1:2" x14ac:dyDescent="0.25">
      <c r="A10167" s="57">
        <v>42295446</v>
      </c>
      <c r="B10167" s="58" t="s">
        <v>14127</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12618</v>
      </c>
    </row>
    <row r="10171" spans="1:2" x14ac:dyDescent="0.25">
      <c r="A10171" s="57">
        <v>42295452</v>
      </c>
      <c r="B10171" s="58" t="s">
        <v>13805</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11488</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13170</v>
      </c>
    </row>
    <row r="10184" spans="1:2" x14ac:dyDescent="0.25">
      <c r="A10184" s="57">
        <v>42295502</v>
      </c>
      <c r="B10184" s="58" t="s">
        <v>12321</v>
      </c>
    </row>
    <row r="10185" spans="1:2" x14ac:dyDescent="0.25">
      <c r="A10185" s="57">
        <v>42295503</v>
      </c>
      <c r="B10185" s="58" t="s">
        <v>6231</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12286</v>
      </c>
    </row>
    <row r="10189" spans="1:2" x14ac:dyDescent="0.25">
      <c r="A10189" s="57">
        <v>42295507</v>
      </c>
      <c r="B10189" s="58" t="s">
        <v>473</v>
      </c>
    </row>
    <row r="10190" spans="1:2" x14ac:dyDescent="0.25">
      <c r="A10190" s="57">
        <v>42295508</v>
      </c>
      <c r="B10190" s="58" t="s">
        <v>13547</v>
      </c>
    </row>
    <row r="10191" spans="1:2" x14ac:dyDescent="0.25">
      <c r="A10191" s="57">
        <v>42295509</v>
      </c>
      <c r="B10191" s="58" t="s">
        <v>11146</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12089</v>
      </c>
    </row>
    <row r="10197" spans="1:2" x14ac:dyDescent="0.25">
      <c r="A10197" s="57">
        <v>42295515</v>
      </c>
      <c r="B10197" s="58" t="s">
        <v>14438</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10402</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12589</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5855</v>
      </c>
    </row>
    <row r="10218" spans="1:2" x14ac:dyDescent="0.25">
      <c r="A10218" s="57">
        <v>42311510</v>
      </c>
      <c r="B10218" s="58" t="s">
        <v>10626</v>
      </c>
    </row>
    <row r="10219" spans="1:2" x14ac:dyDescent="0.25">
      <c r="A10219" s="57">
        <v>42311511</v>
      </c>
      <c r="B10219" s="58" t="s">
        <v>10183</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13760</v>
      </c>
    </row>
    <row r="10229" spans="1:2" x14ac:dyDescent="0.25">
      <c r="A10229" s="57">
        <v>42311521</v>
      </c>
      <c r="B10229" s="58" t="s">
        <v>13389</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12125</v>
      </c>
    </row>
    <row r="10233" spans="1:2" x14ac:dyDescent="0.25">
      <c r="A10233" s="57">
        <v>42311525</v>
      </c>
      <c r="B10233" s="58" t="s">
        <v>13969</v>
      </c>
    </row>
    <row r="10234" spans="1:2" x14ac:dyDescent="0.25">
      <c r="A10234" s="57">
        <v>42311526</v>
      </c>
      <c r="B10234" s="58" t="s">
        <v>17515</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12188</v>
      </c>
    </row>
    <row r="10239" spans="1:2" x14ac:dyDescent="0.25">
      <c r="A10239" s="57">
        <v>42311537</v>
      </c>
      <c r="B10239" s="58" t="s">
        <v>13538</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12557</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14156</v>
      </c>
    </row>
    <row r="10254" spans="1:2" x14ac:dyDescent="0.25">
      <c r="A10254" s="57">
        <v>42311903</v>
      </c>
      <c r="B10254" s="58" t="s">
        <v>7777</v>
      </c>
    </row>
    <row r="10255" spans="1:2" x14ac:dyDescent="0.25">
      <c r="A10255" s="57">
        <v>42312001</v>
      </c>
      <c r="B10255" s="58" t="s">
        <v>10208</v>
      </c>
    </row>
    <row r="10256" spans="1:2" x14ac:dyDescent="0.25">
      <c r="A10256" s="57">
        <v>42312002</v>
      </c>
      <c r="B10256" s="58" t="s">
        <v>12175</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10602</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11574</v>
      </c>
    </row>
    <row r="10264" spans="1:2" x14ac:dyDescent="0.25">
      <c r="A10264" s="57">
        <v>42312010</v>
      </c>
      <c r="B10264" s="58" t="s">
        <v>10172</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13783</v>
      </c>
    </row>
    <row r="10274" spans="1:2" x14ac:dyDescent="0.25">
      <c r="A10274" s="57">
        <v>42312107</v>
      </c>
      <c r="B10274" s="58" t="s">
        <v>10959</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11850</v>
      </c>
    </row>
    <row r="10279" spans="1:2" x14ac:dyDescent="0.25">
      <c r="A10279" s="57">
        <v>42312112</v>
      </c>
      <c r="B10279" s="58" t="s">
        <v>2370</v>
      </c>
    </row>
    <row r="10280" spans="1:2" x14ac:dyDescent="0.25">
      <c r="A10280" s="57">
        <v>42312113</v>
      </c>
      <c r="B10280" s="58" t="s">
        <v>10383</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6217</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12706</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10603</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14262</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17963</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14202</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10053</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13754</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13639</v>
      </c>
    </row>
    <row r="10319" spans="1:2" x14ac:dyDescent="0.25">
      <c r="A10319" s="57">
        <v>43191602</v>
      </c>
      <c r="B10319" s="58" t="s">
        <v>17761</v>
      </c>
    </row>
    <row r="10320" spans="1:2" x14ac:dyDescent="0.25">
      <c r="A10320" s="57">
        <v>43191603</v>
      </c>
      <c r="B10320" s="58" t="s">
        <v>10894</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11054</v>
      </c>
    </row>
    <row r="10330" spans="1:2" x14ac:dyDescent="0.25">
      <c r="A10330" s="57">
        <v>43191614</v>
      </c>
      <c r="B10330" s="58" t="s">
        <v>12602</v>
      </c>
    </row>
    <row r="10331" spans="1:2" x14ac:dyDescent="0.25">
      <c r="A10331" s="57">
        <v>43191615</v>
      </c>
      <c r="B10331" s="58" t="s">
        <v>4348</v>
      </c>
    </row>
    <row r="10332" spans="1:2" x14ac:dyDescent="0.25">
      <c r="A10332" s="57">
        <v>43191616</v>
      </c>
      <c r="B10332" s="58" t="s">
        <v>11515</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9666</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17754</v>
      </c>
    </row>
    <row r="10344" spans="1:2" x14ac:dyDescent="0.25">
      <c r="A10344" s="57">
        <v>43191630</v>
      </c>
      <c r="B10344" s="58" t="s">
        <v>6085</v>
      </c>
    </row>
    <row r="10345" spans="1:2" x14ac:dyDescent="0.25">
      <c r="A10345" s="57">
        <v>43201401</v>
      </c>
      <c r="B10345" s="58" t="s">
        <v>13844</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11736</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13169</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10995</v>
      </c>
    </row>
    <row r="10357" spans="1:2" x14ac:dyDescent="0.25">
      <c r="A10357" s="57">
        <v>43201503</v>
      </c>
      <c r="B10357" s="58" t="s">
        <v>10628</v>
      </c>
    </row>
    <row r="10358" spans="1:2" x14ac:dyDescent="0.25">
      <c r="A10358" s="57">
        <v>43201507</v>
      </c>
      <c r="B10358" s="58" t="s">
        <v>4344</v>
      </c>
    </row>
    <row r="10359" spans="1:2" x14ac:dyDescent="0.25">
      <c r="A10359" s="57">
        <v>43201508</v>
      </c>
      <c r="B10359" s="58" t="s">
        <v>10487</v>
      </c>
    </row>
    <row r="10360" spans="1:2" x14ac:dyDescent="0.25">
      <c r="A10360" s="57">
        <v>43201509</v>
      </c>
      <c r="B10360" s="58" t="s">
        <v>11889</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6177</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6224</v>
      </c>
    </row>
    <row r="10372" spans="1:2" x14ac:dyDescent="0.25">
      <c r="A10372" s="57">
        <v>43201542</v>
      </c>
      <c r="B10372" s="58" t="s">
        <v>15108</v>
      </c>
    </row>
    <row r="10373" spans="1:2" x14ac:dyDescent="0.25">
      <c r="A10373" s="57">
        <v>43201543</v>
      </c>
      <c r="B10373" s="58" t="s">
        <v>11257</v>
      </c>
    </row>
    <row r="10374" spans="1:2" x14ac:dyDescent="0.25">
      <c r="A10374" s="57">
        <v>43201544</v>
      </c>
      <c r="B10374" s="58" t="s">
        <v>12055</v>
      </c>
    </row>
    <row r="10375" spans="1:2" x14ac:dyDescent="0.25">
      <c r="A10375" s="57">
        <v>43201545</v>
      </c>
      <c r="B10375" s="58" t="s">
        <v>17040</v>
      </c>
    </row>
    <row r="10376" spans="1:2" x14ac:dyDescent="0.25">
      <c r="A10376" s="57">
        <v>43201546</v>
      </c>
      <c r="B10376" s="58" t="s">
        <v>10252</v>
      </c>
    </row>
    <row r="10377" spans="1:2" x14ac:dyDescent="0.25">
      <c r="A10377" s="57">
        <v>43201547</v>
      </c>
      <c r="B10377" s="58" t="s">
        <v>8087</v>
      </c>
    </row>
    <row r="10378" spans="1:2" x14ac:dyDescent="0.25">
      <c r="A10378" s="57">
        <v>43201549</v>
      </c>
      <c r="B10378" s="58" t="s">
        <v>14721</v>
      </c>
    </row>
    <row r="10379" spans="1:2" x14ac:dyDescent="0.25">
      <c r="A10379" s="57">
        <v>43201550</v>
      </c>
      <c r="B10379" s="58" t="s">
        <v>6953</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17598</v>
      </c>
    </row>
    <row r="10385" spans="1:2" x14ac:dyDescent="0.25">
      <c r="A10385" s="57">
        <v>43201604</v>
      </c>
      <c r="B10385" s="58" t="s">
        <v>3979</v>
      </c>
    </row>
    <row r="10386" spans="1:2" x14ac:dyDescent="0.25">
      <c r="A10386" s="57">
        <v>43201605</v>
      </c>
      <c r="B10386" s="58" t="s">
        <v>18807</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11373</v>
      </c>
    </row>
    <row r="10390" spans="1:2" x14ac:dyDescent="0.25">
      <c r="A10390" s="57">
        <v>43201611</v>
      </c>
      <c r="B10390" s="58" t="s">
        <v>9960</v>
      </c>
    </row>
    <row r="10391" spans="1:2" x14ac:dyDescent="0.25">
      <c r="A10391" s="57">
        <v>43201612</v>
      </c>
      <c r="B10391" s="58" t="s">
        <v>3387</v>
      </c>
    </row>
    <row r="10392" spans="1:2" x14ac:dyDescent="0.25">
      <c r="A10392" s="57">
        <v>43201614</v>
      </c>
      <c r="B10392" s="58" t="s">
        <v>13713</v>
      </c>
    </row>
    <row r="10393" spans="1:2" x14ac:dyDescent="0.25">
      <c r="A10393" s="57">
        <v>43201615</v>
      </c>
      <c r="B10393" s="58" t="s">
        <v>4101</v>
      </c>
    </row>
    <row r="10394" spans="1:2" x14ac:dyDescent="0.25">
      <c r="A10394" s="57">
        <v>43201616</v>
      </c>
      <c r="B10394" s="58" t="s">
        <v>10368</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9634</v>
      </c>
    </row>
    <row r="10402" spans="1:2" x14ac:dyDescent="0.25">
      <c r="A10402" s="57">
        <v>43201810</v>
      </c>
      <c r="B10402" s="58" t="s">
        <v>4148</v>
      </c>
    </row>
    <row r="10403" spans="1:2" x14ac:dyDescent="0.25">
      <c r="A10403" s="57">
        <v>43201811</v>
      </c>
      <c r="B10403" s="58" t="s">
        <v>13305</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13309</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9707</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14576</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14195</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12164</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12503</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14283</v>
      </c>
    </row>
    <row r="10435" spans="1:2" x14ac:dyDescent="0.25">
      <c r="A10435" s="57">
        <v>43211503</v>
      </c>
      <c r="B10435" s="58" t="s">
        <v>13638</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11897</v>
      </c>
    </row>
    <row r="10445" spans="1:2" x14ac:dyDescent="0.25">
      <c r="A10445" s="57">
        <v>43211601</v>
      </c>
      <c r="B10445" s="58" t="s">
        <v>4902</v>
      </c>
    </row>
    <row r="10446" spans="1:2" x14ac:dyDescent="0.25">
      <c r="A10446" s="57">
        <v>43211602</v>
      </c>
      <c r="B10446" s="58" t="s">
        <v>11933</v>
      </c>
    </row>
    <row r="10447" spans="1:2" x14ac:dyDescent="0.25">
      <c r="A10447" s="57">
        <v>43211603</v>
      </c>
      <c r="B10447" s="58" t="s">
        <v>13413</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12395</v>
      </c>
    </row>
    <row r="10453" spans="1:2" x14ac:dyDescent="0.25">
      <c r="A10453" s="57">
        <v>43211609</v>
      </c>
      <c r="B10453" s="58" t="s">
        <v>13761</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10343</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12541</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11309</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10735</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13460</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13177</v>
      </c>
    </row>
    <row r="10487" spans="1:2" x14ac:dyDescent="0.25">
      <c r="A10487" s="57">
        <v>43212103</v>
      </c>
      <c r="B10487" s="58" t="s">
        <v>14021</v>
      </c>
    </row>
    <row r="10488" spans="1:2" x14ac:dyDescent="0.25">
      <c r="A10488" s="57">
        <v>43212104</v>
      </c>
      <c r="B10488" s="58" t="s">
        <v>1911</v>
      </c>
    </row>
    <row r="10489" spans="1:2" x14ac:dyDescent="0.25">
      <c r="A10489" s="57">
        <v>43212105</v>
      </c>
      <c r="B10489" s="58" t="s">
        <v>11763</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13238</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13702</v>
      </c>
    </row>
    <row r="10503" spans="1:2" x14ac:dyDescent="0.25">
      <c r="A10503" s="57">
        <v>43221505</v>
      </c>
      <c r="B10503" s="58" t="s">
        <v>314</v>
      </c>
    </row>
    <row r="10504" spans="1:2" x14ac:dyDescent="0.25">
      <c r="A10504" s="57">
        <v>43221506</v>
      </c>
      <c r="B10504" s="58" t="s">
        <v>12754</v>
      </c>
    </row>
    <row r="10505" spans="1:2" x14ac:dyDescent="0.25">
      <c r="A10505" s="57">
        <v>43221507</v>
      </c>
      <c r="B10505" s="58" t="s">
        <v>9690</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9741</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13383</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10980</v>
      </c>
    </row>
    <row r="10516" spans="1:2" x14ac:dyDescent="0.25">
      <c r="A10516" s="57">
        <v>43221520</v>
      </c>
      <c r="B10516" s="58" t="s">
        <v>13438</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6308</v>
      </c>
    </row>
    <row r="10521" spans="1:2" x14ac:dyDescent="0.25">
      <c r="A10521" s="57">
        <v>43221525</v>
      </c>
      <c r="B10521" s="58" t="s">
        <v>18158</v>
      </c>
    </row>
    <row r="10522" spans="1:2" x14ac:dyDescent="0.25">
      <c r="A10522" s="57">
        <v>43221526</v>
      </c>
      <c r="B10522" s="58" t="s">
        <v>11053</v>
      </c>
    </row>
    <row r="10523" spans="1:2" x14ac:dyDescent="0.25">
      <c r="A10523" s="57">
        <v>43221601</v>
      </c>
      <c r="B10523" s="58" t="s">
        <v>14624</v>
      </c>
    </row>
    <row r="10524" spans="1:2" x14ac:dyDescent="0.25">
      <c r="A10524" s="57">
        <v>43221602</v>
      </c>
      <c r="B10524" s="58" t="s">
        <v>6360</v>
      </c>
    </row>
    <row r="10525" spans="1:2" x14ac:dyDescent="0.25">
      <c r="A10525" s="57">
        <v>43221603</v>
      </c>
      <c r="B10525" s="58" t="s">
        <v>10818</v>
      </c>
    </row>
    <row r="10526" spans="1:2" x14ac:dyDescent="0.25">
      <c r="A10526" s="57">
        <v>43221701</v>
      </c>
      <c r="B10526" s="58" t="s">
        <v>12612</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11069</v>
      </c>
    </row>
    <row r="10533" spans="1:2" x14ac:dyDescent="0.25">
      <c r="A10533" s="57">
        <v>43221708</v>
      </c>
      <c r="B10533" s="58" t="s">
        <v>12330</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13970</v>
      </c>
    </row>
    <row r="10537" spans="1:2" x14ac:dyDescent="0.25">
      <c r="A10537" s="57">
        <v>43221712</v>
      </c>
      <c r="B10537" s="58" t="s">
        <v>1155</v>
      </c>
    </row>
    <row r="10538" spans="1:2" x14ac:dyDescent="0.25">
      <c r="A10538" s="57">
        <v>43221713</v>
      </c>
      <c r="B10538" s="58" t="s">
        <v>13354</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17208</v>
      </c>
    </row>
    <row r="10547" spans="1:2" x14ac:dyDescent="0.25">
      <c r="A10547" s="57">
        <v>43221801</v>
      </c>
      <c r="B10547" s="58" t="s">
        <v>6688</v>
      </c>
    </row>
    <row r="10548" spans="1:2" x14ac:dyDescent="0.25">
      <c r="A10548" s="57">
        <v>43221802</v>
      </c>
      <c r="B10548" s="58" t="s">
        <v>14014</v>
      </c>
    </row>
    <row r="10549" spans="1:2" x14ac:dyDescent="0.25">
      <c r="A10549" s="57">
        <v>43221803</v>
      </c>
      <c r="B10549" s="58" t="s">
        <v>13344</v>
      </c>
    </row>
    <row r="10550" spans="1:2" x14ac:dyDescent="0.25">
      <c r="A10550" s="57">
        <v>43221804</v>
      </c>
      <c r="B10550" s="58" t="s">
        <v>9550</v>
      </c>
    </row>
    <row r="10551" spans="1:2" x14ac:dyDescent="0.25">
      <c r="A10551" s="57">
        <v>43221805</v>
      </c>
      <c r="B10551" s="58" t="s">
        <v>11173</v>
      </c>
    </row>
    <row r="10552" spans="1:2" x14ac:dyDescent="0.25">
      <c r="A10552" s="57">
        <v>43221806</v>
      </c>
      <c r="B10552" s="58" t="s">
        <v>18411</v>
      </c>
    </row>
    <row r="10553" spans="1:2" x14ac:dyDescent="0.25">
      <c r="A10553" s="57">
        <v>43221807</v>
      </c>
      <c r="B10553" s="58" t="s">
        <v>12270</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10016</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11445</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14482</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9964</v>
      </c>
    </row>
    <row r="10573" spans="1:2" x14ac:dyDescent="0.25">
      <c r="A10573" s="57">
        <v>43222623</v>
      </c>
      <c r="B10573" s="58" t="s">
        <v>18112</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11346</v>
      </c>
    </row>
    <row r="10579" spans="1:2" x14ac:dyDescent="0.25">
      <c r="A10579" s="57">
        <v>43222629</v>
      </c>
      <c r="B10579" s="58" t="s">
        <v>5685</v>
      </c>
    </row>
    <row r="10580" spans="1:2" x14ac:dyDescent="0.25">
      <c r="A10580" s="57">
        <v>43222630</v>
      </c>
      <c r="B10580" s="58" t="s">
        <v>13414</v>
      </c>
    </row>
    <row r="10581" spans="1:2" x14ac:dyDescent="0.25">
      <c r="A10581" s="57">
        <v>43222631</v>
      </c>
      <c r="B10581" s="58" t="s">
        <v>18584</v>
      </c>
    </row>
    <row r="10582" spans="1:2" x14ac:dyDescent="0.25">
      <c r="A10582" s="57">
        <v>43222632</v>
      </c>
      <c r="B10582" s="58" t="s">
        <v>12641</v>
      </c>
    </row>
    <row r="10583" spans="1:2" x14ac:dyDescent="0.25">
      <c r="A10583" s="57">
        <v>43222701</v>
      </c>
      <c r="B10583" s="58" t="s">
        <v>12739</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12249</v>
      </c>
    </row>
    <row r="10588" spans="1:2" x14ac:dyDescent="0.25">
      <c r="A10588" s="57">
        <v>43222803</v>
      </c>
      <c r="B10588" s="58" t="s">
        <v>11311</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9934</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13936</v>
      </c>
    </row>
    <row r="10603" spans="1:2" x14ac:dyDescent="0.25">
      <c r="A10603" s="57">
        <v>43222824</v>
      </c>
      <c r="B10603" s="58" t="s">
        <v>16895</v>
      </c>
    </row>
    <row r="10604" spans="1:2" x14ac:dyDescent="0.25">
      <c r="A10604" s="57">
        <v>43222825</v>
      </c>
      <c r="B10604" s="58" t="s">
        <v>11183</v>
      </c>
    </row>
    <row r="10605" spans="1:2" x14ac:dyDescent="0.25">
      <c r="A10605" s="57">
        <v>43222901</v>
      </c>
      <c r="B10605" s="58" t="s">
        <v>13977</v>
      </c>
    </row>
    <row r="10606" spans="1:2" x14ac:dyDescent="0.25">
      <c r="A10606" s="57">
        <v>43222902</v>
      </c>
      <c r="B10606" s="58" t="s">
        <v>12542</v>
      </c>
    </row>
    <row r="10607" spans="1:2" x14ac:dyDescent="0.25">
      <c r="A10607" s="57">
        <v>43223001</v>
      </c>
      <c r="B10607" s="58" t="s">
        <v>14180</v>
      </c>
    </row>
    <row r="10608" spans="1:2" x14ac:dyDescent="0.25">
      <c r="A10608" s="57">
        <v>43223101</v>
      </c>
      <c r="B10608" s="58" t="s">
        <v>13498</v>
      </c>
    </row>
    <row r="10609" spans="1:2" x14ac:dyDescent="0.25">
      <c r="A10609" s="57">
        <v>43223102</v>
      </c>
      <c r="B10609" s="58" t="s">
        <v>13289</v>
      </c>
    </row>
    <row r="10610" spans="1:2" x14ac:dyDescent="0.25">
      <c r="A10610" s="57">
        <v>43223103</v>
      </c>
      <c r="B10610" s="58" t="s">
        <v>14613</v>
      </c>
    </row>
    <row r="10611" spans="1:2" x14ac:dyDescent="0.25">
      <c r="A10611" s="57">
        <v>43223104</v>
      </c>
      <c r="B10611" s="58" t="s">
        <v>12979</v>
      </c>
    </row>
    <row r="10612" spans="1:2" x14ac:dyDescent="0.25">
      <c r="A10612" s="57">
        <v>43223105</v>
      </c>
      <c r="B10612" s="58" t="s">
        <v>14226</v>
      </c>
    </row>
    <row r="10613" spans="1:2" x14ac:dyDescent="0.25">
      <c r="A10613" s="57">
        <v>43223106</v>
      </c>
      <c r="B10613" s="58" t="s">
        <v>14381</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11271</v>
      </c>
    </row>
    <row r="10618" spans="1:2" x14ac:dyDescent="0.25">
      <c r="A10618" s="57">
        <v>43223111</v>
      </c>
      <c r="B10618" s="58" t="s">
        <v>10057</v>
      </c>
    </row>
    <row r="10619" spans="1:2" x14ac:dyDescent="0.25">
      <c r="A10619" s="57">
        <v>43223112</v>
      </c>
      <c r="B10619" s="58" t="s">
        <v>11612</v>
      </c>
    </row>
    <row r="10620" spans="1:2" x14ac:dyDescent="0.25">
      <c r="A10620" s="57">
        <v>43223113</v>
      </c>
      <c r="B10620" s="58" t="s">
        <v>2208</v>
      </c>
    </row>
    <row r="10621" spans="1:2" x14ac:dyDescent="0.25">
      <c r="A10621" s="57">
        <v>43223201</v>
      </c>
      <c r="B10621" s="58" t="s">
        <v>14546</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13231</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13116</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6285</v>
      </c>
    </row>
    <row r="10635" spans="1:2" x14ac:dyDescent="0.25">
      <c r="A10635" s="57">
        <v>43231505</v>
      </c>
      <c r="B10635" s="58" t="s">
        <v>14346</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10482</v>
      </c>
    </row>
    <row r="10646" spans="1:2" x14ac:dyDescent="0.25">
      <c r="A10646" s="57">
        <v>43231603</v>
      </c>
      <c r="B10646" s="58" t="s">
        <v>4095</v>
      </c>
    </row>
    <row r="10647" spans="1:2" x14ac:dyDescent="0.25">
      <c r="A10647" s="57">
        <v>43231604</v>
      </c>
      <c r="B10647" s="58" t="s">
        <v>13168</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14309</v>
      </c>
    </row>
    <row r="10653" spans="1:2" x14ac:dyDescent="0.25">
      <c r="A10653" s="57">
        <v>43232005</v>
      </c>
      <c r="B10653" s="58" t="s">
        <v>6857</v>
      </c>
    </row>
    <row r="10654" spans="1:2" x14ac:dyDescent="0.25">
      <c r="A10654" s="57">
        <v>43232101</v>
      </c>
      <c r="B10654" s="58" t="s">
        <v>14511</v>
      </c>
    </row>
    <row r="10655" spans="1:2" x14ac:dyDescent="0.25">
      <c r="A10655" s="57">
        <v>43232102</v>
      </c>
      <c r="B10655" s="58" t="s">
        <v>11694</v>
      </c>
    </row>
    <row r="10656" spans="1:2" x14ac:dyDescent="0.25">
      <c r="A10656" s="57">
        <v>43232103</v>
      </c>
      <c r="B10656" s="58" t="s">
        <v>12029</v>
      </c>
    </row>
    <row r="10657" spans="1:2" x14ac:dyDescent="0.25">
      <c r="A10657" s="57">
        <v>43232104</v>
      </c>
      <c r="B10657" s="58" t="s">
        <v>2093</v>
      </c>
    </row>
    <row r="10658" spans="1:2" x14ac:dyDescent="0.25">
      <c r="A10658" s="57">
        <v>43232105</v>
      </c>
      <c r="B10658" s="58" t="s">
        <v>11019</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13504</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11335</v>
      </c>
    </row>
    <row r="10672" spans="1:2" x14ac:dyDescent="0.25">
      <c r="A10672" s="57">
        <v>43232305</v>
      </c>
      <c r="B10672" s="58" t="s">
        <v>6905</v>
      </c>
    </row>
    <row r="10673" spans="1:2" x14ac:dyDescent="0.25">
      <c r="A10673" s="57">
        <v>43232306</v>
      </c>
      <c r="B10673" s="58" t="s">
        <v>12954</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12951</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10045</v>
      </c>
    </row>
    <row r="10684" spans="1:2" x14ac:dyDescent="0.25">
      <c r="A10684" s="57">
        <v>43232405</v>
      </c>
      <c r="B10684" s="58" t="s">
        <v>12902</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17577</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11959</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11699</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12379</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12320</v>
      </c>
    </row>
    <row r="10704" spans="1:2" x14ac:dyDescent="0.25">
      <c r="A10704" s="57">
        <v>43232612</v>
      </c>
      <c r="B10704" s="58" t="s">
        <v>2374</v>
      </c>
    </row>
    <row r="10705" spans="1:2" x14ac:dyDescent="0.25">
      <c r="A10705" s="57">
        <v>43232701</v>
      </c>
      <c r="B10705" s="58" t="s">
        <v>11316</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10582</v>
      </c>
    </row>
    <row r="10718" spans="1:2" x14ac:dyDescent="0.25">
      <c r="A10718" s="57">
        <v>43232905</v>
      </c>
      <c r="B10718" s="58" t="s">
        <v>10550</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17405</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13698</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10566</v>
      </c>
    </row>
    <row r="10740" spans="1:2" x14ac:dyDescent="0.25">
      <c r="A10740" s="57">
        <v>43233405</v>
      </c>
      <c r="B10740" s="58" t="s">
        <v>13153</v>
      </c>
    </row>
    <row r="10741" spans="1:2" x14ac:dyDescent="0.25">
      <c r="A10741" s="57">
        <v>43233406</v>
      </c>
      <c r="B10741" s="58" t="s">
        <v>14141</v>
      </c>
    </row>
    <row r="10742" spans="1:2" x14ac:dyDescent="0.25">
      <c r="A10742" s="57">
        <v>43233407</v>
      </c>
      <c r="B10742" s="58" t="s">
        <v>11156</v>
      </c>
    </row>
    <row r="10743" spans="1:2" x14ac:dyDescent="0.25">
      <c r="A10743" s="57">
        <v>43233410</v>
      </c>
      <c r="B10743" s="58" t="s">
        <v>5767</v>
      </c>
    </row>
    <row r="10744" spans="1:2" x14ac:dyDescent="0.25">
      <c r="A10744" s="57">
        <v>43233411</v>
      </c>
      <c r="B10744" s="58" t="s">
        <v>13194</v>
      </c>
    </row>
    <row r="10745" spans="1:2" x14ac:dyDescent="0.25">
      <c r="A10745" s="57">
        <v>43233413</v>
      </c>
      <c r="B10745" s="58" t="s">
        <v>17441</v>
      </c>
    </row>
    <row r="10746" spans="1:2" x14ac:dyDescent="0.25">
      <c r="A10746" s="57">
        <v>43233414</v>
      </c>
      <c r="B10746" s="58" t="s">
        <v>12790</v>
      </c>
    </row>
    <row r="10747" spans="1:2" x14ac:dyDescent="0.25">
      <c r="A10747" s="57">
        <v>43233415</v>
      </c>
      <c r="B10747" s="58" t="s">
        <v>7721</v>
      </c>
    </row>
    <row r="10748" spans="1:2" x14ac:dyDescent="0.25">
      <c r="A10748" s="57">
        <v>43233501</v>
      </c>
      <c r="B10748" s="58" t="s">
        <v>6213</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11378</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10108</v>
      </c>
    </row>
    <row r="10757" spans="1:2" x14ac:dyDescent="0.25">
      <c r="A10757" s="57">
        <v>43233510</v>
      </c>
      <c r="B10757" s="58" t="s">
        <v>10147</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6056</v>
      </c>
    </row>
    <row r="10761" spans="1:2" x14ac:dyDescent="0.25">
      <c r="A10761" s="57">
        <v>44101503</v>
      </c>
      <c r="B10761" s="58" t="s">
        <v>18741</v>
      </c>
    </row>
    <row r="10762" spans="1:2" x14ac:dyDescent="0.25">
      <c r="A10762" s="57">
        <v>44101504</v>
      </c>
      <c r="B10762" s="58" t="s">
        <v>14199</v>
      </c>
    </row>
    <row r="10763" spans="1:2" x14ac:dyDescent="0.25">
      <c r="A10763" s="57">
        <v>44101505</v>
      </c>
      <c r="B10763" s="58" t="s">
        <v>13573</v>
      </c>
    </row>
    <row r="10764" spans="1:2" x14ac:dyDescent="0.25">
      <c r="A10764" s="57">
        <v>44101506</v>
      </c>
      <c r="B10764" s="58" t="s">
        <v>12208</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11873</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13296</v>
      </c>
    </row>
    <row r="10772" spans="1:2" x14ac:dyDescent="0.25">
      <c r="A10772" s="57">
        <v>44101702</v>
      </c>
      <c r="B10772" s="58" t="s">
        <v>508</v>
      </c>
    </row>
    <row r="10773" spans="1:2" x14ac:dyDescent="0.25">
      <c r="A10773" s="57">
        <v>44101703</v>
      </c>
      <c r="B10773" s="58" t="s">
        <v>10132</v>
      </c>
    </row>
    <row r="10774" spans="1:2" x14ac:dyDescent="0.25">
      <c r="A10774" s="57">
        <v>44101704</v>
      </c>
      <c r="B10774" s="58" t="s">
        <v>4529</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13976</v>
      </c>
    </row>
    <row r="10781" spans="1:2" x14ac:dyDescent="0.25">
      <c r="A10781" s="57">
        <v>44101711</v>
      </c>
      <c r="B10781" s="58" t="s">
        <v>12338</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5940</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14051</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11928</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9308</v>
      </c>
    </row>
    <row r="10796" spans="1:2" x14ac:dyDescent="0.25">
      <c r="A10796" s="57">
        <v>44101727</v>
      </c>
      <c r="B10796" s="58" t="s">
        <v>14318</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14418</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14606</v>
      </c>
    </row>
    <row r="10808" spans="1:2" x14ac:dyDescent="0.25">
      <c r="A10808" s="57">
        <v>44102002</v>
      </c>
      <c r="B10808" s="58" t="s">
        <v>11820</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11961</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12162</v>
      </c>
    </row>
    <row r="10818" spans="1:2" x14ac:dyDescent="0.25">
      <c r="A10818" s="57">
        <v>44102108</v>
      </c>
      <c r="B10818" s="58" t="s">
        <v>13221</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11095</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11306</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13730</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13701</v>
      </c>
    </row>
    <row r="10839" spans="1:2" x14ac:dyDescent="0.25">
      <c r="A10839" s="57">
        <v>44102501</v>
      </c>
      <c r="B10839" s="58" t="s">
        <v>10847</v>
      </c>
    </row>
    <row r="10840" spans="1:2" x14ac:dyDescent="0.25">
      <c r="A10840" s="57">
        <v>44102502</v>
      </c>
      <c r="B10840" s="58" t="s">
        <v>12965</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12318</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13513</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13111</v>
      </c>
    </row>
    <row r="10860" spans="1:2" x14ac:dyDescent="0.25">
      <c r="A10860" s="57">
        <v>44102909</v>
      </c>
      <c r="B10860" s="58" t="s">
        <v>2194</v>
      </c>
    </row>
    <row r="10861" spans="1:2" x14ac:dyDescent="0.25">
      <c r="A10861" s="57">
        <v>44102910</v>
      </c>
      <c r="B10861" s="58" t="s">
        <v>10182</v>
      </c>
    </row>
    <row r="10862" spans="1:2" x14ac:dyDescent="0.25">
      <c r="A10862" s="57">
        <v>44102911</v>
      </c>
      <c r="B10862" s="58" t="s">
        <v>402</v>
      </c>
    </row>
    <row r="10863" spans="1:2" x14ac:dyDescent="0.25">
      <c r="A10863" s="57">
        <v>44102912</v>
      </c>
      <c r="B10863" s="58" t="s">
        <v>9654</v>
      </c>
    </row>
    <row r="10864" spans="1:2" x14ac:dyDescent="0.25">
      <c r="A10864" s="57">
        <v>44102913</v>
      </c>
      <c r="B10864" s="58" t="s">
        <v>11288</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11905</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9829</v>
      </c>
    </row>
    <row r="10876" spans="1:2" x14ac:dyDescent="0.25">
      <c r="A10876" s="57">
        <v>44103108</v>
      </c>
      <c r="B10876" s="58" t="s">
        <v>13944</v>
      </c>
    </row>
    <row r="10877" spans="1:2" x14ac:dyDescent="0.25">
      <c r="A10877" s="57">
        <v>44103109</v>
      </c>
      <c r="B10877" s="58" t="s">
        <v>12171</v>
      </c>
    </row>
    <row r="10878" spans="1:2" x14ac:dyDescent="0.25">
      <c r="A10878" s="57">
        <v>44103110</v>
      </c>
      <c r="B10878" s="58" t="s">
        <v>11026</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11278</v>
      </c>
    </row>
    <row r="10882" spans="1:2" x14ac:dyDescent="0.25">
      <c r="A10882" s="57">
        <v>44103114</v>
      </c>
      <c r="B10882" s="58" t="s">
        <v>12950</v>
      </c>
    </row>
    <row r="10883" spans="1:2" x14ac:dyDescent="0.25">
      <c r="A10883" s="57">
        <v>44103116</v>
      </c>
      <c r="B10883" s="58" t="s">
        <v>6266</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13370</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18683</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10010</v>
      </c>
    </row>
    <row r="10907" spans="1:2" x14ac:dyDescent="0.25">
      <c r="A10907" s="57">
        <v>44111509</v>
      </c>
      <c r="B10907" s="58" t="s">
        <v>12327</v>
      </c>
    </row>
    <row r="10908" spans="1:2" x14ac:dyDescent="0.25">
      <c r="A10908" s="57">
        <v>44111510</v>
      </c>
      <c r="B10908" s="58" t="s">
        <v>12733</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11067</v>
      </c>
    </row>
    <row r="10912" spans="1:2" x14ac:dyDescent="0.25">
      <c r="A10912" s="57">
        <v>44111514</v>
      </c>
      <c r="B10912" s="58" t="s">
        <v>13831</v>
      </c>
    </row>
    <row r="10913" spans="1:2" x14ac:dyDescent="0.25">
      <c r="A10913" s="57">
        <v>44111515</v>
      </c>
      <c r="B10913" s="58" t="s">
        <v>13207</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12201</v>
      </c>
    </row>
    <row r="10921" spans="1:2" x14ac:dyDescent="0.25">
      <c r="A10921" s="57">
        <v>44111603</v>
      </c>
      <c r="B10921" s="58" t="s">
        <v>13104</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14153</v>
      </c>
    </row>
    <row r="10928" spans="1:2" x14ac:dyDescent="0.25">
      <c r="A10928" s="57">
        <v>44111610</v>
      </c>
      <c r="B10928" s="58" t="s">
        <v>15939</v>
      </c>
    </row>
    <row r="10929" spans="1:2" x14ac:dyDescent="0.25">
      <c r="A10929" s="57">
        <v>44111611</v>
      </c>
      <c r="B10929" s="58" t="s">
        <v>6066</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11276</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9628</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13665</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11140</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12124</v>
      </c>
    </row>
    <row r="10952" spans="1:2" x14ac:dyDescent="0.25">
      <c r="A10952" s="57">
        <v>44111904</v>
      </c>
      <c r="B10952" s="58" t="s">
        <v>12449</v>
      </c>
    </row>
    <row r="10953" spans="1:2" x14ac:dyDescent="0.25">
      <c r="A10953" s="57">
        <v>44111905</v>
      </c>
      <c r="B10953" s="58" t="s">
        <v>9723</v>
      </c>
    </row>
    <row r="10954" spans="1:2" x14ac:dyDescent="0.25">
      <c r="A10954" s="57">
        <v>44111906</v>
      </c>
      <c r="B10954" s="58" t="s">
        <v>15997</v>
      </c>
    </row>
    <row r="10955" spans="1:2" x14ac:dyDescent="0.25">
      <c r="A10955" s="57">
        <v>44111907</v>
      </c>
      <c r="B10955" s="58" t="s">
        <v>10940</v>
      </c>
    </row>
    <row r="10956" spans="1:2" x14ac:dyDescent="0.25">
      <c r="A10956" s="57">
        <v>44111908</v>
      </c>
      <c r="B10956" s="58" t="s">
        <v>4296</v>
      </c>
    </row>
    <row r="10957" spans="1:2" x14ac:dyDescent="0.25">
      <c r="A10957" s="57">
        <v>44111909</v>
      </c>
      <c r="B10957" s="58" t="s">
        <v>12633</v>
      </c>
    </row>
    <row r="10958" spans="1:2" x14ac:dyDescent="0.25">
      <c r="A10958" s="57">
        <v>44111910</v>
      </c>
      <c r="B10958" s="58" t="s">
        <v>16171</v>
      </c>
    </row>
    <row r="10959" spans="1:2" x14ac:dyDescent="0.25">
      <c r="A10959" s="57">
        <v>44111911</v>
      </c>
      <c r="B10959" s="58" t="s">
        <v>11458</v>
      </c>
    </row>
    <row r="10960" spans="1:2" x14ac:dyDescent="0.25">
      <c r="A10960" s="57">
        <v>44112001</v>
      </c>
      <c r="B10960" s="58" t="s">
        <v>12273</v>
      </c>
    </row>
    <row r="10961" spans="1:2" x14ac:dyDescent="0.25">
      <c r="A10961" s="57">
        <v>44112002</v>
      </c>
      <c r="B10961" s="58" t="s">
        <v>13443</v>
      </c>
    </row>
    <row r="10962" spans="1:2" x14ac:dyDescent="0.25">
      <c r="A10962" s="57">
        <v>44112004</v>
      </c>
      <c r="B10962" s="58" t="s">
        <v>9754</v>
      </c>
    </row>
    <row r="10963" spans="1:2" x14ac:dyDescent="0.25">
      <c r="A10963" s="57">
        <v>44112005</v>
      </c>
      <c r="B10963" s="58" t="s">
        <v>10946</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12523</v>
      </c>
    </row>
    <row r="10973" spans="1:2" x14ac:dyDescent="0.25">
      <c r="A10973" s="57">
        <v>44121508</v>
      </c>
      <c r="B10973" s="58" t="s">
        <v>12538</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14285</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18090</v>
      </c>
    </row>
    <row r="10985" spans="1:2" x14ac:dyDescent="0.25">
      <c r="A10985" s="57">
        <v>44121617</v>
      </c>
      <c r="B10985" s="58" t="s">
        <v>12305</v>
      </c>
    </row>
    <row r="10986" spans="1:2" x14ac:dyDescent="0.25">
      <c r="A10986" s="57">
        <v>44121618</v>
      </c>
      <c r="B10986" s="58" t="s">
        <v>5925</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12531</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10385</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13259</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13986</v>
      </c>
    </row>
    <row r="11006" spans="1:2" x14ac:dyDescent="0.25">
      <c r="A11006" s="57">
        <v>44121704</v>
      </c>
      <c r="B11006" s="58" t="s">
        <v>729</v>
      </c>
    </row>
    <row r="11007" spans="1:2" x14ac:dyDescent="0.25">
      <c r="A11007" s="57">
        <v>44121705</v>
      </c>
      <c r="B11007" s="58" t="s">
        <v>11221</v>
      </c>
    </row>
    <row r="11008" spans="1:2" x14ac:dyDescent="0.25">
      <c r="A11008" s="57">
        <v>44121706</v>
      </c>
      <c r="B11008" s="58" t="s">
        <v>2541</v>
      </c>
    </row>
    <row r="11009" spans="1:2" x14ac:dyDescent="0.25">
      <c r="A11009" s="57">
        <v>44121707</v>
      </c>
      <c r="B11009" s="58" t="s">
        <v>9983</v>
      </c>
    </row>
    <row r="11010" spans="1:2" x14ac:dyDescent="0.25">
      <c r="A11010" s="57">
        <v>44121708</v>
      </c>
      <c r="B11010" s="58" t="s">
        <v>13768</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11230</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11245</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14241</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6392</v>
      </c>
    </row>
    <row r="11034" spans="1:2" x14ac:dyDescent="0.25">
      <c r="A11034" s="57">
        <v>44122005</v>
      </c>
      <c r="B11034" s="58" t="s">
        <v>5950</v>
      </c>
    </row>
    <row r="11035" spans="1:2" x14ac:dyDescent="0.25">
      <c r="A11035" s="57">
        <v>44122008</v>
      </c>
      <c r="B11035" s="58" t="s">
        <v>13905</v>
      </c>
    </row>
    <row r="11036" spans="1:2" x14ac:dyDescent="0.25">
      <c r="A11036" s="57">
        <v>44122009</v>
      </c>
      <c r="B11036" s="58" t="s">
        <v>11857</v>
      </c>
    </row>
    <row r="11037" spans="1:2" x14ac:dyDescent="0.25">
      <c r="A11037" s="57">
        <v>44122010</v>
      </c>
      <c r="B11037" s="58" t="s">
        <v>7733</v>
      </c>
    </row>
    <row r="11038" spans="1:2" x14ac:dyDescent="0.25">
      <c r="A11038" s="57">
        <v>44122011</v>
      </c>
      <c r="B11038" s="58" t="s">
        <v>13940</v>
      </c>
    </row>
    <row r="11039" spans="1:2" x14ac:dyDescent="0.25">
      <c r="A11039" s="57">
        <v>44122012</v>
      </c>
      <c r="B11039" s="58" t="s">
        <v>13366</v>
      </c>
    </row>
    <row r="11040" spans="1:2" x14ac:dyDescent="0.25">
      <c r="A11040" s="57">
        <v>44122013</v>
      </c>
      <c r="B11040" s="58" t="s">
        <v>10662</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12467</v>
      </c>
    </row>
    <row r="11047" spans="1:2" x14ac:dyDescent="0.25">
      <c r="A11047" s="57">
        <v>44122020</v>
      </c>
      <c r="B11047" s="58" t="s">
        <v>15760</v>
      </c>
    </row>
    <row r="11048" spans="1:2" x14ac:dyDescent="0.25">
      <c r="A11048" s="57">
        <v>44122021</v>
      </c>
      <c r="B11048" s="58" t="s">
        <v>12627</v>
      </c>
    </row>
    <row r="11049" spans="1:2" x14ac:dyDescent="0.25">
      <c r="A11049" s="57">
        <v>44122022</v>
      </c>
      <c r="B11049" s="58" t="s">
        <v>11396</v>
      </c>
    </row>
    <row r="11050" spans="1:2" x14ac:dyDescent="0.25">
      <c r="A11050" s="57">
        <v>44122023</v>
      </c>
      <c r="B11050" s="58" t="s">
        <v>11687</v>
      </c>
    </row>
    <row r="11051" spans="1:2" x14ac:dyDescent="0.25">
      <c r="A11051" s="57">
        <v>44122024</v>
      </c>
      <c r="B11051" s="58" t="s">
        <v>6027</v>
      </c>
    </row>
    <row r="11052" spans="1:2" x14ac:dyDescent="0.25">
      <c r="A11052" s="57">
        <v>44122025</v>
      </c>
      <c r="B11052" s="58" t="s">
        <v>4451</v>
      </c>
    </row>
    <row r="11053" spans="1:2" x14ac:dyDescent="0.25">
      <c r="A11053" s="57">
        <v>44122026</v>
      </c>
      <c r="B11053" s="58" t="s">
        <v>12560</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14102</v>
      </c>
    </row>
    <row r="11057" spans="1:2" x14ac:dyDescent="0.25">
      <c r="A11057" s="57">
        <v>44122103</v>
      </c>
      <c r="B11057" s="58" t="s">
        <v>10821</v>
      </c>
    </row>
    <row r="11058" spans="1:2" x14ac:dyDescent="0.25">
      <c r="A11058" s="57">
        <v>44122104</v>
      </c>
      <c r="B11058" s="58" t="s">
        <v>12943</v>
      </c>
    </row>
    <row r="11059" spans="1:2" x14ac:dyDescent="0.25">
      <c r="A11059" s="57">
        <v>44122105</v>
      </c>
      <c r="B11059" s="58" t="s">
        <v>12995</v>
      </c>
    </row>
    <row r="11060" spans="1:2" x14ac:dyDescent="0.25">
      <c r="A11060" s="57">
        <v>44122106</v>
      </c>
      <c r="B11060" s="58" t="s">
        <v>4077</v>
      </c>
    </row>
    <row r="11061" spans="1:2" x14ac:dyDescent="0.25">
      <c r="A11061" s="57">
        <v>44122107</v>
      </c>
      <c r="B11061" s="58" t="s">
        <v>10093</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13457</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6304</v>
      </c>
    </row>
    <row r="11073" spans="1:2" x14ac:dyDescent="0.25">
      <c r="A11073" s="57">
        <v>44122120</v>
      </c>
      <c r="B11073" s="58" t="s">
        <v>12464</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11127</v>
      </c>
    </row>
    <row r="11077" spans="1:2" x14ac:dyDescent="0.25">
      <c r="A11077" s="57">
        <v>45101503</v>
      </c>
      <c r="B11077" s="58" t="s">
        <v>13604</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10463</v>
      </c>
    </row>
    <row r="11082" spans="1:2" x14ac:dyDescent="0.25">
      <c r="A11082" s="57">
        <v>45101508</v>
      </c>
      <c r="B11082" s="58" t="s">
        <v>5406</v>
      </c>
    </row>
    <row r="11083" spans="1:2" x14ac:dyDescent="0.25">
      <c r="A11083" s="57">
        <v>45101509</v>
      </c>
      <c r="B11083" s="58" t="s">
        <v>12282</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13033</v>
      </c>
    </row>
    <row r="11089" spans="1:2" x14ac:dyDescent="0.25">
      <c r="A11089" s="57">
        <v>45101515</v>
      </c>
      <c r="B11089" s="58" t="s">
        <v>17810</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18635</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12646</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17553</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12158</v>
      </c>
    </row>
    <row r="11112" spans="1:2" x14ac:dyDescent="0.25">
      <c r="A11112" s="57">
        <v>45101806</v>
      </c>
      <c r="B11112" s="58" t="s">
        <v>12260</v>
      </c>
    </row>
    <row r="11113" spans="1:2" x14ac:dyDescent="0.25">
      <c r="A11113" s="57">
        <v>45101807</v>
      </c>
      <c r="B11113" s="58" t="s">
        <v>13315</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12587</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11423</v>
      </c>
    </row>
    <row r="11129" spans="1:2" x14ac:dyDescent="0.25">
      <c r="A11129" s="57">
        <v>45111601</v>
      </c>
      <c r="B11129" s="58" t="s">
        <v>10690</v>
      </c>
    </row>
    <row r="11130" spans="1:2" x14ac:dyDescent="0.25">
      <c r="A11130" s="57">
        <v>45111602</v>
      </c>
      <c r="B11130" s="58" t="s">
        <v>12514</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12193</v>
      </c>
    </row>
    <row r="11135" spans="1:2" x14ac:dyDescent="0.25">
      <c r="A11135" s="57">
        <v>45111607</v>
      </c>
      <c r="B11135" s="58" t="s">
        <v>17906</v>
      </c>
    </row>
    <row r="11136" spans="1:2" x14ac:dyDescent="0.25">
      <c r="A11136" s="57">
        <v>45111608</v>
      </c>
      <c r="B11136" s="58" t="s">
        <v>13633</v>
      </c>
    </row>
    <row r="11137" spans="1:2" x14ac:dyDescent="0.25">
      <c r="A11137" s="57">
        <v>45111609</v>
      </c>
      <c r="B11137" s="58" t="s">
        <v>17321</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10637</v>
      </c>
    </row>
    <row r="11145" spans="1:2" x14ac:dyDescent="0.25">
      <c r="A11145" s="57">
        <v>45111618</v>
      </c>
      <c r="B11145" s="58" t="s">
        <v>9049</v>
      </c>
    </row>
    <row r="11146" spans="1:2" x14ac:dyDescent="0.25">
      <c r="A11146" s="57">
        <v>45111620</v>
      </c>
      <c r="B11146" s="58" t="s">
        <v>14500</v>
      </c>
    </row>
    <row r="11147" spans="1:2" x14ac:dyDescent="0.25">
      <c r="A11147" s="57">
        <v>45111701</v>
      </c>
      <c r="B11147" s="58" t="s">
        <v>14650</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11114</v>
      </c>
    </row>
    <row r="11151" spans="1:2" x14ac:dyDescent="0.25">
      <c r="A11151" s="57">
        <v>45111705</v>
      </c>
      <c r="B11151" s="58" t="s">
        <v>2922</v>
      </c>
    </row>
    <row r="11152" spans="1:2" x14ac:dyDescent="0.25">
      <c r="A11152" s="57">
        <v>45111801</v>
      </c>
      <c r="B11152" s="58" t="s">
        <v>10295</v>
      </c>
    </row>
    <row r="11153" spans="1:2" x14ac:dyDescent="0.25">
      <c r="A11153" s="57">
        <v>45111802</v>
      </c>
      <c r="B11153" s="58" t="s">
        <v>3460</v>
      </c>
    </row>
    <row r="11154" spans="1:2" x14ac:dyDescent="0.25">
      <c r="A11154" s="57">
        <v>45111803</v>
      </c>
      <c r="B11154" s="58" t="s">
        <v>12737</v>
      </c>
    </row>
    <row r="11155" spans="1:2" x14ac:dyDescent="0.25">
      <c r="A11155" s="57">
        <v>45111804</v>
      </c>
      <c r="B11155" s="58" t="s">
        <v>12001</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11744</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9755</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13903</v>
      </c>
    </row>
    <row r="11173" spans="1:2" x14ac:dyDescent="0.25">
      <c r="A11173" s="57">
        <v>45121506</v>
      </c>
      <c r="B11173" s="58" t="s">
        <v>13368</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5840</v>
      </c>
    </row>
    <row r="11177" spans="1:2" x14ac:dyDescent="0.25">
      <c r="A11177" s="57">
        <v>45121513</v>
      </c>
      <c r="B11177" s="58" t="s">
        <v>18093</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11497</v>
      </c>
    </row>
    <row r="11181" spans="1:2" x14ac:dyDescent="0.25">
      <c r="A11181" s="57">
        <v>45121517</v>
      </c>
      <c r="B11181" s="58" t="s">
        <v>5296</v>
      </c>
    </row>
    <row r="11182" spans="1:2" x14ac:dyDescent="0.25">
      <c r="A11182" s="57">
        <v>45121518</v>
      </c>
      <c r="B11182" s="58" t="s">
        <v>13579</v>
      </c>
    </row>
    <row r="11183" spans="1:2" x14ac:dyDescent="0.25">
      <c r="A11183" s="57">
        <v>45121519</v>
      </c>
      <c r="B11183" s="58" t="s">
        <v>14841</v>
      </c>
    </row>
    <row r="11184" spans="1:2" x14ac:dyDescent="0.25">
      <c r="A11184" s="57">
        <v>45121520</v>
      </c>
      <c r="B11184" s="58" t="s">
        <v>11578</v>
      </c>
    </row>
    <row r="11185" spans="1:2" x14ac:dyDescent="0.25">
      <c r="A11185" s="57">
        <v>45121601</v>
      </c>
      <c r="B11185" s="58" t="s">
        <v>3800</v>
      </c>
    </row>
    <row r="11186" spans="1:2" x14ac:dyDescent="0.25">
      <c r="A11186" s="57">
        <v>45121602</v>
      </c>
      <c r="B11186" s="58" t="s">
        <v>10138</v>
      </c>
    </row>
    <row r="11187" spans="1:2" x14ac:dyDescent="0.25">
      <c r="A11187" s="57">
        <v>45121603</v>
      </c>
      <c r="B11187" s="58" t="s">
        <v>5057</v>
      </c>
    </row>
    <row r="11188" spans="1:2" x14ac:dyDescent="0.25">
      <c r="A11188" s="57">
        <v>45121604</v>
      </c>
      <c r="B11188" s="58" t="s">
        <v>18380</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13971</v>
      </c>
    </row>
    <row r="11193" spans="1:2" x14ac:dyDescent="0.25">
      <c r="A11193" s="57">
        <v>45121609</v>
      </c>
      <c r="B11193" s="58" t="s">
        <v>17534</v>
      </c>
    </row>
    <row r="11194" spans="1:2" x14ac:dyDescent="0.25">
      <c r="A11194" s="57">
        <v>45121610</v>
      </c>
      <c r="B11194" s="58" t="s">
        <v>13183</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13254</v>
      </c>
    </row>
    <row r="11199" spans="1:2" x14ac:dyDescent="0.25">
      <c r="A11199" s="57">
        <v>45121615</v>
      </c>
      <c r="B11199" s="58" t="s">
        <v>7502</v>
      </c>
    </row>
    <row r="11200" spans="1:2" x14ac:dyDescent="0.25">
      <c r="A11200" s="57">
        <v>45121616</v>
      </c>
      <c r="B11200" s="58" t="s">
        <v>18535</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9740</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10817</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11932</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10329</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13387</v>
      </c>
    </row>
    <row r="11219" spans="1:2" x14ac:dyDescent="0.25">
      <c r="A11219" s="57">
        <v>45121806</v>
      </c>
      <c r="B11219" s="58" t="s">
        <v>11372</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10902</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11304</v>
      </c>
    </row>
    <row r="11233" spans="1:2" x14ac:dyDescent="0.25">
      <c r="A11233" s="57">
        <v>45141601</v>
      </c>
      <c r="B11233" s="58" t="s">
        <v>12197</v>
      </c>
    </row>
    <row r="11234" spans="1:2" x14ac:dyDescent="0.25">
      <c r="A11234" s="57">
        <v>45141602</v>
      </c>
      <c r="B11234" s="58" t="s">
        <v>11401</v>
      </c>
    </row>
    <row r="11235" spans="1:2" x14ac:dyDescent="0.25">
      <c r="A11235" s="57">
        <v>45141603</v>
      </c>
      <c r="B11235" s="58" t="s">
        <v>13488</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6104</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6159</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11526</v>
      </c>
    </row>
    <row r="11260" spans="1:2" x14ac:dyDescent="0.25">
      <c r="A11260" s="57">
        <v>46121507</v>
      </c>
      <c r="B11260" s="58" t="s">
        <v>8265</v>
      </c>
    </row>
    <row r="11261" spans="1:2" x14ac:dyDescent="0.25">
      <c r="A11261" s="57">
        <v>46121508</v>
      </c>
      <c r="B11261" s="58" t="s">
        <v>11425</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14709</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13683</v>
      </c>
    </row>
    <row r="11270" spans="1:2" x14ac:dyDescent="0.25">
      <c r="A11270" s="57">
        <v>46121605</v>
      </c>
      <c r="B11270" s="58" t="s">
        <v>16174</v>
      </c>
    </row>
    <row r="11271" spans="1:2" x14ac:dyDescent="0.25">
      <c r="A11271" s="57">
        <v>46131501</v>
      </c>
      <c r="B11271" s="58" t="s">
        <v>13879</v>
      </c>
    </row>
    <row r="11272" spans="1:2" x14ac:dyDescent="0.25">
      <c r="A11272" s="57">
        <v>46131502</v>
      </c>
      <c r="B11272" s="58" t="s">
        <v>10981</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14119</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13684</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8425</v>
      </c>
    </row>
    <row r="11296" spans="1:2" x14ac:dyDescent="0.25">
      <c r="A11296" s="57">
        <v>46151703</v>
      </c>
      <c r="B11296" s="58" t="s">
        <v>10948</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12632</v>
      </c>
    </row>
    <row r="11300" spans="1:2" x14ac:dyDescent="0.25">
      <c r="A11300" s="57">
        <v>46151707</v>
      </c>
      <c r="B11300" s="58" t="s">
        <v>14806</v>
      </c>
    </row>
    <row r="11301" spans="1:2" x14ac:dyDescent="0.25">
      <c r="A11301" s="57">
        <v>46151708</v>
      </c>
      <c r="B11301" s="58" t="s">
        <v>14043</v>
      </c>
    </row>
    <row r="11302" spans="1:2" x14ac:dyDescent="0.25">
      <c r="A11302" s="57">
        <v>46151709</v>
      </c>
      <c r="B11302" s="58" t="s">
        <v>14896</v>
      </c>
    </row>
    <row r="11303" spans="1:2" x14ac:dyDescent="0.25">
      <c r="A11303" s="57">
        <v>46151710</v>
      </c>
      <c r="B11303" s="58" t="s">
        <v>10419</v>
      </c>
    </row>
    <row r="11304" spans="1:2" x14ac:dyDescent="0.25">
      <c r="A11304" s="57">
        <v>46151711</v>
      </c>
      <c r="B11304" s="58" t="s">
        <v>13202</v>
      </c>
    </row>
    <row r="11305" spans="1:2" x14ac:dyDescent="0.25">
      <c r="A11305" s="57">
        <v>46151712</v>
      </c>
      <c r="B11305" s="58" t="s">
        <v>11921</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12317</v>
      </c>
    </row>
    <row r="11311" spans="1:2" x14ac:dyDescent="0.25">
      <c r="A11311" s="57">
        <v>46161503</v>
      </c>
      <c r="B11311" s="58" t="s">
        <v>5629</v>
      </c>
    </row>
    <row r="11312" spans="1:2" x14ac:dyDescent="0.25">
      <c r="A11312" s="57">
        <v>46161504</v>
      </c>
      <c r="B11312" s="58" t="s">
        <v>10489</v>
      </c>
    </row>
    <row r="11313" spans="1:2" x14ac:dyDescent="0.25">
      <c r="A11313" s="57">
        <v>46161505</v>
      </c>
      <c r="B11313" s="58" t="s">
        <v>13878</v>
      </c>
    </row>
    <row r="11314" spans="1:2" x14ac:dyDescent="0.25">
      <c r="A11314" s="57">
        <v>46161506</v>
      </c>
      <c r="B11314" s="58" t="s">
        <v>10191</v>
      </c>
    </row>
    <row r="11315" spans="1:2" x14ac:dyDescent="0.25">
      <c r="A11315" s="57">
        <v>46161507</v>
      </c>
      <c r="B11315" s="58" t="s">
        <v>15157</v>
      </c>
    </row>
    <row r="11316" spans="1:2" x14ac:dyDescent="0.25">
      <c r="A11316" s="57">
        <v>46161508</v>
      </c>
      <c r="B11316" s="58" t="s">
        <v>5992</v>
      </c>
    </row>
    <row r="11317" spans="1:2" x14ac:dyDescent="0.25">
      <c r="A11317" s="57">
        <v>46161509</v>
      </c>
      <c r="B11317" s="58" t="s">
        <v>11691</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10043</v>
      </c>
    </row>
    <row r="11322" spans="1:2" x14ac:dyDescent="0.25">
      <c r="A11322" s="57">
        <v>46161604</v>
      </c>
      <c r="B11322" s="58" t="s">
        <v>14574</v>
      </c>
    </row>
    <row r="11323" spans="1:2" x14ac:dyDescent="0.25">
      <c r="A11323" s="57">
        <v>46171501</v>
      </c>
      <c r="B11323" s="58" t="s">
        <v>14965</v>
      </c>
    </row>
    <row r="11324" spans="1:2" x14ac:dyDescent="0.25">
      <c r="A11324" s="57">
        <v>46171502</v>
      </c>
      <c r="B11324" s="58" t="s">
        <v>13355</v>
      </c>
    </row>
    <row r="11325" spans="1:2" x14ac:dyDescent="0.25">
      <c r="A11325" s="57">
        <v>46171503</v>
      </c>
      <c r="B11325" s="58" t="s">
        <v>7890</v>
      </c>
    </row>
    <row r="11326" spans="1:2" x14ac:dyDescent="0.25">
      <c r="A11326" s="57">
        <v>46171504</v>
      </c>
      <c r="B11326" s="58" t="s">
        <v>10454</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9677</v>
      </c>
    </row>
    <row r="11336" spans="1:2" x14ac:dyDescent="0.25">
      <c r="A11336" s="57">
        <v>46171514</v>
      </c>
      <c r="B11336" s="58" t="s">
        <v>15379</v>
      </c>
    </row>
    <row r="11337" spans="1:2" x14ac:dyDescent="0.25">
      <c r="A11337" s="57">
        <v>46171515</v>
      </c>
      <c r="B11337" s="58" t="s">
        <v>6017</v>
      </c>
    </row>
    <row r="11338" spans="1:2" x14ac:dyDescent="0.25">
      <c r="A11338" s="57">
        <v>46171516</v>
      </c>
      <c r="B11338" s="58" t="s">
        <v>3215</v>
      </c>
    </row>
    <row r="11339" spans="1:2" x14ac:dyDescent="0.25">
      <c r="A11339" s="57">
        <v>46171517</v>
      </c>
      <c r="B11339" s="58" t="s">
        <v>11906</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9854</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6180</v>
      </c>
    </row>
    <row r="11347" spans="1:2" x14ac:dyDescent="0.25">
      <c r="A11347" s="57">
        <v>46171609</v>
      </c>
      <c r="B11347" s="58" t="s">
        <v>10122</v>
      </c>
    </row>
    <row r="11348" spans="1:2" x14ac:dyDescent="0.25">
      <c r="A11348" s="57">
        <v>46171610</v>
      </c>
      <c r="B11348" s="58" t="s">
        <v>17789</v>
      </c>
    </row>
    <row r="11349" spans="1:2" x14ac:dyDescent="0.25">
      <c r="A11349" s="57">
        <v>46171611</v>
      </c>
      <c r="B11349" s="58" t="s">
        <v>10215</v>
      </c>
    </row>
    <row r="11350" spans="1:2" x14ac:dyDescent="0.25">
      <c r="A11350" s="57">
        <v>46171612</v>
      </c>
      <c r="B11350" s="58" t="s">
        <v>13582</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9928</v>
      </c>
    </row>
    <row r="11357" spans="1:2" x14ac:dyDescent="0.25">
      <c r="A11357" s="57">
        <v>46171620</v>
      </c>
      <c r="B11357" s="58" t="s">
        <v>13676</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18341</v>
      </c>
    </row>
    <row r="11362" spans="1:2" x14ac:dyDescent="0.25">
      <c r="A11362" s="57">
        <v>46181504</v>
      </c>
      <c r="B11362" s="58" t="s">
        <v>13097</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13667</v>
      </c>
    </row>
    <row r="11366" spans="1:2" x14ac:dyDescent="0.25">
      <c r="A11366" s="57">
        <v>46181508</v>
      </c>
      <c r="B11366" s="58" t="s">
        <v>14029</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11117</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14723</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9715</v>
      </c>
    </row>
    <row r="11386" spans="1:2" x14ac:dyDescent="0.25">
      <c r="A11386" s="57">
        <v>46181601</v>
      </c>
      <c r="B11386" s="58" t="s">
        <v>13461</v>
      </c>
    </row>
    <row r="11387" spans="1:2" x14ac:dyDescent="0.25">
      <c r="A11387" s="57">
        <v>46181602</v>
      </c>
      <c r="B11387" s="58" t="s">
        <v>6152</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14529</v>
      </c>
    </row>
    <row r="11391" spans="1:2" x14ac:dyDescent="0.25">
      <c r="A11391" s="57">
        <v>46181606</v>
      </c>
      <c r="B11391" s="58" t="s">
        <v>7848</v>
      </c>
    </row>
    <row r="11392" spans="1:2" x14ac:dyDescent="0.25">
      <c r="A11392" s="57">
        <v>46181701</v>
      </c>
      <c r="B11392" s="58" t="s">
        <v>12334</v>
      </c>
    </row>
    <row r="11393" spans="1:2" x14ac:dyDescent="0.25">
      <c r="A11393" s="57">
        <v>46181702</v>
      </c>
      <c r="B11393" s="58" t="s">
        <v>6031</v>
      </c>
    </row>
    <row r="11394" spans="1:2" x14ac:dyDescent="0.25">
      <c r="A11394" s="57">
        <v>46181703</v>
      </c>
      <c r="B11394" s="58" t="s">
        <v>2106</v>
      </c>
    </row>
    <row r="11395" spans="1:2" x14ac:dyDescent="0.25">
      <c r="A11395" s="57">
        <v>46181704</v>
      </c>
      <c r="B11395" s="58" t="s">
        <v>14176</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18831</v>
      </c>
    </row>
    <row r="11399" spans="1:2" x14ac:dyDescent="0.25">
      <c r="A11399" s="57">
        <v>46181801</v>
      </c>
      <c r="B11399" s="58" t="s">
        <v>5990</v>
      </c>
    </row>
    <row r="11400" spans="1:2" x14ac:dyDescent="0.25">
      <c r="A11400" s="57">
        <v>46181802</v>
      </c>
      <c r="B11400" s="58" t="s">
        <v>10234</v>
      </c>
    </row>
    <row r="11401" spans="1:2" x14ac:dyDescent="0.25">
      <c r="A11401" s="57">
        <v>46181803</v>
      </c>
      <c r="B11401" s="58" t="s">
        <v>18386</v>
      </c>
    </row>
    <row r="11402" spans="1:2" x14ac:dyDescent="0.25">
      <c r="A11402" s="57">
        <v>46181804</v>
      </c>
      <c r="B11402" s="58" t="s">
        <v>11164</v>
      </c>
    </row>
    <row r="11403" spans="1:2" x14ac:dyDescent="0.25">
      <c r="A11403" s="57">
        <v>46181805</v>
      </c>
      <c r="B11403" s="58" t="s">
        <v>11077</v>
      </c>
    </row>
    <row r="11404" spans="1:2" x14ac:dyDescent="0.25">
      <c r="A11404" s="57">
        <v>46181806</v>
      </c>
      <c r="B11404" s="58" t="s">
        <v>13160</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10479</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12143</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11411</v>
      </c>
    </row>
    <row r="11417" spans="1:2" x14ac:dyDescent="0.25">
      <c r="A11417" s="57">
        <v>46182006</v>
      </c>
      <c r="B11417" s="58" t="s">
        <v>12718</v>
      </c>
    </row>
    <row r="11418" spans="1:2" x14ac:dyDescent="0.25">
      <c r="A11418" s="57">
        <v>46182007</v>
      </c>
      <c r="B11418" s="58" t="s">
        <v>13896</v>
      </c>
    </row>
    <row r="11419" spans="1:2" x14ac:dyDescent="0.25">
      <c r="A11419" s="57">
        <v>46182101</v>
      </c>
      <c r="B11419" s="58" t="s">
        <v>14292</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14404</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18679</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6080</v>
      </c>
    </row>
    <row r="11435" spans="1:2" x14ac:dyDescent="0.25">
      <c r="A11435" s="57">
        <v>46182209</v>
      </c>
      <c r="B11435" s="58" t="s">
        <v>2052</v>
      </c>
    </row>
    <row r="11436" spans="1:2" x14ac:dyDescent="0.25">
      <c r="A11436" s="57">
        <v>46182301</v>
      </c>
      <c r="B11436" s="58" t="s">
        <v>6138</v>
      </c>
    </row>
    <row r="11437" spans="1:2" x14ac:dyDescent="0.25">
      <c r="A11437" s="57">
        <v>46182302</v>
      </c>
      <c r="B11437" s="58" t="s">
        <v>18485</v>
      </c>
    </row>
    <row r="11438" spans="1:2" x14ac:dyDescent="0.25">
      <c r="A11438" s="57">
        <v>46182303</v>
      </c>
      <c r="B11438" s="58" t="s">
        <v>14497</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13286</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12392</v>
      </c>
    </row>
    <row r="11461" spans="1:2" x14ac:dyDescent="0.25">
      <c r="A11461" s="57">
        <v>47101502</v>
      </c>
      <c r="B11461" s="58" t="s">
        <v>4390</v>
      </c>
    </row>
    <row r="11462" spans="1:2" x14ac:dyDescent="0.25">
      <c r="A11462" s="57">
        <v>47101503</v>
      </c>
      <c r="B11462" s="58" t="s">
        <v>14520</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10899</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12843</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10212</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14490</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17741</v>
      </c>
    </row>
    <row r="11485" spans="1:2" x14ac:dyDescent="0.25">
      <c r="A11485" s="57">
        <v>47101528</v>
      </c>
      <c r="B11485" s="58" t="s">
        <v>9724</v>
      </c>
    </row>
    <row r="11486" spans="1:2" x14ac:dyDescent="0.25">
      <c r="A11486" s="57">
        <v>47101529</v>
      </c>
      <c r="B11486" s="58" t="s">
        <v>12599</v>
      </c>
    </row>
    <row r="11487" spans="1:2" x14ac:dyDescent="0.25">
      <c r="A11487" s="57">
        <v>47101530</v>
      </c>
      <c r="B11487" s="58" t="s">
        <v>5978</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12475</v>
      </c>
    </row>
    <row r="11492" spans="1:2" x14ac:dyDescent="0.25">
      <c r="A11492" s="57">
        <v>47101535</v>
      </c>
      <c r="B11492" s="58" t="s">
        <v>8023</v>
      </c>
    </row>
    <row r="11493" spans="1:2" x14ac:dyDescent="0.25">
      <c r="A11493" s="57">
        <v>47101536</v>
      </c>
      <c r="B11493" s="58" t="s">
        <v>14095</v>
      </c>
    </row>
    <row r="11494" spans="1:2" x14ac:dyDescent="0.25">
      <c r="A11494" s="57">
        <v>47101537</v>
      </c>
      <c r="B11494" s="58" t="s">
        <v>12782</v>
      </c>
    </row>
    <row r="11495" spans="1:2" x14ac:dyDescent="0.25">
      <c r="A11495" s="57">
        <v>47101538</v>
      </c>
      <c r="B11495" s="58" t="s">
        <v>12035</v>
      </c>
    </row>
    <row r="11496" spans="1:2" x14ac:dyDescent="0.25">
      <c r="A11496" s="57">
        <v>47101539</v>
      </c>
      <c r="B11496" s="58" t="s">
        <v>734</v>
      </c>
    </row>
    <row r="11497" spans="1:2" x14ac:dyDescent="0.25">
      <c r="A11497" s="57">
        <v>47101601</v>
      </c>
      <c r="B11497" s="58" t="s">
        <v>14399</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10776</v>
      </c>
    </row>
    <row r="11505" spans="1:2" x14ac:dyDescent="0.25">
      <c r="A11505" s="57">
        <v>47101609</v>
      </c>
      <c r="B11505" s="58" t="s">
        <v>1171</v>
      </c>
    </row>
    <row r="11506" spans="1:2" x14ac:dyDescent="0.25">
      <c r="A11506" s="57">
        <v>47101610</v>
      </c>
      <c r="B11506" s="58" t="s">
        <v>10276</v>
      </c>
    </row>
    <row r="11507" spans="1:2" x14ac:dyDescent="0.25">
      <c r="A11507" s="57">
        <v>47101611</v>
      </c>
      <c r="B11507" s="58" t="s">
        <v>17774</v>
      </c>
    </row>
    <row r="11508" spans="1:2" x14ac:dyDescent="0.25">
      <c r="A11508" s="57">
        <v>47101612</v>
      </c>
      <c r="B11508" s="58" t="s">
        <v>9107</v>
      </c>
    </row>
    <row r="11509" spans="1:2" x14ac:dyDescent="0.25">
      <c r="A11509" s="57">
        <v>47101613</v>
      </c>
      <c r="B11509" s="58" t="s">
        <v>12036</v>
      </c>
    </row>
    <row r="11510" spans="1:2" x14ac:dyDescent="0.25">
      <c r="A11510" s="57">
        <v>47111501</v>
      </c>
      <c r="B11510" s="58" t="s">
        <v>935</v>
      </c>
    </row>
    <row r="11511" spans="1:2" x14ac:dyDescent="0.25">
      <c r="A11511" s="57">
        <v>47111502</v>
      </c>
      <c r="B11511" s="58" t="s">
        <v>10358</v>
      </c>
    </row>
    <row r="11512" spans="1:2" x14ac:dyDescent="0.25">
      <c r="A11512" s="57">
        <v>47111503</v>
      </c>
      <c r="B11512" s="58" t="s">
        <v>5717</v>
      </c>
    </row>
    <row r="11513" spans="1:2" x14ac:dyDescent="0.25">
      <c r="A11513" s="57">
        <v>47111505</v>
      </c>
      <c r="B11513" s="58" t="s">
        <v>9739</v>
      </c>
    </row>
    <row r="11514" spans="1:2" x14ac:dyDescent="0.25">
      <c r="A11514" s="57">
        <v>47111601</v>
      </c>
      <c r="B11514" s="58" t="s">
        <v>12027</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12057</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14182</v>
      </c>
    </row>
    <row r="11524" spans="1:2" x14ac:dyDescent="0.25">
      <c r="A11524" s="57">
        <v>47121606</v>
      </c>
      <c r="B11524" s="58" t="s">
        <v>15769</v>
      </c>
    </row>
    <row r="11525" spans="1:2" x14ac:dyDescent="0.25">
      <c r="A11525" s="57">
        <v>47121607</v>
      </c>
      <c r="B11525" s="58" t="s">
        <v>10439</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14072</v>
      </c>
    </row>
    <row r="11529" spans="1:2" x14ac:dyDescent="0.25">
      <c r="A11529" s="57">
        <v>47121611</v>
      </c>
      <c r="B11529" s="58" t="s">
        <v>18576</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11856</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9744</v>
      </c>
    </row>
    <row r="11539" spans="1:2" x14ac:dyDescent="0.25">
      <c r="A11539" s="57">
        <v>47121708</v>
      </c>
      <c r="B11539" s="58" t="s">
        <v>2498</v>
      </c>
    </row>
    <row r="11540" spans="1:2" x14ac:dyDescent="0.25">
      <c r="A11540" s="57">
        <v>47121801</v>
      </c>
      <c r="B11540" s="58" t="s">
        <v>6299</v>
      </c>
    </row>
    <row r="11541" spans="1:2" x14ac:dyDescent="0.25">
      <c r="A11541" s="57">
        <v>47121802</v>
      </c>
      <c r="B11541" s="58" t="s">
        <v>8062</v>
      </c>
    </row>
    <row r="11542" spans="1:2" x14ac:dyDescent="0.25">
      <c r="A11542" s="57">
        <v>47121803</v>
      </c>
      <c r="B11542" s="58" t="s">
        <v>14426</v>
      </c>
    </row>
    <row r="11543" spans="1:2" x14ac:dyDescent="0.25">
      <c r="A11543" s="57">
        <v>47121804</v>
      </c>
      <c r="B11543" s="58" t="s">
        <v>17319</v>
      </c>
    </row>
    <row r="11544" spans="1:2" x14ac:dyDescent="0.25">
      <c r="A11544" s="57">
        <v>47121805</v>
      </c>
      <c r="B11544" s="58" t="s">
        <v>6900</v>
      </c>
    </row>
    <row r="11545" spans="1:2" x14ac:dyDescent="0.25">
      <c r="A11545" s="57">
        <v>47121806</v>
      </c>
      <c r="B11545" s="58" t="s">
        <v>14365</v>
      </c>
    </row>
    <row r="11546" spans="1:2" x14ac:dyDescent="0.25">
      <c r="A11546" s="57">
        <v>47121807</v>
      </c>
      <c r="B11546" s="58" t="s">
        <v>7531</v>
      </c>
    </row>
    <row r="11547" spans="1:2" x14ac:dyDescent="0.25">
      <c r="A11547" s="57">
        <v>47121808</v>
      </c>
      <c r="B11547" s="58" t="s">
        <v>13629</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13707</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14058</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11601</v>
      </c>
    </row>
    <row r="11559" spans="1:2" x14ac:dyDescent="0.25">
      <c r="A11559" s="57">
        <v>47131601</v>
      </c>
      <c r="B11559" s="58" t="s">
        <v>5081</v>
      </c>
    </row>
    <row r="11560" spans="1:2" x14ac:dyDescent="0.25">
      <c r="A11560" s="57">
        <v>47131602</v>
      </c>
      <c r="B11560" s="58" t="s">
        <v>12135</v>
      </c>
    </row>
    <row r="11561" spans="1:2" x14ac:dyDescent="0.25">
      <c r="A11561" s="57">
        <v>47131603</v>
      </c>
      <c r="B11561" s="58" t="s">
        <v>5611</v>
      </c>
    </row>
    <row r="11562" spans="1:2" x14ac:dyDescent="0.25">
      <c r="A11562" s="57">
        <v>47131604</v>
      </c>
      <c r="B11562" s="58" t="s">
        <v>17592</v>
      </c>
    </row>
    <row r="11563" spans="1:2" x14ac:dyDescent="0.25">
      <c r="A11563" s="57">
        <v>47131605</v>
      </c>
      <c r="B11563" s="58" t="s">
        <v>12946</v>
      </c>
    </row>
    <row r="11564" spans="1:2" x14ac:dyDescent="0.25">
      <c r="A11564" s="57">
        <v>47131608</v>
      </c>
      <c r="B11564" s="58" t="s">
        <v>10833</v>
      </c>
    </row>
    <row r="11565" spans="1:2" x14ac:dyDescent="0.25">
      <c r="A11565" s="57">
        <v>47131609</v>
      </c>
      <c r="B11565" s="58" t="s">
        <v>17549</v>
      </c>
    </row>
    <row r="11566" spans="1:2" x14ac:dyDescent="0.25">
      <c r="A11566" s="57">
        <v>47131610</v>
      </c>
      <c r="B11566" s="58" t="s">
        <v>8577</v>
      </c>
    </row>
    <row r="11567" spans="1:2" x14ac:dyDescent="0.25">
      <c r="A11567" s="57">
        <v>47131611</v>
      </c>
      <c r="B11567" s="58" t="s">
        <v>13288</v>
      </c>
    </row>
    <row r="11568" spans="1:2" x14ac:dyDescent="0.25">
      <c r="A11568" s="57">
        <v>47131612</v>
      </c>
      <c r="B11568" s="58" t="s">
        <v>18257</v>
      </c>
    </row>
    <row r="11569" spans="1:2" x14ac:dyDescent="0.25">
      <c r="A11569" s="57">
        <v>47131613</v>
      </c>
      <c r="B11569" s="58" t="s">
        <v>13198</v>
      </c>
    </row>
    <row r="11570" spans="1:2" x14ac:dyDescent="0.25">
      <c r="A11570" s="57">
        <v>47131614</v>
      </c>
      <c r="B11570" s="58" t="s">
        <v>17374</v>
      </c>
    </row>
    <row r="11571" spans="1:2" x14ac:dyDescent="0.25">
      <c r="A11571" s="57">
        <v>47131615</v>
      </c>
      <c r="B11571" s="58" t="s">
        <v>8607</v>
      </c>
    </row>
    <row r="11572" spans="1:2" x14ac:dyDescent="0.25">
      <c r="A11572" s="57">
        <v>47131616</v>
      </c>
      <c r="B11572" s="58" t="s">
        <v>14733</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6236</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12085</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17371</v>
      </c>
    </row>
    <row r="11587" spans="1:2" x14ac:dyDescent="0.25">
      <c r="A11587" s="57">
        <v>47131801</v>
      </c>
      <c r="B11587" s="58" t="s">
        <v>11849</v>
      </c>
    </row>
    <row r="11588" spans="1:2" x14ac:dyDescent="0.25">
      <c r="A11588" s="57">
        <v>47131802</v>
      </c>
      <c r="B11588" s="58" t="s">
        <v>17391</v>
      </c>
    </row>
    <row r="11589" spans="1:2" x14ac:dyDescent="0.25">
      <c r="A11589" s="57">
        <v>47131803</v>
      </c>
      <c r="B11589" s="58" t="s">
        <v>12947</v>
      </c>
    </row>
    <row r="11590" spans="1:2" x14ac:dyDescent="0.25">
      <c r="A11590" s="57">
        <v>47131804</v>
      </c>
      <c r="B11590" s="58" t="s">
        <v>11503</v>
      </c>
    </row>
    <row r="11591" spans="1:2" x14ac:dyDescent="0.25">
      <c r="A11591" s="57">
        <v>47131805</v>
      </c>
      <c r="B11591" s="58" t="s">
        <v>1184</v>
      </c>
    </row>
    <row r="11592" spans="1:2" x14ac:dyDescent="0.25">
      <c r="A11592" s="57">
        <v>47131806</v>
      </c>
      <c r="B11592" s="58" t="s">
        <v>13567</v>
      </c>
    </row>
    <row r="11593" spans="1:2" x14ac:dyDescent="0.25">
      <c r="A11593" s="57">
        <v>47131807</v>
      </c>
      <c r="B11593" s="58" t="s">
        <v>3803</v>
      </c>
    </row>
    <row r="11594" spans="1:2" x14ac:dyDescent="0.25">
      <c r="A11594" s="57">
        <v>47131808</v>
      </c>
      <c r="B11594" s="58" t="s">
        <v>14621</v>
      </c>
    </row>
    <row r="11595" spans="1:2" x14ac:dyDescent="0.25">
      <c r="A11595" s="57">
        <v>47131809</v>
      </c>
      <c r="B11595" s="58" t="s">
        <v>4167</v>
      </c>
    </row>
    <row r="11596" spans="1:2" x14ac:dyDescent="0.25">
      <c r="A11596" s="57">
        <v>47131810</v>
      </c>
      <c r="B11596" s="58" t="s">
        <v>17334</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13320</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14432</v>
      </c>
    </row>
    <row r="11615" spans="1:2" x14ac:dyDescent="0.25">
      <c r="A11615" s="57">
        <v>47131829</v>
      </c>
      <c r="B11615" s="58" t="s">
        <v>15664</v>
      </c>
    </row>
    <row r="11616" spans="1:2" x14ac:dyDescent="0.25">
      <c r="A11616" s="57">
        <v>47131830</v>
      </c>
      <c r="B11616" s="58" t="s">
        <v>14152</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11196</v>
      </c>
    </row>
    <row r="11624" spans="1:2" x14ac:dyDescent="0.25">
      <c r="A11624" s="57">
        <v>47131904</v>
      </c>
      <c r="B11624" s="58" t="s">
        <v>10323</v>
      </c>
    </row>
    <row r="11625" spans="1:2" x14ac:dyDescent="0.25">
      <c r="A11625" s="57">
        <v>47131905</v>
      </c>
      <c r="B11625" s="58" t="s">
        <v>10674</v>
      </c>
    </row>
    <row r="11626" spans="1:2" x14ac:dyDescent="0.25">
      <c r="A11626" s="57">
        <v>47131906</v>
      </c>
      <c r="B11626" s="58" t="s">
        <v>10087</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9978</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17802</v>
      </c>
    </row>
    <row r="11638" spans="1:2" x14ac:dyDescent="0.25">
      <c r="A11638" s="57">
        <v>48101507</v>
      </c>
      <c r="B11638" s="58" t="s">
        <v>8779</v>
      </c>
    </row>
    <row r="11639" spans="1:2" x14ac:dyDescent="0.25">
      <c r="A11639" s="57">
        <v>48101508</v>
      </c>
      <c r="B11639" s="58" t="s">
        <v>11435</v>
      </c>
    </row>
    <row r="11640" spans="1:2" x14ac:dyDescent="0.25">
      <c r="A11640" s="57">
        <v>48101509</v>
      </c>
      <c r="B11640" s="58" t="s">
        <v>15474</v>
      </c>
    </row>
    <row r="11641" spans="1:2" x14ac:dyDescent="0.25">
      <c r="A11641" s="57">
        <v>48101510</v>
      </c>
      <c r="B11641" s="58" t="s">
        <v>14683</v>
      </c>
    </row>
    <row r="11642" spans="1:2" x14ac:dyDescent="0.25">
      <c r="A11642" s="57">
        <v>48101511</v>
      </c>
      <c r="B11642" s="58" t="s">
        <v>11370</v>
      </c>
    </row>
    <row r="11643" spans="1:2" x14ac:dyDescent="0.25">
      <c r="A11643" s="57">
        <v>48101512</v>
      </c>
      <c r="B11643" s="58" t="s">
        <v>17297</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10261</v>
      </c>
    </row>
    <row r="11648" spans="1:2" x14ac:dyDescent="0.25">
      <c r="A11648" s="57">
        <v>48101517</v>
      </c>
      <c r="B11648" s="58" t="s">
        <v>10239</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11182</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11272</v>
      </c>
    </row>
    <row r="11665" spans="1:2" x14ac:dyDescent="0.25">
      <c r="A11665" s="57">
        <v>48101602</v>
      </c>
      <c r="B11665" s="58" t="s">
        <v>559</v>
      </c>
    </row>
    <row r="11666" spans="1:2" x14ac:dyDescent="0.25">
      <c r="A11666" s="57">
        <v>48101603</v>
      </c>
      <c r="B11666" s="58" t="s">
        <v>461</v>
      </c>
    </row>
    <row r="11667" spans="1:2" x14ac:dyDescent="0.25">
      <c r="A11667" s="57">
        <v>48101604</v>
      </c>
      <c r="B11667" s="58" t="s">
        <v>9728</v>
      </c>
    </row>
    <row r="11668" spans="1:2" x14ac:dyDescent="0.25">
      <c r="A11668" s="57">
        <v>48101605</v>
      </c>
      <c r="B11668" s="58" t="s">
        <v>9830</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17632</v>
      </c>
    </row>
    <row r="11680" spans="1:2" x14ac:dyDescent="0.25">
      <c r="A11680" s="57">
        <v>48101617</v>
      </c>
      <c r="B11680" s="58" t="s">
        <v>14860</v>
      </c>
    </row>
    <row r="11681" spans="1:2" x14ac:dyDescent="0.25">
      <c r="A11681" s="57">
        <v>48101701</v>
      </c>
      <c r="B11681" s="58" t="s">
        <v>13852</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13208</v>
      </c>
    </row>
    <row r="11685" spans="1:2" x14ac:dyDescent="0.25">
      <c r="A11685" s="57">
        <v>48101705</v>
      </c>
      <c r="B11685" s="58" t="s">
        <v>11351</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14175</v>
      </c>
    </row>
    <row r="11691" spans="1:2" x14ac:dyDescent="0.25">
      <c r="A11691" s="57">
        <v>48101711</v>
      </c>
      <c r="B11691" s="58" t="s">
        <v>8160</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11103</v>
      </c>
    </row>
    <row r="11696" spans="1:2" x14ac:dyDescent="0.25">
      <c r="A11696" s="57">
        <v>48101801</v>
      </c>
      <c r="B11696" s="58" t="s">
        <v>2709</v>
      </c>
    </row>
    <row r="11697" spans="1:2" x14ac:dyDescent="0.25">
      <c r="A11697" s="57">
        <v>48101802</v>
      </c>
      <c r="B11697" s="58" t="s">
        <v>11759</v>
      </c>
    </row>
    <row r="11698" spans="1:2" x14ac:dyDescent="0.25">
      <c r="A11698" s="57">
        <v>48101803</v>
      </c>
      <c r="B11698" s="58" t="s">
        <v>2350</v>
      </c>
    </row>
    <row r="11699" spans="1:2" x14ac:dyDescent="0.25">
      <c r="A11699" s="57">
        <v>48101804</v>
      </c>
      <c r="B11699" s="58" t="s">
        <v>9730</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10380</v>
      </c>
    </row>
    <row r="11704" spans="1:2" x14ac:dyDescent="0.25">
      <c r="A11704" s="57">
        <v>48101809</v>
      </c>
      <c r="B11704" s="58" t="s">
        <v>12069</v>
      </c>
    </row>
    <row r="11705" spans="1:2" x14ac:dyDescent="0.25">
      <c r="A11705" s="57">
        <v>48101810</v>
      </c>
      <c r="B11705" s="58" t="s">
        <v>4510</v>
      </c>
    </row>
    <row r="11706" spans="1:2" x14ac:dyDescent="0.25">
      <c r="A11706" s="57">
        <v>48101811</v>
      </c>
      <c r="B11706" s="58" t="s">
        <v>13750</v>
      </c>
    </row>
    <row r="11707" spans="1:2" x14ac:dyDescent="0.25">
      <c r="A11707" s="57">
        <v>48101812</v>
      </c>
      <c r="B11707" s="58" t="s">
        <v>11745</v>
      </c>
    </row>
    <row r="11708" spans="1:2" x14ac:dyDescent="0.25">
      <c r="A11708" s="57">
        <v>48101813</v>
      </c>
      <c r="B11708" s="58" t="s">
        <v>6465</v>
      </c>
    </row>
    <row r="11709" spans="1:2" x14ac:dyDescent="0.25">
      <c r="A11709" s="57">
        <v>48101814</v>
      </c>
      <c r="B11709" s="58" t="s">
        <v>17584</v>
      </c>
    </row>
    <row r="11710" spans="1:2" x14ac:dyDescent="0.25">
      <c r="A11710" s="57">
        <v>48101815</v>
      </c>
      <c r="B11710" s="58" t="s">
        <v>11442</v>
      </c>
    </row>
    <row r="11711" spans="1:2" x14ac:dyDescent="0.25">
      <c r="A11711" s="57">
        <v>48101816</v>
      </c>
      <c r="B11711" s="58" t="s">
        <v>11227</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10048</v>
      </c>
    </row>
    <row r="11716" spans="1:2" x14ac:dyDescent="0.25">
      <c r="A11716" s="57">
        <v>48101904</v>
      </c>
      <c r="B11716" s="58" t="s">
        <v>18419</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10091</v>
      </c>
    </row>
    <row r="11722" spans="1:2" x14ac:dyDescent="0.25">
      <c r="A11722" s="57">
        <v>48101910</v>
      </c>
      <c r="B11722" s="58" t="s">
        <v>5085</v>
      </c>
    </row>
    <row r="11723" spans="1:2" x14ac:dyDescent="0.25">
      <c r="A11723" s="57">
        <v>48101911</v>
      </c>
      <c r="B11723" s="58" t="s">
        <v>5847</v>
      </c>
    </row>
    <row r="11724" spans="1:2" x14ac:dyDescent="0.25">
      <c r="A11724" s="57">
        <v>48101912</v>
      </c>
      <c r="B11724" s="58" t="s">
        <v>7393</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10430</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13218</v>
      </c>
    </row>
    <row r="11741" spans="1:2" x14ac:dyDescent="0.25">
      <c r="A11741" s="57">
        <v>48102102</v>
      </c>
      <c r="B11741" s="58" t="s">
        <v>12859</v>
      </c>
    </row>
    <row r="11742" spans="1:2" x14ac:dyDescent="0.25">
      <c r="A11742" s="57">
        <v>48102103</v>
      </c>
      <c r="B11742" s="58" t="s">
        <v>14747</v>
      </c>
    </row>
    <row r="11743" spans="1:2" x14ac:dyDescent="0.25">
      <c r="A11743" s="57">
        <v>48102104</v>
      </c>
      <c r="B11743" s="58" t="s">
        <v>10835</v>
      </c>
    </row>
    <row r="11744" spans="1:2" x14ac:dyDescent="0.25">
      <c r="A11744" s="57">
        <v>48102105</v>
      </c>
      <c r="B11744" s="58" t="s">
        <v>18348</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10701</v>
      </c>
    </row>
    <row r="11752" spans="1:2" x14ac:dyDescent="0.25">
      <c r="A11752" s="57">
        <v>48111104</v>
      </c>
      <c r="B11752" s="58" t="s">
        <v>8073</v>
      </c>
    </row>
    <row r="11753" spans="1:2" x14ac:dyDescent="0.25">
      <c r="A11753" s="57">
        <v>48111105</v>
      </c>
      <c r="B11753" s="58" t="s">
        <v>10157</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13692</v>
      </c>
    </row>
    <row r="11759" spans="1:2" x14ac:dyDescent="0.25">
      <c r="A11759" s="57">
        <v>48111301</v>
      </c>
      <c r="B11759" s="58" t="s">
        <v>6394</v>
      </c>
    </row>
    <row r="11760" spans="1:2" x14ac:dyDescent="0.25">
      <c r="A11760" s="57">
        <v>48111302</v>
      </c>
      <c r="B11760" s="58" t="s">
        <v>11579</v>
      </c>
    </row>
    <row r="11761" spans="1:2" x14ac:dyDescent="0.25">
      <c r="A11761" s="57">
        <v>48111303</v>
      </c>
      <c r="B11761" s="58" t="s">
        <v>10813</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14088</v>
      </c>
    </row>
    <row r="11767" spans="1:2" x14ac:dyDescent="0.25">
      <c r="A11767" s="57">
        <v>48121101</v>
      </c>
      <c r="B11767" s="58" t="s">
        <v>5977</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5973</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11651</v>
      </c>
    </row>
    <row r="11779" spans="1:2" x14ac:dyDescent="0.25">
      <c r="A11779" s="57">
        <v>49101608</v>
      </c>
      <c r="B11779" s="58" t="s">
        <v>7057</v>
      </c>
    </row>
    <row r="11780" spans="1:2" x14ac:dyDescent="0.25">
      <c r="A11780" s="57">
        <v>49101609</v>
      </c>
      <c r="B11780" s="58" t="s">
        <v>13192</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12756</v>
      </c>
    </row>
    <row r="11784" spans="1:2" x14ac:dyDescent="0.25">
      <c r="A11784" s="57">
        <v>49101701</v>
      </c>
      <c r="B11784" s="58" t="s">
        <v>3666</v>
      </c>
    </row>
    <row r="11785" spans="1:2" x14ac:dyDescent="0.25">
      <c r="A11785" s="57">
        <v>49101702</v>
      </c>
      <c r="B11785" s="58" t="s">
        <v>11968</v>
      </c>
    </row>
    <row r="11786" spans="1:2" x14ac:dyDescent="0.25">
      <c r="A11786" s="57">
        <v>49101704</v>
      </c>
      <c r="B11786" s="58" t="s">
        <v>12101</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11585</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7747</v>
      </c>
    </row>
    <row r="11797" spans="1:2" x14ac:dyDescent="0.25">
      <c r="A11797" s="57">
        <v>49121508</v>
      </c>
      <c r="B11797" s="58" t="s">
        <v>12935</v>
      </c>
    </row>
    <row r="11798" spans="1:2" x14ac:dyDescent="0.25">
      <c r="A11798" s="57">
        <v>49121509</v>
      </c>
      <c r="B11798" s="58" t="s">
        <v>10758</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14155</v>
      </c>
    </row>
    <row r="11802" spans="1:2" x14ac:dyDescent="0.25">
      <c r="A11802" s="57">
        <v>49121603</v>
      </c>
      <c r="B11802" s="58" t="s">
        <v>9779</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10542</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11465</v>
      </c>
    </row>
    <row r="11815" spans="1:2" x14ac:dyDescent="0.25">
      <c r="A11815" s="57">
        <v>49131607</v>
      </c>
      <c r="B11815" s="58" t="s">
        <v>1287</v>
      </c>
    </row>
    <row r="11816" spans="1:2" x14ac:dyDescent="0.25">
      <c r="A11816" s="57">
        <v>49141501</v>
      </c>
      <c r="B11816" s="58" t="s">
        <v>9639</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12525</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13015</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10059</v>
      </c>
    </row>
    <row r="11835" spans="1:2" x14ac:dyDescent="0.25">
      <c r="A11835" s="57">
        <v>49151602</v>
      </c>
      <c r="B11835" s="58" t="s">
        <v>17085</v>
      </c>
    </row>
    <row r="11836" spans="1:2" x14ac:dyDescent="0.25">
      <c r="A11836" s="57">
        <v>49151603</v>
      </c>
      <c r="B11836" s="58" t="s">
        <v>13416</v>
      </c>
    </row>
    <row r="11837" spans="1:2" x14ac:dyDescent="0.25">
      <c r="A11837" s="57">
        <v>49161501</v>
      </c>
      <c r="B11837" s="58" t="s">
        <v>6061</v>
      </c>
    </row>
    <row r="11838" spans="1:2" x14ac:dyDescent="0.25">
      <c r="A11838" s="57">
        <v>49161502</v>
      </c>
      <c r="B11838" s="58" t="s">
        <v>8060</v>
      </c>
    </row>
    <row r="11839" spans="1:2" x14ac:dyDescent="0.25">
      <c r="A11839" s="57">
        <v>49161503</v>
      </c>
      <c r="B11839" s="58" t="s">
        <v>11561</v>
      </c>
    </row>
    <row r="11840" spans="1:2" x14ac:dyDescent="0.25">
      <c r="A11840" s="57">
        <v>49161504</v>
      </c>
      <c r="B11840" s="58" t="s">
        <v>8367</v>
      </c>
    </row>
    <row r="11841" spans="1:2" x14ac:dyDescent="0.25">
      <c r="A11841" s="57">
        <v>49161505</v>
      </c>
      <c r="B11841" s="58" t="s">
        <v>17772</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12624</v>
      </c>
    </row>
    <row r="11854" spans="1:2" x14ac:dyDescent="0.25">
      <c r="A11854" s="57">
        <v>49161518</v>
      </c>
      <c r="B11854" s="58" t="s">
        <v>18738</v>
      </c>
    </row>
    <row r="11855" spans="1:2" x14ac:dyDescent="0.25">
      <c r="A11855" s="57">
        <v>49161519</v>
      </c>
      <c r="B11855" s="58" t="s">
        <v>11281</v>
      </c>
    </row>
    <row r="11856" spans="1:2" x14ac:dyDescent="0.25">
      <c r="A11856" s="57">
        <v>49161520</v>
      </c>
      <c r="B11856" s="58" t="s">
        <v>7651</v>
      </c>
    </row>
    <row r="11857" spans="1:2" x14ac:dyDescent="0.25">
      <c r="A11857" s="57">
        <v>49161521</v>
      </c>
      <c r="B11857" s="58" t="s">
        <v>11697</v>
      </c>
    </row>
    <row r="11858" spans="1:2" x14ac:dyDescent="0.25">
      <c r="A11858" s="57">
        <v>49161522</v>
      </c>
      <c r="B11858" s="58" t="s">
        <v>7463</v>
      </c>
    </row>
    <row r="11859" spans="1:2" x14ac:dyDescent="0.25">
      <c r="A11859" s="57">
        <v>49161523</v>
      </c>
      <c r="B11859" s="58" t="s">
        <v>11842</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17526</v>
      </c>
    </row>
    <row r="11869" spans="1:2" x14ac:dyDescent="0.25">
      <c r="A11869" s="57">
        <v>49161607</v>
      </c>
      <c r="B11869" s="58" t="s">
        <v>13312</v>
      </c>
    </row>
    <row r="11870" spans="1:2" x14ac:dyDescent="0.25">
      <c r="A11870" s="57">
        <v>49161608</v>
      </c>
      <c r="B11870" s="58" t="s">
        <v>3570</v>
      </c>
    </row>
    <row r="11871" spans="1:2" x14ac:dyDescent="0.25">
      <c r="A11871" s="57">
        <v>49161609</v>
      </c>
      <c r="B11871" s="58" t="s">
        <v>6246</v>
      </c>
    </row>
    <row r="11872" spans="1:2" x14ac:dyDescent="0.25">
      <c r="A11872" s="57">
        <v>49161610</v>
      </c>
      <c r="B11872" s="58" t="s">
        <v>12687</v>
      </c>
    </row>
    <row r="11873" spans="1:2" x14ac:dyDescent="0.25">
      <c r="A11873" s="57">
        <v>49161611</v>
      </c>
      <c r="B11873" s="58" t="s">
        <v>9438</v>
      </c>
    </row>
    <row r="11874" spans="1:2" x14ac:dyDescent="0.25">
      <c r="A11874" s="57">
        <v>49161612</v>
      </c>
      <c r="B11874" s="58" t="s">
        <v>10298</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10499</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13548</v>
      </c>
    </row>
    <row r="11885" spans="1:2" x14ac:dyDescent="0.25">
      <c r="A11885" s="57">
        <v>49161703</v>
      </c>
      <c r="B11885" s="58" t="s">
        <v>10485</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12671</v>
      </c>
    </row>
    <row r="11896" spans="1:2" x14ac:dyDescent="0.25">
      <c r="A11896" s="57">
        <v>49171602</v>
      </c>
      <c r="B11896" s="58" t="s">
        <v>6801</v>
      </c>
    </row>
    <row r="11897" spans="1:2" x14ac:dyDescent="0.25">
      <c r="A11897" s="57">
        <v>49171603</v>
      </c>
      <c r="B11897" s="58" t="s">
        <v>14307</v>
      </c>
    </row>
    <row r="11898" spans="1:2" x14ac:dyDescent="0.25">
      <c r="A11898" s="57">
        <v>49181501</v>
      </c>
      <c r="B11898" s="58" t="s">
        <v>10103</v>
      </c>
    </row>
    <row r="11899" spans="1:2" x14ac:dyDescent="0.25">
      <c r="A11899" s="57">
        <v>49181502</v>
      </c>
      <c r="B11899" s="58" t="s">
        <v>12934</v>
      </c>
    </row>
    <row r="11900" spans="1:2" x14ac:dyDescent="0.25">
      <c r="A11900" s="57">
        <v>49181503</v>
      </c>
      <c r="B11900" s="58" t="s">
        <v>12059</v>
      </c>
    </row>
    <row r="11901" spans="1:2" x14ac:dyDescent="0.25">
      <c r="A11901" s="57">
        <v>49181504</v>
      </c>
      <c r="B11901" s="58" t="s">
        <v>18661</v>
      </c>
    </row>
    <row r="11902" spans="1:2" x14ac:dyDescent="0.25">
      <c r="A11902" s="57">
        <v>49181505</v>
      </c>
      <c r="B11902" s="58" t="s">
        <v>11517</v>
      </c>
    </row>
    <row r="11903" spans="1:2" x14ac:dyDescent="0.25">
      <c r="A11903" s="57">
        <v>49181506</v>
      </c>
      <c r="B11903" s="58" t="s">
        <v>17564</v>
      </c>
    </row>
    <row r="11904" spans="1:2" x14ac:dyDescent="0.25">
      <c r="A11904" s="57">
        <v>49181507</v>
      </c>
      <c r="B11904" s="58" t="s">
        <v>14686</v>
      </c>
    </row>
    <row r="11905" spans="1:2" x14ac:dyDescent="0.25">
      <c r="A11905" s="57">
        <v>49181508</v>
      </c>
      <c r="B11905" s="58" t="s">
        <v>1661</v>
      </c>
    </row>
    <row r="11906" spans="1:2" x14ac:dyDescent="0.25">
      <c r="A11906" s="57">
        <v>49181509</v>
      </c>
      <c r="B11906" s="58" t="s">
        <v>13234</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6123</v>
      </c>
    </row>
    <row r="11910" spans="1:2" x14ac:dyDescent="0.25">
      <c r="A11910" s="57">
        <v>49181513</v>
      </c>
      <c r="B11910" s="58" t="s">
        <v>14023</v>
      </c>
    </row>
    <row r="11911" spans="1:2" x14ac:dyDescent="0.25">
      <c r="A11911" s="57">
        <v>49181514</v>
      </c>
      <c r="B11911" s="58" t="s">
        <v>12152</v>
      </c>
    </row>
    <row r="11912" spans="1:2" x14ac:dyDescent="0.25">
      <c r="A11912" s="57">
        <v>49181515</v>
      </c>
      <c r="B11912" s="58" t="s">
        <v>14065</v>
      </c>
    </row>
    <row r="11913" spans="1:2" x14ac:dyDescent="0.25">
      <c r="A11913" s="57">
        <v>49181601</v>
      </c>
      <c r="B11913" s="58" t="s">
        <v>9330</v>
      </c>
    </row>
    <row r="11914" spans="1:2" x14ac:dyDescent="0.25">
      <c r="A11914" s="57">
        <v>49181602</v>
      </c>
      <c r="B11914" s="58" t="s">
        <v>18015</v>
      </c>
    </row>
    <row r="11915" spans="1:2" x14ac:dyDescent="0.25">
      <c r="A11915" s="57">
        <v>49181603</v>
      </c>
      <c r="B11915" s="58" t="s">
        <v>6230</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14472</v>
      </c>
    </row>
    <row r="11922" spans="1:2" x14ac:dyDescent="0.25">
      <c r="A11922" s="57">
        <v>49181610</v>
      </c>
      <c r="B11922" s="58" t="s">
        <v>6239</v>
      </c>
    </row>
    <row r="11923" spans="1:2" x14ac:dyDescent="0.25">
      <c r="A11923" s="57">
        <v>49181611</v>
      </c>
      <c r="B11923" s="58" t="s">
        <v>13255</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6004</v>
      </c>
    </row>
    <row r="11932" spans="1:2" x14ac:dyDescent="0.25">
      <c r="A11932" s="57">
        <v>49201515</v>
      </c>
      <c r="B11932" s="58" t="s">
        <v>10607</v>
      </c>
    </row>
    <row r="11933" spans="1:2" x14ac:dyDescent="0.25">
      <c r="A11933" s="57">
        <v>49201516</v>
      </c>
      <c r="B11933" s="58" t="s">
        <v>10210</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14396</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13652</v>
      </c>
    </row>
    <row r="11947" spans="1:2" x14ac:dyDescent="0.25">
      <c r="A11947" s="57">
        <v>49211603</v>
      </c>
      <c r="B11947" s="58" t="s">
        <v>8108</v>
      </c>
    </row>
    <row r="11948" spans="1:2" x14ac:dyDescent="0.25">
      <c r="A11948" s="57">
        <v>49211604</v>
      </c>
      <c r="B11948" s="58" t="s">
        <v>13408</v>
      </c>
    </row>
    <row r="11949" spans="1:2" x14ac:dyDescent="0.25">
      <c r="A11949" s="57">
        <v>49211605</v>
      </c>
      <c r="B11949" s="58" t="s">
        <v>4494</v>
      </c>
    </row>
    <row r="11950" spans="1:2" x14ac:dyDescent="0.25">
      <c r="A11950" s="57">
        <v>49211606</v>
      </c>
      <c r="B11950" s="58" t="s">
        <v>11364</v>
      </c>
    </row>
    <row r="11951" spans="1:2" x14ac:dyDescent="0.25">
      <c r="A11951" s="57">
        <v>49211607</v>
      </c>
      <c r="B11951" s="58" t="s">
        <v>86</v>
      </c>
    </row>
    <row r="11952" spans="1:2" x14ac:dyDescent="0.25">
      <c r="A11952" s="57">
        <v>49211608</v>
      </c>
      <c r="B11952" s="58" t="s">
        <v>5555</v>
      </c>
    </row>
    <row r="11953" spans="1:2" x14ac:dyDescent="0.25">
      <c r="A11953" s="57">
        <v>49211609</v>
      </c>
      <c r="B11953" s="58" t="s">
        <v>6132</v>
      </c>
    </row>
    <row r="11954" spans="1:2" x14ac:dyDescent="0.25">
      <c r="A11954" s="57">
        <v>49211701</v>
      </c>
      <c r="B11954" s="58" t="s">
        <v>10462</v>
      </c>
    </row>
    <row r="11955" spans="1:2" x14ac:dyDescent="0.25">
      <c r="A11955" s="57">
        <v>49211702</v>
      </c>
      <c r="B11955" s="58" t="s">
        <v>2982</v>
      </c>
    </row>
    <row r="11956" spans="1:2" x14ac:dyDescent="0.25">
      <c r="A11956" s="57">
        <v>49211703</v>
      </c>
      <c r="B11956" s="58" t="s">
        <v>11993</v>
      </c>
    </row>
    <row r="11957" spans="1:2" x14ac:dyDescent="0.25">
      <c r="A11957" s="57">
        <v>49211801</v>
      </c>
      <c r="B11957" s="58" t="s">
        <v>11389</v>
      </c>
    </row>
    <row r="11958" spans="1:2" x14ac:dyDescent="0.25">
      <c r="A11958" s="57">
        <v>49211802</v>
      </c>
      <c r="B11958" s="58" t="s">
        <v>4633</v>
      </c>
    </row>
    <row r="11959" spans="1:2" x14ac:dyDescent="0.25">
      <c r="A11959" s="57">
        <v>49211803</v>
      </c>
      <c r="B11959" s="58" t="s">
        <v>13268</v>
      </c>
    </row>
    <row r="11960" spans="1:2" x14ac:dyDescent="0.25">
      <c r="A11960" s="57">
        <v>49211804</v>
      </c>
      <c r="B11960" s="58" t="s">
        <v>13405</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10324</v>
      </c>
    </row>
    <row r="11964" spans="1:2" x14ac:dyDescent="0.25">
      <c r="A11964" s="57">
        <v>49221501</v>
      </c>
      <c r="B11964" s="58" t="s">
        <v>9358</v>
      </c>
    </row>
    <row r="11965" spans="1:2" x14ac:dyDescent="0.25">
      <c r="A11965" s="57">
        <v>49221502</v>
      </c>
      <c r="B11965" s="58" t="s">
        <v>14193</v>
      </c>
    </row>
    <row r="11966" spans="1:2" x14ac:dyDescent="0.25">
      <c r="A11966" s="57">
        <v>49221503</v>
      </c>
      <c r="B11966" s="58" t="s">
        <v>7169</v>
      </c>
    </row>
    <row r="11967" spans="1:2" x14ac:dyDescent="0.25">
      <c r="A11967" s="57">
        <v>49221504</v>
      </c>
      <c r="B11967" s="58" t="s">
        <v>12294</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10844</v>
      </c>
    </row>
    <row r="11972" spans="1:2" x14ac:dyDescent="0.25">
      <c r="A11972" s="57">
        <v>49221509</v>
      </c>
      <c r="B11972" s="58" t="s">
        <v>3554</v>
      </c>
    </row>
    <row r="11973" spans="1:2" x14ac:dyDescent="0.25">
      <c r="A11973" s="57">
        <v>49221510</v>
      </c>
      <c r="B11973" s="58" t="s">
        <v>14666</v>
      </c>
    </row>
    <row r="11974" spans="1:2" x14ac:dyDescent="0.25">
      <c r="A11974" s="57">
        <v>49221511</v>
      </c>
      <c r="B11974" s="58" t="s">
        <v>14388</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14116</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12619</v>
      </c>
    </row>
    <row r="11984" spans="1:2" x14ac:dyDescent="0.25">
      <c r="A11984" s="57">
        <v>49241510</v>
      </c>
      <c r="B11984" s="58" t="s">
        <v>9701</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14488</v>
      </c>
    </row>
    <row r="11991" spans="1:2" x14ac:dyDescent="0.25">
      <c r="A11991" s="57">
        <v>49241703</v>
      </c>
      <c r="B11991" s="58" t="s">
        <v>17346</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10397</v>
      </c>
    </row>
    <row r="11995" spans="1:2" x14ac:dyDescent="0.25">
      <c r="A11995" s="57">
        <v>49241707</v>
      </c>
      <c r="B11995" s="58" t="s">
        <v>17205</v>
      </c>
    </row>
    <row r="11996" spans="1:2" x14ac:dyDescent="0.25">
      <c r="A11996" s="57">
        <v>49241708</v>
      </c>
      <c r="B11996" s="58" t="s">
        <v>13439</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10345</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10668</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17446</v>
      </c>
    </row>
    <row r="12011" spans="1:2" x14ac:dyDescent="0.25">
      <c r="A12011" s="57">
        <v>50111510</v>
      </c>
      <c r="B12011" s="58" t="s">
        <v>11388</v>
      </c>
    </row>
    <row r="12012" spans="1:2" x14ac:dyDescent="0.25">
      <c r="A12012" s="57">
        <v>50111511</v>
      </c>
      <c r="B12012" s="58" t="s">
        <v>4945</v>
      </c>
    </row>
    <row r="12013" spans="1:2" x14ac:dyDescent="0.25">
      <c r="A12013" s="57">
        <v>50111512</v>
      </c>
      <c r="B12013" s="58" t="s">
        <v>17662</v>
      </c>
    </row>
    <row r="12014" spans="1:2" x14ac:dyDescent="0.25">
      <c r="A12014" s="57">
        <v>50112001</v>
      </c>
      <c r="B12014" s="58" t="s">
        <v>14321</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9760</v>
      </c>
    </row>
    <row r="12023" spans="1:2" x14ac:dyDescent="0.25">
      <c r="A12023" s="57">
        <v>50121705</v>
      </c>
      <c r="B12023" s="58" t="s">
        <v>7111</v>
      </c>
    </row>
    <row r="12024" spans="1:2" x14ac:dyDescent="0.25">
      <c r="A12024" s="57">
        <v>50121706</v>
      </c>
      <c r="B12024" s="58" t="s">
        <v>10746</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9871</v>
      </c>
    </row>
    <row r="12028" spans="1:2" x14ac:dyDescent="0.25">
      <c r="A12028" s="57">
        <v>50121804</v>
      </c>
      <c r="B12028" s="58" t="s">
        <v>11176</v>
      </c>
    </row>
    <row r="12029" spans="1:2" x14ac:dyDescent="0.25">
      <c r="A12029" s="57">
        <v>50131606</v>
      </c>
      <c r="B12029" s="58" t="s">
        <v>11434</v>
      </c>
    </row>
    <row r="12030" spans="1:2" x14ac:dyDescent="0.25">
      <c r="A12030" s="57">
        <v>50131607</v>
      </c>
      <c r="B12030" s="58" t="s">
        <v>14113</v>
      </c>
    </row>
    <row r="12031" spans="1:2" x14ac:dyDescent="0.25">
      <c r="A12031" s="57">
        <v>50131608</v>
      </c>
      <c r="B12031" s="58" t="s">
        <v>14959</v>
      </c>
    </row>
    <row r="12032" spans="1:2" x14ac:dyDescent="0.25">
      <c r="A12032" s="57">
        <v>50131609</v>
      </c>
      <c r="B12032" s="58" t="s">
        <v>12119</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9861</v>
      </c>
    </row>
    <row r="12037" spans="1:2" x14ac:dyDescent="0.25">
      <c r="A12037" s="57">
        <v>50131703</v>
      </c>
      <c r="B12037" s="58" t="s">
        <v>12666</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17866</v>
      </c>
    </row>
    <row r="12042" spans="1:2" x14ac:dyDescent="0.25">
      <c r="A12042" s="57">
        <v>50151514</v>
      </c>
      <c r="B12042" s="58" t="s">
        <v>11368</v>
      </c>
    </row>
    <row r="12043" spans="1:2" x14ac:dyDescent="0.25">
      <c r="A12043" s="57">
        <v>50151604</v>
      </c>
      <c r="B12043" s="58" t="s">
        <v>3235</v>
      </c>
    </row>
    <row r="12044" spans="1:2" x14ac:dyDescent="0.25">
      <c r="A12044" s="57">
        <v>50151605</v>
      </c>
      <c r="B12044" s="58" t="s">
        <v>13362</v>
      </c>
    </row>
    <row r="12045" spans="1:2" x14ac:dyDescent="0.25">
      <c r="A12045" s="57">
        <v>50161509</v>
      </c>
      <c r="B12045" s="58" t="s">
        <v>13765</v>
      </c>
    </row>
    <row r="12046" spans="1:2" x14ac:dyDescent="0.25">
      <c r="A12046" s="57">
        <v>50161510</v>
      </c>
      <c r="B12046" s="58" t="s">
        <v>12398</v>
      </c>
    </row>
    <row r="12047" spans="1:2" x14ac:dyDescent="0.25">
      <c r="A12047" s="57">
        <v>50161511</v>
      </c>
      <c r="B12047" s="58" t="s">
        <v>11552</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10699</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14085</v>
      </c>
    </row>
    <row r="12066" spans="1:2" x14ac:dyDescent="0.25">
      <c r="A12066" s="57">
        <v>50171904</v>
      </c>
      <c r="B12066" s="58" t="s">
        <v>17216</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11696</v>
      </c>
    </row>
    <row r="12070" spans="1:2" x14ac:dyDescent="0.25">
      <c r="A12070" s="57">
        <v>50181902</v>
      </c>
      <c r="B12070" s="58" t="s">
        <v>11541</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10618</v>
      </c>
    </row>
    <row r="12079" spans="1:2" x14ac:dyDescent="0.25">
      <c r="A12079" s="57">
        <v>50182002</v>
      </c>
      <c r="B12079" s="58" t="s">
        <v>7368</v>
      </c>
    </row>
    <row r="12080" spans="1:2" x14ac:dyDescent="0.25">
      <c r="A12080" s="57">
        <v>50182003</v>
      </c>
      <c r="B12080" s="58" t="s">
        <v>9802</v>
      </c>
    </row>
    <row r="12081" spans="1:2" x14ac:dyDescent="0.25">
      <c r="A12081" s="57">
        <v>50182004</v>
      </c>
      <c r="B12081" s="58" t="s">
        <v>17580</v>
      </c>
    </row>
    <row r="12082" spans="1:2" x14ac:dyDescent="0.25">
      <c r="A12082" s="57">
        <v>50191505</v>
      </c>
      <c r="B12082" s="58" t="s">
        <v>11862</v>
      </c>
    </row>
    <row r="12083" spans="1:2" x14ac:dyDescent="0.25">
      <c r="A12083" s="57">
        <v>50191506</v>
      </c>
      <c r="B12083" s="58" t="s">
        <v>11805</v>
      </c>
    </row>
    <row r="12084" spans="1:2" x14ac:dyDescent="0.25">
      <c r="A12084" s="57">
        <v>50191507</v>
      </c>
      <c r="B12084" s="58" t="s">
        <v>17257</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17335</v>
      </c>
    </row>
    <row r="12092" spans="1:2" x14ac:dyDescent="0.25">
      <c r="A12092" s="57">
        <v>50192304</v>
      </c>
      <c r="B12092" s="58" t="s">
        <v>13627</v>
      </c>
    </row>
    <row r="12093" spans="1:2" x14ac:dyDescent="0.25">
      <c r="A12093" s="57">
        <v>50192401</v>
      </c>
      <c r="B12093" s="58" t="s">
        <v>10171</v>
      </c>
    </row>
    <row r="12094" spans="1:2" x14ac:dyDescent="0.25">
      <c r="A12094" s="57">
        <v>50192402</v>
      </c>
      <c r="B12094" s="58" t="s">
        <v>13784</v>
      </c>
    </row>
    <row r="12095" spans="1:2" x14ac:dyDescent="0.25">
      <c r="A12095" s="57">
        <v>50192403</v>
      </c>
      <c r="B12095" s="58" t="s">
        <v>2376</v>
      </c>
    </row>
    <row r="12096" spans="1:2" x14ac:dyDescent="0.25">
      <c r="A12096" s="57">
        <v>50192404</v>
      </c>
      <c r="B12096" s="58" t="s">
        <v>9721</v>
      </c>
    </row>
    <row r="12097" spans="1:2" x14ac:dyDescent="0.25">
      <c r="A12097" s="57">
        <v>50192501</v>
      </c>
      <c r="B12097" s="58" t="s">
        <v>11059</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13023</v>
      </c>
    </row>
    <row r="12101" spans="1:2" x14ac:dyDescent="0.25">
      <c r="A12101" s="57">
        <v>50192601</v>
      </c>
      <c r="B12101" s="58" t="s">
        <v>17331</v>
      </c>
    </row>
    <row r="12102" spans="1:2" x14ac:dyDescent="0.25">
      <c r="A12102" s="57">
        <v>50192602</v>
      </c>
      <c r="B12102" s="58" t="s">
        <v>10865</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14454</v>
      </c>
    </row>
    <row r="12106" spans="1:2" x14ac:dyDescent="0.25">
      <c r="A12106" s="57">
        <v>50192703</v>
      </c>
      <c r="B12106" s="58" t="s">
        <v>10418</v>
      </c>
    </row>
    <row r="12107" spans="1:2" x14ac:dyDescent="0.25">
      <c r="A12107" s="57">
        <v>50192801</v>
      </c>
      <c r="B12107" s="58" t="s">
        <v>13945</v>
      </c>
    </row>
    <row r="12108" spans="1:2" x14ac:dyDescent="0.25">
      <c r="A12108" s="57">
        <v>50192802</v>
      </c>
      <c r="B12108" s="58" t="s">
        <v>14363</v>
      </c>
    </row>
    <row r="12109" spans="1:2" x14ac:dyDescent="0.25">
      <c r="A12109" s="57">
        <v>50192803</v>
      </c>
      <c r="B12109" s="58" t="s">
        <v>18642</v>
      </c>
    </row>
    <row r="12110" spans="1:2" x14ac:dyDescent="0.25">
      <c r="A12110" s="57">
        <v>50192901</v>
      </c>
      <c r="B12110" s="58" t="s">
        <v>10465</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11778</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11291</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10434</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10391</v>
      </c>
    </row>
    <row r="12125" spans="1:2" x14ac:dyDescent="0.25">
      <c r="A12125" s="57">
        <v>50201709</v>
      </c>
      <c r="B12125" s="58" t="s">
        <v>6913</v>
      </c>
    </row>
    <row r="12126" spans="1:2" x14ac:dyDescent="0.25">
      <c r="A12126" s="57">
        <v>50201710</v>
      </c>
      <c r="B12126" s="58" t="s">
        <v>12489</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11531</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14477</v>
      </c>
    </row>
    <row r="12140" spans="1:2" x14ac:dyDescent="0.25">
      <c r="A12140" s="57">
        <v>50202303</v>
      </c>
      <c r="B12140" s="58" t="s">
        <v>1769</v>
      </c>
    </row>
    <row r="12141" spans="1:2" x14ac:dyDescent="0.25">
      <c r="A12141" s="57">
        <v>50202304</v>
      </c>
      <c r="B12141" s="58" t="s">
        <v>14409</v>
      </c>
    </row>
    <row r="12142" spans="1:2" x14ac:dyDescent="0.25">
      <c r="A12142" s="57">
        <v>50202305</v>
      </c>
      <c r="B12142" s="58" t="s">
        <v>6270</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17843</v>
      </c>
    </row>
    <row r="12146" spans="1:2" x14ac:dyDescent="0.25">
      <c r="A12146" s="57">
        <v>50202309</v>
      </c>
      <c r="B12146" s="58" t="s">
        <v>11832</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14533</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13380</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13418</v>
      </c>
    </row>
    <row r="12162" spans="1:2" x14ac:dyDescent="0.25">
      <c r="A12162" s="57">
        <v>50221101</v>
      </c>
      <c r="B12162" s="58" t="s">
        <v>6764</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10078</v>
      </c>
    </row>
    <row r="12170" spans="1:2" x14ac:dyDescent="0.25">
      <c r="A12170" s="57">
        <v>51101509</v>
      </c>
      <c r="B12170" s="58" t="s">
        <v>9767</v>
      </c>
    </row>
    <row r="12171" spans="1:2" x14ac:dyDescent="0.25">
      <c r="A12171" s="57">
        <v>51101510</v>
      </c>
      <c r="B12171" s="58" t="s">
        <v>2907</v>
      </c>
    </row>
    <row r="12172" spans="1:2" x14ac:dyDescent="0.25">
      <c r="A12172" s="57">
        <v>51101511</v>
      </c>
      <c r="B12172" s="58" t="s">
        <v>14517</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17318</v>
      </c>
    </row>
    <row r="12177" spans="1:2" x14ac:dyDescent="0.25">
      <c r="A12177" s="57">
        <v>51101516</v>
      </c>
      <c r="B12177" s="58" t="s">
        <v>12601</v>
      </c>
    </row>
    <row r="12178" spans="1:2" x14ac:dyDescent="0.25">
      <c r="A12178" s="57">
        <v>51101518</v>
      </c>
      <c r="B12178" s="58" t="s">
        <v>7887</v>
      </c>
    </row>
    <row r="12179" spans="1:2" x14ac:dyDescent="0.25">
      <c r="A12179" s="57">
        <v>51101519</v>
      </c>
      <c r="B12179" s="58" t="s">
        <v>17907</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10312</v>
      </c>
    </row>
    <row r="12184" spans="1:2" x14ac:dyDescent="0.25">
      <c r="A12184" s="57">
        <v>51101525</v>
      </c>
      <c r="B12184" s="58" t="s">
        <v>12407</v>
      </c>
    </row>
    <row r="12185" spans="1:2" x14ac:dyDescent="0.25">
      <c r="A12185" s="57">
        <v>51101526</v>
      </c>
      <c r="B12185" s="58" t="s">
        <v>14694</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12526</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12385</v>
      </c>
    </row>
    <row r="12192" spans="1:2" x14ac:dyDescent="0.25">
      <c r="A12192" s="57">
        <v>51101534</v>
      </c>
      <c r="B12192" s="58" t="s">
        <v>17301</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10294</v>
      </c>
    </row>
    <row r="12197" spans="1:2" x14ac:dyDescent="0.25">
      <c r="A12197" s="57">
        <v>51101539</v>
      </c>
      <c r="B12197" s="58" t="s">
        <v>17816</v>
      </c>
    </row>
    <row r="12198" spans="1:2" x14ac:dyDescent="0.25">
      <c r="A12198" s="57">
        <v>51101540</v>
      </c>
      <c r="B12198" s="58" t="s">
        <v>9832</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13310</v>
      </c>
    </row>
    <row r="12203" spans="1:2" x14ac:dyDescent="0.25">
      <c r="A12203" s="57">
        <v>51101545</v>
      </c>
      <c r="B12203" s="58" t="s">
        <v>10114</v>
      </c>
    </row>
    <row r="12204" spans="1:2" x14ac:dyDescent="0.25">
      <c r="A12204" s="57">
        <v>51101546</v>
      </c>
      <c r="B12204" s="58" t="s">
        <v>2167</v>
      </c>
    </row>
    <row r="12205" spans="1:2" x14ac:dyDescent="0.25">
      <c r="A12205" s="57">
        <v>51101547</v>
      </c>
      <c r="B12205" s="58" t="s">
        <v>9641</v>
      </c>
    </row>
    <row r="12206" spans="1:2" x14ac:dyDescent="0.25">
      <c r="A12206" s="57">
        <v>51101548</v>
      </c>
      <c r="B12206" s="58" t="s">
        <v>12212</v>
      </c>
    </row>
    <row r="12207" spans="1:2" x14ac:dyDescent="0.25">
      <c r="A12207" s="57">
        <v>51101549</v>
      </c>
      <c r="B12207" s="58" t="s">
        <v>10286</v>
      </c>
    </row>
    <row r="12208" spans="1:2" x14ac:dyDescent="0.25">
      <c r="A12208" s="57">
        <v>51101550</v>
      </c>
      <c r="B12208" s="58" t="s">
        <v>8488</v>
      </c>
    </row>
    <row r="12209" spans="1:2" x14ac:dyDescent="0.25">
      <c r="A12209" s="57">
        <v>51101551</v>
      </c>
      <c r="B12209" s="58" t="s">
        <v>11419</v>
      </c>
    </row>
    <row r="12210" spans="1:2" x14ac:dyDescent="0.25">
      <c r="A12210" s="57">
        <v>51101552</v>
      </c>
      <c r="B12210" s="58" t="s">
        <v>326</v>
      </c>
    </row>
    <row r="12211" spans="1:2" x14ac:dyDescent="0.25">
      <c r="A12211" s="57">
        <v>51101553</v>
      </c>
      <c r="B12211" s="58" t="s">
        <v>11065</v>
      </c>
    </row>
    <row r="12212" spans="1:2" x14ac:dyDescent="0.25">
      <c r="A12212" s="57">
        <v>51101554</v>
      </c>
      <c r="B12212" s="58" t="s">
        <v>11129</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14220</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17867</v>
      </c>
    </row>
    <row r="12226" spans="1:2" x14ac:dyDescent="0.25">
      <c r="A12226" s="57">
        <v>51101568</v>
      </c>
      <c r="B12226" s="58" t="s">
        <v>4741</v>
      </c>
    </row>
    <row r="12227" spans="1:2" x14ac:dyDescent="0.25">
      <c r="A12227" s="57">
        <v>51101569</v>
      </c>
      <c r="B12227" s="58" t="s">
        <v>11661</v>
      </c>
    </row>
    <row r="12228" spans="1:2" x14ac:dyDescent="0.25">
      <c r="A12228" s="57">
        <v>51101570</v>
      </c>
      <c r="B12228" s="58" t="s">
        <v>18568</v>
      </c>
    </row>
    <row r="12229" spans="1:2" x14ac:dyDescent="0.25">
      <c r="A12229" s="57">
        <v>51101571</v>
      </c>
      <c r="B12229" s="58" t="s">
        <v>11807</v>
      </c>
    </row>
    <row r="12230" spans="1:2" x14ac:dyDescent="0.25">
      <c r="A12230" s="57">
        <v>51101572</v>
      </c>
      <c r="B12230" s="58" t="s">
        <v>9606</v>
      </c>
    </row>
    <row r="12231" spans="1:2" x14ac:dyDescent="0.25">
      <c r="A12231" s="57">
        <v>51101573</v>
      </c>
      <c r="B12231" s="58" t="s">
        <v>13130</v>
      </c>
    </row>
    <row r="12232" spans="1:2" x14ac:dyDescent="0.25">
      <c r="A12232" s="57">
        <v>51101574</v>
      </c>
      <c r="B12232" s="58" t="s">
        <v>15357</v>
      </c>
    </row>
    <row r="12233" spans="1:2" x14ac:dyDescent="0.25">
      <c r="A12233" s="57">
        <v>51101575</v>
      </c>
      <c r="B12233" s="58" t="s">
        <v>10570</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13854</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13508</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13428</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13916</v>
      </c>
    </row>
    <row r="12254" spans="1:2" x14ac:dyDescent="0.25">
      <c r="A12254" s="57">
        <v>51101596</v>
      </c>
      <c r="B12254" s="58" t="s">
        <v>5288</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12699</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9789</v>
      </c>
    </row>
    <row r="12262" spans="1:2" x14ac:dyDescent="0.25">
      <c r="A12262" s="57">
        <v>51101606</v>
      </c>
      <c r="B12262" s="58" t="s">
        <v>12975</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6142</v>
      </c>
    </row>
    <row r="12269" spans="1:2" x14ac:dyDescent="0.25">
      <c r="A12269" s="57">
        <v>51101616</v>
      </c>
      <c r="B12269" s="58" t="s">
        <v>17220</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11118</v>
      </c>
    </row>
    <row r="12277" spans="1:2" x14ac:dyDescent="0.25">
      <c r="A12277" s="57">
        <v>51101630</v>
      </c>
      <c r="B12277" s="58" t="s">
        <v>14552</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9670</v>
      </c>
    </row>
    <row r="12283" spans="1:2" x14ac:dyDescent="0.25">
      <c r="A12283" s="57">
        <v>51101706</v>
      </c>
      <c r="B12283" s="58" t="s">
        <v>11683</v>
      </c>
    </row>
    <row r="12284" spans="1:2" x14ac:dyDescent="0.25">
      <c r="A12284" s="57">
        <v>51101707</v>
      </c>
      <c r="B12284" s="58" t="s">
        <v>10500</v>
      </c>
    </row>
    <row r="12285" spans="1:2" x14ac:dyDescent="0.25">
      <c r="A12285" s="57">
        <v>51101708</v>
      </c>
      <c r="B12285" s="58" t="s">
        <v>5951</v>
      </c>
    </row>
    <row r="12286" spans="1:2" x14ac:dyDescent="0.25">
      <c r="A12286" s="57">
        <v>51101709</v>
      </c>
      <c r="B12286" s="58" t="s">
        <v>14744</v>
      </c>
    </row>
    <row r="12287" spans="1:2" x14ac:dyDescent="0.25">
      <c r="A12287" s="57">
        <v>51101710</v>
      </c>
      <c r="B12287" s="58" t="s">
        <v>10079</v>
      </c>
    </row>
    <row r="12288" spans="1:2" x14ac:dyDescent="0.25">
      <c r="A12288" s="57">
        <v>51101711</v>
      </c>
      <c r="B12288" s="58" t="s">
        <v>15618</v>
      </c>
    </row>
    <row r="12289" spans="1:2" x14ac:dyDescent="0.25">
      <c r="A12289" s="57">
        <v>51101712</v>
      </c>
      <c r="B12289" s="58" t="s">
        <v>10438</v>
      </c>
    </row>
    <row r="12290" spans="1:2" x14ac:dyDescent="0.25">
      <c r="A12290" s="57">
        <v>51101713</v>
      </c>
      <c r="B12290" s="58" t="s">
        <v>10631</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17410</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9975</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9645</v>
      </c>
    </row>
    <row r="12300" spans="1:2" x14ac:dyDescent="0.25">
      <c r="A12300" s="57">
        <v>51101803</v>
      </c>
      <c r="B12300" s="58" t="s">
        <v>14063</v>
      </c>
    </row>
    <row r="12301" spans="1:2" x14ac:dyDescent="0.25">
      <c r="A12301" s="57">
        <v>51101804</v>
      </c>
      <c r="B12301" s="58" t="s">
        <v>14154</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8935</v>
      </c>
    </row>
    <row r="12305" spans="1:2" x14ac:dyDescent="0.25">
      <c r="A12305" s="57">
        <v>51101808</v>
      </c>
      <c r="B12305" s="58" t="s">
        <v>12510</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6068</v>
      </c>
    </row>
    <row r="12310" spans="1:2" x14ac:dyDescent="0.25">
      <c r="A12310" s="57">
        <v>51101813</v>
      </c>
      <c r="B12310" s="58" t="s">
        <v>14639</v>
      </c>
    </row>
    <row r="12311" spans="1:2" x14ac:dyDescent="0.25">
      <c r="A12311" s="57">
        <v>51101814</v>
      </c>
      <c r="B12311" s="58" t="s">
        <v>12798</v>
      </c>
    </row>
    <row r="12312" spans="1:2" x14ac:dyDescent="0.25">
      <c r="A12312" s="57">
        <v>51101815</v>
      </c>
      <c r="B12312" s="58" t="s">
        <v>17277</v>
      </c>
    </row>
    <row r="12313" spans="1:2" x14ac:dyDescent="0.25">
      <c r="A12313" s="57">
        <v>51101816</v>
      </c>
      <c r="B12313" s="58" t="s">
        <v>9892</v>
      </c>
    </row>
    <row r="12314" spans="1:2" x14ac:dyDescent="0.25">
      <c r="A12314" s="57">
        <v>51101817</v>
      </c>
      <c r="B12314" s="58" t="s">
        <v>15261</v>
      </c>
    </row>
    <row r="12315" spans="1:2" x14ac:dyDescent="0.25">
      <c r="A12315" s="57">
        <v>51101818</v>
      </c>
      <c r="B12315" s="58" t="s">
        <v>11911</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11141</v>
      </c>
    </row>
    <row r="12321" spans="1:2" x14ac:dyDescent="0.25">
      <c r="A12321" s="57">
        <v>51101826</v>
      </c>
      <c r="B12321" s="58" t="s">
        <v>3263</v>
      </c>
    </row>
    <row r="12322" spans="1:2" x14ac:dyDescent="0.25">
      <c r="A12322" s="57">
        <v>51101827</v>
      </c>
      <c r="B12322" s="58" t="s">
        <v>10216</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13176</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12746</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12221</v>
      </c>
    </row>
    <row r="12340" spans="1:2" x14ac:dyDescent="0.25">
      <c r="A12340" s="57">
        <v>51101910</v>
      </c>
      <c r="B12340" s="58" t="s">
        <v>16506</v>
      </c>
    </row>
    <row r="12341" spans="1:2" x14ac:dyDescent="0.25">
      <c r="A12341" s="57">
        <v>51101911</v>
      </c>
      <c r="B12341" s="58" t="s">
        <v>10416</v>
      </c>
    </row>
    <row r="12342" spans="1:2" x14ac:dyDescent="0.25">
      <c r="A12342" s="57">
        <v>51101912</v>
      </c>
      <c r="B12342" s="58" t="s">
        <v>16978</v>
      </c>
    </row>
    <row r="12343" spans="1:2" x14ac:dyDescent="0.25">
      <c r="A12343" s="57">
        <v>51102001</v>
      </c>
      <c r="B12343" s="58" t="s">
        <v>14690</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13527</v>
      </c>
    </row>
    <row r="12349" spans="1:2" x14ac:dyDescent="0.25">
      <c r="A12349" s="57">
        <v>51102007</v>
      </c>
      <c r="B12349" s="58" t="s">
        <v>15042</v>
      </c>
    </row>
    <row r="12350" spans="1:2" x14ac:dyDescent="0.25">
      <c r="A12350" s="57">
        <v>51102008</v>
      </c>
      <c r="B12350" s="58" t="s">
        <v>11038</v>
      </c>
    </row>
    <row r="12351" spans="1:2" x14ac:dyDescent="0.25">
      <c r="A12351" s="57">
        <v>51102009</v>
      </c>
      <c r="B12351" s="58" t="s">
        <v>12401</v>
      </c>
    </row>
    <row r="12352" spans="1:2" x14ac:dyDescent="0.25">
      <c r="A12352" s="57">
        <v>51102101</v>
      </c>
      <c r="B12352" s="58" t="s">
        <v>14425</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9822</v>
      </c>
    </row>
    <row r="12360" spans="1:2" x14ac:dyDescent="0.25">
      <c r="A12360" s="57">
        <v>51102207</v>
      </c>
      <c r="B12360" s="58" t="s">
        <v>4398</v>
      </c>
    </row>
    <row r="12361" spans="1:2" x14ac:dyDescent="0.25">
      <c r="A12361" s="57">
        <v>51102208</v>
      </c>
      <c r="B12361" s="58" t="s">
        <v>10842</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12747</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10440</v>
      </c>
    </row>
    <row r="12369" spans="1:2" x14ac:dyDescent="0.25">
      <c r="A12369" s="57">
        <v>51102305</v>
      </c>
      <c r="B12369" s="58" t="s">
        <v>13235</v>
      </c>
    </row>
    <row r="12370" spans="1:2" x14ac:dyDescent="0.25">
      <c r="A12370" s="57">
        <v>51102306</v>
      </c>
      <c r="B12370" s="58" t="s">
        <v>10520</v>
      </c>
    </row>
    <row r="12371" spans="1:2" x14ac:dyDescent="0.25">
      <c r="A12371" s="57">
        <v>51102307</v>
      </c>
      <c r="B12371" s="58" t="s">
        <v>11751</v>
      </c>
    </row>
    <row r="12372" spans="1:2" x14ac:dyDescent="0.25">
      <c r="A12372" s="57">
        <v>51102308</v>
      </c>
      <c r="B12372" s="58" t="s">
        <v>17320</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9627</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9985</v>
      </c>
    </row>
    <row r="12382" spans="1:2" x14ac:dyDescent="0.25">
      <c r="A12382" s="57">
        <v>51102318</v>
      </c>
      <c r="B12382" s="58" t="s">
        <v>1622</v>
      </c>
    </row>
    <row r="12383" spans="1:2" x14ac:dyDescent="0.25">
      <c r="A12383" s="57">
        <v>51102319</v>
      </c>
      <c r="B12383" s="58" t="s">
        <v>10754</v>
      </c>
    </row>
    <row r="12384" spans="1:2" x14ac:dyDescent="0.25">
      <c r="A12384" s="57">
        <v>51102320</v>
      </c>
      <c r="B12384" s="58" t="s">
        <v>14322</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18819</v>
      </c>
    </row>
    <row r="12390" spans="1:2" x14ac:dyDescent="0.25">
      <c r="A12390" s="57">
        <v>51102326</v>
      </c>
      <c r="B12390" s="58" t="s">
        <v>5462</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14342</v>
      </c>
    </row>
    <row r="12400" spans="1:2" x14ac:dyDescent="0.25">
      <c r="A12400" s="57">
        <v>51102336</v>
      </c>
      <c r="B12400" s="58" t="s">
        <v>3738</v>
      </c>
    </row>
    <row r="12401" spans="1:2" x14ac:dyDescent="0.25">
      <c r="A12401" s="57">
        <v>51102402</v>
      </c>
      <c r="B12401" s="58" t="s">
        <v>18681</v>
      </c>
    </row>
    <row r="12402" spans="1:2" x14ac:dyDescent="0.25">
      <c r="A12402" s="57">
        <v>51102501</v>
      </c>
      <c r="B12402" s="58" t="s">
        <v>4308</v>
      </c>
    </row>
    <row r="12403" spans="1:2" x14ac:dyDescent="0.25">
      <c r="A12403" s="57">
        <v>51102502</v>
      </c>
      <c r="B12403" s="58" t="s">
        <v>12620</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12370</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14714</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12344</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13186</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12063</v>
      </c>
    </row>
    <row r="12422" spans="1:2" x14ac:dyDescent="0.25">
      <c r="A12422" s="57">
        <v>51102717</v>
      </c>
      <c r="B12422" s="58" t="s">
        <v>8775</v>
      </c>
    </row>
    <row r="12423" spans="1:2" x14ac:dyDescent="0.25">
      <c r="A12423" s="57">
        <v>51102718</v>
      </c>
      <c r="B12423" s="58" t="s">
        <v>10196</v>
      </c>
    </row>
    <row r="12424" spans="1:2" x14ac:dyDescent="0.25">
      <c r="A12424" s="57">
        <v>51102719</v>
      </c>
      <c r="B12424" s="58" t="s">
        <v>3381</v>
      </c>
    </row>
    <row r="12425" spans="1:2" x14ac:dyDescent="0.25">
      <c r="A12425" s="57">
        <v>51102720</v>
      </c>
      <c r="B12425" s="58" t="s">
        <v>14630</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17714</v>
      </c>
    </row>
    <row r="12429" spans="1:2" x14ac:dyDescent="0.25">
      <c r="A12429" s="57">
        <v>51102724</v>
      </c>
      <c r="B12429" s="58" t="s">
        <v>7499</v>
      </c>
    </row>
    <row r="12430" spans="1:2" x14ac:dyDescent="0.25">
      <c r="A12430" s="57">
        <v>51102725</v>
      </c>
      <c r="B12430" s="58" t="s">
        <v>13452</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11029</v>
      </c>
    </row>
    <row r="12436" spans="1:2" x14ac:dyDescent="0.25">
      <c r="A12436" s="57">
        <v>51111501</v>
      </c>
      <c r="B12436" s="58" t="s">
        <v>11201</v>
      </c>
    </row>
    <row r="12437" spans="1:2" x14ac:dyDescent="0.25">
      <c r="A12437" s="57">
        <v>51111502</v>
      </c>
      <c r="B12437" s="58" t="s">
        <v>5833</v>
      </c>
    </row>
    <row r="12438" spans="1:2" x14ac:dyDescent="0.25">
      <c r="A12438" s="57">
        <v>51111503</v>
      </c>
      <c r="B12438" s="58" t="s">
        <v>6840</v>
      </c>
    </row>
    <row r="12439" spans="1:2" x14ac:dyDescent="0.25">
      <c r="A12439" s="57">
        <v>51111504</v>
      </c>
      <c r="B12439" s="58" t="s">
        <v>10652</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10537</v>
      </c>
    </row>
    <row r="12443" spans="1:2" x14ac:dyDescent="0.25">
      <c r="A12443" s="57">
        <v>51111508</v>
      </c>
      <c r="B12443" s="58" t="s">
        <v>5062</v>
      </c>
    </row>
    <row r="12444" spans="1:2" x14ac:dyDescent="0.25">
      <c r="A12444" s="57">
        <v>51111509</v>
      </c>
      <c r="B12444" s="58" t="s">
        <v>11611</v>
      </c>
    </row>
    <row r="12445" spans="1:2" x14ac:dyDescent="0.25">
      <c r="A12445" s="57">
        <v>51111510</v>
      </c>
      <c r="B12445" s="58" t="s">
        <v>12288</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12409</v>
      </c>
    </row>
    <row r="12459" spans="1:2" x14ac:dyDescent="0.25">
      <c r="A12459" s="57">
        <v>51111603</v>
      </c>
      <c r="B12459" s="58" t="s">
        <v>4908</v>
      </c>
    </row>
    <row r="12460" spans="1:2" x14ac:dyDescent="0.25">
      <c r="A12460" s="57">
        <v>51111604</v>
      </c>
      <c r="B12460" s="58" t="s">
        <v>14534</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9622</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11780</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11867</v>
      </c>
    </row>
    <row r="12479" spans="1:2" x14ac:dyDescent="0.25">
      <c r="A12479" s="57">
        <v>51111707</v>
      </c>
      <c r="B12479" s="58" t="s">
        <v>11766</v>
      </c>
    </row>
    <row r="12480" spans="1:2" x14ac:dyDescent="0.25">
      <c r="A12480" s="57">
        <v>51111708</v>
      </c>
      <c r="B12480" s="58" t="s">
        <v>2371</v>
      </c>
    </row>
    <row r="12481" spans="1:2" x14ac:dyDescent="0.25">
      <c r="A12481" s="57">
        <v>51111709</v>
      </c>
      <c r="B12481" s="58" t="s">
        <v>6182</v>
      </c>
    </row>
    <row r="12482" spans="1:2" x14ac:dyDescent="0.25">
      <c r="A12482" s="57">
        <v>51111710</v>
      </c>
      <c r="B12482" s="58" t="s">
        <v>1369</v>
      </c>
    </row>
    <row r="12483" spans="1:2" x14ac:dyDescent="0.25">
      <c r="A12483" s="57">
        <v>51111711</v>
      </c>
      <c r="B12483" s="58" t="s">
        <v>10528</v>
      </c>
    </row>
    <row r="12484" spans="1:2" x14ac:dyDescent="0.25">
      <c r="A12484" s="57">
        <v>51111712</v>
      </c>
      <c r="B12484" s="58" t="s">
        <v>10600</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13083</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9644</v>
      </c>
    </row>
    <row r="12498" spans="1:2" x14ac:dyDescent="0.25">
      <c r="A12498" s="57">
        <v>51111807</v>
      </c>
      <c r="B12498" s="58" t="s">
        <v>14118</v>
      </c>
    </row>
    <row r="12499" spans="1:2" x14ac:dyDescent="0.25">
      <c r="A12499" s="57">
        <v>51111808</v>
      </c>
      <c r="B12499" s="58" t="s">
        <v>18330</v>
      </c>
    </row>
    <row r="12500" spans="1:2" x14ac:dyDescent="0.25">
      <c r="A12500" s="57">
        <v>51111809</v>
      </c>
      <c r="B12500" s="58" t="s">
        <v>14741</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6182</v>
      </c>
    </row>
    <row r="12505" spans="1:2" x14ac:dyDescent="0.25">
      <c r="A12505" s="57">
        <v>51111814</v>
      </c>
      <c r="B12505" s="58" t="s">
        <v>10908</v>
      </c>
    </row>
    <row r="12506" spans="1:2" x14ac:dyDescent="0.25">
      <c r="A12506" s="57">
        <v>51111815</v>
      </c>
      <c r="B12506" s="58" t="s">
        <v>12762</v>
      </c>
    </row>
    <row r="12507" spans="1:2" x14ac:dyDescent="0.25">
      <c r="A12507" s="57">
        <v>51111816</v>
      </c>
      <c r="B12507" s="58" t="s">
        <v>17664</v>
      </c>
    </row>
    <row r="12508" spans="1:2" x14ac:dyDescent="0.25">
      <c r="A12508" s="57">
        <v>51111817</v>
      </c>
      <c r="B12508" s="58" t="s">
        <v>13602</v>
      </c>
    </row>
    <row r="12509" spans="1:2" x14ac:dyDescent="0.25">
      <c r="A12509" s="57">
        <v>51111818</v>
      </c>
      <c r="B12509" s="58" t="s">
        <v>10127</v>
      </c>
    </row>
    <row r="12510" spans="1:2" x14ac:dyDescent="0.25">
      <c r="A12510" s="57">
        <v>51111819</v>
      </c>
      <c r="B12510" s="58" t="s">
        <v>9344</v>
      </c>
    </row>
    <row r="12511" spans="1:2" x14ac:dyDescent="0.25">
      <c r="A12511" s="57">
        <v>51111820</v>
      </c>
      <c r="B12511" s="58" t="s">
        <v>14300</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9880</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16945</v>
      </c>
    </row>
    <row r="12520" spans="1:2" x14ac:dyDescent="0.25">
      <c r="A12520" s="57">
        <v>51121502</v>
      </c>
      <c r="B12520" s="58" t="s">
        <v>9990</v>
      </c>
    </row>
    <row r="12521" spans="1:2" x14ac:dyDescent="0.25">
      <c r="A12521" s="57">
        <v>51121503</v>
      </c>
      <c r="B12521" s="58" t="s">
        <v>5910</v>
      </c>
    </row>
    <row r="12522" spans="1:2" x14ac:dyDescent="0.25">
      <c r="A12522" s="57">
        <v>51121504</v>
      </c>
      <c r="B12522" s="58" t="s">
        <v>13743</v>
      </c>
    </row>
    <row r="12523" spans="1:2" x14ac:dyDescent="0.25">
      <c r="A12523" s="57">
        <v>51121506</v>
      </c>
      <c r="B12523" s="58" t="s">
        <v>11031</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10428</v>
      </c>
    </row>
    <row r="12527" spans="1:2" x14ac:dyDescent="0.25">
      <c r="A12527" s="57">
        <v>51121511</v>
      </c>
      <c r="B12527" s="58" t="s">
        <v>12683</v>
      </c>
    </row>
    <row r="12528" spans="1:2" x14ac:dyDescent="0.25">
      <c r="A12528" s="57">
        <v>51121512</v>
      </c>
      <c r="B12528" s="58" t="s">
        <v>16323</v>
      </c>
    </row>
    <row r="12529" spans="1:2" x14ac:dyDescent="0.25">
      <c r="A12529" s="57">
        <v>51121513</v>
      </c>
      <c r="B12529" s="58" t="s">
        <v>13855</v>
      </c>
    </row>
    <row r="12530" spans="1:2" x14ac:dyDescent="0.25">
      <c r="A12530" s="57">
        <v>51121514</v>
      </c>
      <c r="B12530" s="58" t="s">
        <v>14066</v>
      </c>
    </row>
    <row r="12531" spans="1:2" x14ac:dyDescent="0.25">
      <c r="A12531" s="57">
        <v>51121515</v>
      </c>
      <c r="B12531" s="58" t="s">
        <v>9566</v>
      </c>
    </row>
    <row r="12532" spans="1:2" x14ac:dyDescent="0.25">
      <c r="A12532" s="57">
        <v>51121516</v>
      </c>
      <c r="B12532" s="58" t="s">
        <v>14471</v>
      </c>
    </row>
    <row r="12533" spans="1:2" x14ac:dyDescent="0.25">
      <c r="A12533" s="57">
        <v>51121517</v>
      </c>
      <c r="B12533" s="58" t="s">
        <v>16518</v>
      </c>
    </row>
    <row r="12534" spans="1:2" x14ac:dyDescent="0.25">
      <c r="A12534" s="57">
        <v>51121518</v>
      </c>
      <c r="B12534" s="58" t="s">
        <v>11172</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11285</v>
      </c>
    </row>
    <row r="12541" spans="1:2" x14ac:dyDescent="0.25">
      <c r="A12541" s="57">
        <v>51121602</v>
      </c>
      <c r="B12541" s="58" t="s">
        <v>2895</v>
      </c>
    </row>
    <row r="12542" spans="1:2" x14ac:dyDescent="0.25">
      <c r="A12542" s="57">
        <v>51121603</v>
      </c>
      <c r="B12542" s="58" t="s">
        <v>13512</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12009</v>
      </c>
    </row>
    <row r="12547" spans="1:2" x14ac:dyDescent="0.25">
      <c r="A12547" s="57">
        <v>51121610</v>
      </c>
      <c r="B12547" s="58" t="s">
        <v>2715</v>
      </c>
    </row>
    <row r="12548" spans="1:2" x14ac:dyDescent="0.25">
      <c r="A12548" s="57">
        <v>51121611</v>
      </c>
      <c r="B12548" s="58" t="s">
        <v>11834</v>
      </c>
    </row>
    <row r="12549" spans="1:2" x14ac:dyDescent="0.25">
      <c r="A12549" s="57">
        <v>51121614</v>
      </c>
      <c r="B12549" s="58" t="s">
        <v>8366</v>
      </c>
    </row>
    <row r="12550" spans="1:2" x14ac:dyDescent="0.25">
      <c r="A12550" s="57">
        <v>51121615</v>
      </c>
      <c r="B12550" s="58" t="s">
        <v>12545</v>
      </c>
    </row>
    <row r="12551" spans="1:2" x14ac:dyDescent="0.25">
      <c r="A12551" s="57">
        <v>51121616</v>
      </c>
      <c r="B12551" s="58" t="s">
        <v>9936</v>
      </c>
    </row>
    <row r="12552" spans="1:2" x14ac:dyDescent="0.25">
      <c r="A12552" s="57">
        <v>51121701</v>
      </c>
      <c r="B12552" s="58" t="s">
        <v>12751</v>
      </c>
    </row>
    <row r="12553" spans="1:2" x14ac:dyDescent="0.25">
      <c r="A12553" s="57">
        <v>51121702</v>
      </c>
      <c r="B12553" s="58" t="s">
        <v>11379</v>
      </c>
    </row>
    <row r="12554" spans="1:2" x14ac:dyDescent="0.25">
      <c r="A12554" s="57">
        <v>51121703</v>
      </c>
      <c r="B12554" s="58" t="s">
        <v>12695</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10576</v>
      </c>
    </row>
    <row r="12558" spans="1:2" x14ac:dyDescent="0.25">
      <c r="A12558" s="57">
        <v>51121707</v>
      </c>
      <c r="B12558" s="58" t="s">
        <v>4860</v>
      </c>
    </row>
    <row r="12559" spans="1:2" x14ac:dyDescent="0.25">
      <c r="A12559" s="57">
        <v>51121708</v>
      </c>
      <c r="B12559" s="58" t="s">
        <v>13762</v>
      </c>
    </row>
    <row r="12560" spans="1:2" x14ac:dyDescent="0.25">
      <c r="A12560" s="57">
        <v>51121709</v>
      </c>
      <c r="B12560" s="58" t="s">
        <v>13227</v>
      </c>
    </row>
    <row r="12561" spans="1:2" x14ac:dyDescent="0.25">
      <c r="A12561" s="57">
        <v>51121710</v>
      </c>
      <c r="B12561" s="58" t="s">
        <v>10612</v>
      </c>
    </row>
    <row r="12562" spans="1:2" x14ac:dyDescent="0.25">
      <c r="A12562" s="57">
        <v>51121711</v>
      </c>
      <c r="B12562" s="58" t="s">
        <v>13143</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11122</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14623</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12088</v>
      </c>
    </row>
    <row r="12600" spans="1:2" x14ac:dyDescent="0.25">
      <c r="A12600" s="57">
        <v>51121754</v>
      </c>
      <c r="B12600" s="58" t="s">
        <v>7712</v>
      </c>
    </row>
    <row r="12601" spans="1:2" x14ac:dyDescent="0.25">
      <c r="A12601" s="57">
        <v>51121755</v>
      </c>
      <c r="B12601" s="58" t="s">
        <v>13336</v>
      </c>
    </row>
    <row r="12602" spans="1:2" x14ac:dyDescent="0.25">
      <c r="A12602" s="57">
        <v>51121756</v>
      </c>
      <c r="B12602" s="58" t="s">
        <v>12402</v>
      </c>
    </row>
    <row r="12603" spans="1:2" x14ac:dyDescent="0.25">
      <c r="A12603" s="57">
        <v>51121757</v>
      </c>
      <c r="B12603" s="58" t="s">
        <v>13432</v>
      </c>
    </row>
    <row r="12604" spans="1:2" x14ac:dyDescent="0.25">
      <c r="A12604" s="57">
        <v>51121758</v>
      </c>
      <c r="B12604" s="58" t="s">
        <v>17324</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13442</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12093</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4230</v>
      </c>
    </row>
    <row r="12616" spans="1:2" x14ac:dyDescent="0.25">
      <c r="A12616" s="57">
        <v>51121805</v>
      </c>
      <c r="B12616" s="58" t="s">
        <v>10994</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14380</v>
      </c>
    </row>
    <row r="12620" spans="1:2" x14ac:dyDescent="0.25">
      <c r="A12620" s="57">
        <v>51121809</v>
      </c>
      <c r="B12620" s="58" t="s">
        <v>8178</v>
      </c>
    </row>
    <row r="12621" spans="1:2" x14ac:dyDescent="0.25">
      <c r="A12621" s="57">
        <v>51121810</v>
      </c>
      <c r="B12621" s="58" t="s">
        <v>17887</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14306</v>
      </c>
    </row>
    <row r="12626" spans="1:2" x14ac:dyDescent="0.25">
      <c r="A12626" s="57">
        <v>51121815</v>
      </c>
      <c r="B12626" s="58" t="s">
        <v>4084</v>
      </c>
    </row>
    <row r="12627" spans="1:2" x14ac:dyDescent="0.25">
      <c r="A12627" s="57">
        <v>51121816</v>
      </c>
      <c r="B12627" s="58" t="s">
        <v>14358</v>
      </c>
    </row>
    <row r="12628" spans="1:2" x14ac:dyDescent="0.25">
      <c r="A12628" s="57">
        <v>51121817</v>
      </c>
      <c r="B12628" s="58" t="s">
        <v>3897</v>
      </c>
    </row>
    <row r="12629" spans="1:2" x14ac:dyDescent="0.25">
      <c r="A12629" s="57">
        <v>51121818</v>
      </c>
      <c r="B12629" s="58" t="s">
        <v>13566</v>
      </c>
    </row>
    <row r="12630" spans="1:2" x14ac:dyDescent="0.25">
      <c r="A12630" s="57">
        <v>51121819</v>
      </c>
      <c r="B12630" s="58" t="s">
        <v>18462</v>
      </c>
    </row>
    <row r="12631" spans="1:2" x14ac:dyDescent="0.25">
      <c r="A12631" s="57">
        <v>51121820</v>
      </c>
      <c r="B12631" s="58" t="s">
        <v>9800</v>
      </c>
    </row>
    <row r="12632" spans="1:2" x14ac:dyDescent="0.25">
      <c r="A12632" s="57">
        <v>51121901</v>
      </c>
      <c r="B12632" s="58" t="s">
        <v>13757</v>
      </c>
    </row>
    <row r="12633" spans="1:2" x14ac:dyDescent="0.25">
      <c r="A12633" s="57">
        <v>51121902</v>
      </c>
      <c r="B12633" s="58" t="s">
        <v>16608</v>
      </c>
    </row>
    <row r="12634" spans="1:2" x14ac:dyDescent="0.25">
      <c r="A12634" s="57">
        <v>51121903</v>
      </c>
      <c r="B12634" s="58" t="s">
        <v>10773</v>
      </c>
    </row>
    <row r="12635" spans="1:2" x14ac:dyDescent="0.25">
      <c r="A12635" s="57">
        <v>51121904</v>
      </c>
      <c r="B12635" s="58" t="s">
        <v>10573</v>
      </c>
    </row>
    <row r="12636" spans="1:2" x14ac:dyDescent="0.25">
      <c r="A12636" s="57">
        <v>51121905</v>
      </c>
      <c r="B12636" s="58" t="s">
        <v>13994</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12169</v>
      </c>
    </row>
    <row r="12643" spans="1:2" x14ac:dyDescent="0.25">
      <c r="A12643" s="57">
        <v>51122104</v>
      </c>
      <c r="B12643" s="58" t="s">
        <v>10063</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13110</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11769</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10632</v>
      </c>
    </row>
    <row r="12659" spans="1:2" x14ac:dyDescent="0.25">
      <c r="A12659" s="57">
        <v>51131507</v>
      </c>
      <c r="B12659" s="58" t="s">
        <v>5891</v>
      </c>
    </row>
    <row r="12660" spans="1:2" x14ac:dyDescent="0.25">
      <c r="A12660" s="57">
        <v>51131508</v>
      </c>
      <c r="B12660" s="58" t="s">
        <v>4222</v>
      </c>
    </row>
    <row r="12661" spans="1:2" x14ac:dyDescent="0.25">
      <c r="A12661" s="57">
        <v>51131509</v>
      </c>
      <c r="B12661" s="58" t="s">
        <v>12727</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17345</v>
      </c>
    </row>
    <row r="12667" spans="1:2" x14ac:dyDescent="0.25">
      <c r="A12667" s="57">
        <v>51131515</v>
      </c>
      <c r="B12667" s="58" t="s">
        <v>5632</v>
      </c>
    </row>
    <row r="12668" spans="1:2" x14ac:dyDescent="0.25">
      <c r="A12668" s="57">
        <v>51131516</v>
      </c>
      <c r="B12668" s="58" t="s">
        <v>14672</v>
      </c>
    </row>
    <row r="12669" spans="1:2" x14ac:dyDescent="0.25">
      <c r="A12669" s="57">
        <v>51131601</v>
      </c>
      <c r="B12669" s="58" t="s">
        <v>822</v>
      </c>
    </row>
    <row r="12670" spans="1:2" x14ac:dyDescent="0.25">
      <c r="A12670" s="57">
        <v>51131602</v>
      </c>
      <c r="B12670" s="58" t="s">
        <v>13330</v>
      </c>
    </row>
    <row r="12671" spans="1:2" x14ac:dyDescent="0.25">
      <c r="A12671" s="57">
        <v>51131603</v>
      </c>
      <c r="B12671" s="58" t="s">
        <v>3730</v>
      </c>
    </row>
    <row r="12672" spans="1:2" x14ac:dyDescent="0.25">
      <c r="A12672" s="57">
        <v>51131604</v>
      </c>
      <c r="B12672" s="58" t="s">
        <v>12157</v>
      </c>
    </row>
    <row r="12673" spans="1:2" x14ac:dyDescent="0.25">
      <c r="A12673" s="57">
        <v>51131605</v>
      </c>
      <c r="B12673" s="58" t="s">
        <v>11678</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10471</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11412</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11478</v>
      </c>
    </row>
    <row r="12690" spans="1:2" x14ac:dyDescent="0.25">
      <c r="A12690" s="57">
        <v>51131705</v>
      </c>
      <c r="B12690" s="58" t="s">
        <v>10782</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10638</v>
      </c>
    </row>
    <row r="12694" spans="1:2" x14ac:dyDescent="0.25">
      <c r="A12694" s="57">
        <v>51131709</v>
      </c>
      <c r="B12694" s="58" t="s">
        <v>1941</v>
      </c>
    </row>
    <row r="12695" spans="1:2" x14ac:dyDescent="0.25">
      <c r="A12695" s="57">
        <v>51131710</v>
      </c>
      <c r="B12695" s="58" t="s">
        <v>14297</v>
      </c>
    </row>
    <row r="12696" spans="1:2" x14ac:dyDescent="0.25">
      <c r="A12696" s="57">
        <v>51131711</v>
      </c>
      <c r="B12696" s="58" t="s">
        <v>12123</v>
      </c>
    </row>
    <row r="12697" spans="1:2" x14ac:dyDescent="0.25">
      <c r="A12697" s="57">
        <v>51131712</v>
      </c>
      <c r="B12697" s="58" t="s">
        <v>10613</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12333</v>
      </c>
    </row>
    <row r="12706" spans="1:2" x14ac:dyDescent="0.25">
      <c r="A12706" s="57">
        <v>51131805</v>
      </c>
      <c r="B12706" s="58" t="s">
        <v>13106</v>
      </c>
    </row>
    <row r="12707" spans="1:2" x14ac:dyDescent="0.25">
      <c r="A12707" s="57">
        <v>51131806</v>
      </c>
      <c r="B12707" s="58" t="s">
        <v>15433</v>
      </c>
    </row>
    <row r="12708" spans="1:2" x14ac:dyDescent="0.25">
      <c r="A12708" s="57">
        <v>51131807</v>
      </c>
      <c r="B12708" s="58" t="s">
        <v>10724</v>
      </c>
    </row>
    <row r="12709" spans="1:2" x14ac:dyDescent="0.25">
      <c r="A12709" s="57">
        <v>51131808</v>
      </c>
      <c r="B12709" s="58" t="s">
        <v>4318</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12993</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14616</v>
      </c>
    </row>
    <row r="12718" spans="1:2" x14ac:dyDescent="0.25">
      <c r="A12718" s="57">
        <v>51131909</v>
      </c>
      <c r="B12718" s="58" t="s">
        <v>18454</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13703</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14101</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12885</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12969</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13966</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11229</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10898</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13847</v>
      </c>
    </row>
    <row r="12760" spans="1:2" x14ac:dyDescent="0.25">
      <c r="A12760" s="57">
        <v>51141607</v>
      </c>
      <c r="B12760" s="58" t="s">
        <v>3193</v>
      </c>
    </row>
    <row r="12761" spans="1:2" x14ac:dyDescent="0.25">
      <c r="A12761" s="57">
        <v>51141608</v>
      </c>
      <c r="B12761" s="58" t="s">
        <v>14737</v>
      </c>
    </row>
    <row r="12762" spans="1:2" x14ac:dyDescent="0.25">
      <c r="A12762" s="57">
        <v>51141609</v>
      </c>
      <c r="B12762" s="58" t="s">
        <v>7167</v>
      </c>
    </row>
    <row r="12763" spans="1:2" x14ac:dyDescent="0.25">
      <c r="A12763" s="57">
        <v>51141610</v>
      </c>
      <c r="B12763" s="58" t="s">
        <v>12109</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10452</v>
      </c>
    </row>
    <row r="12769" spans="1:2" x14ac:dyDescent="0.25">
      <c r="A12769" s="57">
        <v>51141616</v>
      </c>
      <c r="B12769" s="58" t="s">
        <v>14649</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14075</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6244</v>
      </c>
    </row>
    <row r="12780" spans="1:2" x14ac:dyDescent="0.25">
      <c r="A12780" s="57">
        <v>51141627</v>
      </c>
      <c r="B12780" s="58" t="s">
        <v>14597</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17795</v>
      </c>
    </row>
    <row r="12784" spans="1:2" x14ac:dyDescent="0.25">
      <c r="A12784" s="57">
        <v>51141631</v>
      </c>
      <c r="B12784" s="58" t="s">
        <v>5796</v>
      </c>
    </row>
    <row r="12785" spans="1:2" x14ac:dyDescent="0.25">
      <c r="A12785" s="57">
        <v>51141632</v>
      </c>
      <c r="B12785" s="58" t="s">
        <v>12839</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10792</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14607</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12789</v>
      </c>
    </row>
    <row r="12818" spans="1:2" x14ac:dyDescent="0.25">
      <c r="A12818" s="57">
        <v>51141803</v>
      </c>
      <c r="B12818" s="58" t="s">
        <v>3908</v>
      </c>
    </row>
    <row r="12819" spans="1:2" x14ac:dyDescent="0.25">
      <c r="A12819" s="57">
        <v>51141804</v>
      </c>
      <c r="B12819" s="58" t="s">
        <v>10310</v>
      </c>
    </row>
    <row r="12820" spans="1:2" x14ac:dyDescent="0.25">
      <c r="A12820" s="57">
        <v>51141805</v>
      </c>
      <c r="B12820" s="58" t="s">
        <v>14814</v>
      </c>
    </row>
    <row r="12821" spans="1:2" x14ac:dyDescent="0.25">
      <c r="A12821" s="57">
        <v>51141806</v>
      </c>
      <c r="B12821" s="58" t="s">
        <v>11926</v>
      </c>
    </row>
    <row r="12822" spans="1:2" x14ac:dyDescent="0.25">
      <c r="A12822" s="57">
        <v>51141807</v>
      </c>
      <c r="B12822" s="58" t="s">
        <v>11594</v>
      </c>
    </row>
    <row r="12823" spans="1:2" x14ac:dyDescent="0.25">
      <c r="A12823" s="57">
        <v>51141808</v>
      </c>
      <c r="B12823" s="58" t="s">
        <v>11430</v>
      </c>
    </row>
    <row r="12824" spans="1:2" x14ac:dyDescent="0.25">
      <c r="A12824" s="57">
        <v>51141809</v>
      </c>
      <c r="B12824" s="58" t="s">
        <v>6018</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11438</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6171</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13672</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6041</v>
      </c>
    </row>
    <row r="12837" spans="1:2" x14ac:dyDescent="0.25">
      <c r="A12837" s="57">
        <v>51141822</v>
      </c>
      <c r="B12837" s="58" t="s">
        <v>13006</v>
      </c>
    </row>
    <row r="12838" spans="1:2" x14ac:dyDescent="0.25">
      <c r="A12838" s="57">
        <v>51141903</v>
      </c>
      <c r="B12838" s="58" t="s">
        <v>13668</v>
      </c>
    </row>
    <row r="12839" spans="1:2" x14ac:dyDescent="0.25">
      <c r="A12839" s="57">
        <v>51141904</v>
      </c>
      <c r="B12839" s="58" t="s">
        <v>10834</v>
      </c>
    </row>
    <row r="12840" spans="1:2" x14ac:dyDescent="0.25">
      <c r="A12840" s="57">
        <v>51141907</v>
      </c>
      <c r="B12840" s="58" t="s">
        <v>18464</v>
      </c>
    </row>
    <row r="12841" spans="1:2" x14ac:dyDescent="0.25">
      <c r="A12841" s="57">
        <v>51141908</v>
      </c>
      <c r="B12841" s="58" t="s">
        <v>10230</v>
      </c>
    </row>
    <row r="12842" spans="1:2" x14ac:dyDescent="0.25">
      <c r="A12842" s="57">
        <v>51141910</v>
      </c>
      <c r="B12842" s="58" t="s">
        <v>7448</v>
      </c>
    </row>
    <row r="12843" spans="1:2" x14ac:dyDescent="0.25">
      <c r="A12843" s="57">
        <v>51141911</v>
      </c>
      <c r="B12843" s="58" t="s">
        <v>6219</v>
      </c>
    </row>
    <row r="12844" spans="1:2" x14ac:dyDescent="0.25">
      <c r="A12844" s="57">
        <v>51141912</v>
      </c>
      <c r="B12844" s="58" t="s">
        <v>3794</v>
      </c>
    </row>
    <row r="12845" spans="1:2" x14ac:dyDescent="0.25">
      <c r="A12845" s="57">
        <v>51141913</v>
      </c>
      <c r="B12845" s="58" t="s">
        <v>10972</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10729</v>
      </c>
    </row>
    <row r="12851" spans="1:2" x14ac:dyDescent="0.25">
      <c r="A12851" s="57">
        <v>51141919</v>
      </c>
      <c r="B12851" s="58" t="s">
        <v>13536</v>
      </c>
    </row>
    <row r="12852" spans="1:2" x14ac:dyDescent="0.25">
      <c r="A12852" s="57">
        <v>51141920</v>
      </c>
      <c r="B12852" s="58" t="s">
        <v>14210</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13503</v>
      </c>
    </row>
    <row r="12858" spans="1:2" x14ac:dyDescent="0.25">
      <c r="A12858" s="57">
        <v>51142004</v>
      </c>
      <c r="B12858" s="58" t="s">
        <v>3869</v>
      </c>
    </row>
    <row r="12859" spans="1:2" x14ac:dyDescent="0.25">
      <c r="A12859" s="57">
        <v>51142005</v>
      </c>
      <c r="B12859" s="58" t="s">
        <v>13998</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12363</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18762</v>
      </c>
    </row>
    <row r="12873" spans="1:2" x14ac:dyDescent="0.25">
      <c r="A12873" s="57">
        <v>51142103</v>
      </c>
      <c r="B12873" s="58" t="s">
        <v>11055</v>
      </c>
    </row>
    <row r="12874" spans="1:2" x14ac:dyDescent="0.25">
      <c r="A12874" s="57">
        <v>51142104</v>
      </c>
      <c r="B12874" s="58" t="s">
        <v>2692</v>
      </c>
    </row>
    <row r="12875" spans="1:2" x14ac:dyDescent="0.25">
      <c r="A12875" s="57">
        <v>51142105</v>
      </c>
      <c r="B12875" s="58" t="s">
        <v>10268</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6147</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10769</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14378</v>
      </c>
    </row>
    <row r="12891" spans="1:2" x14ac:dyDescent="0.25">
      <c r="A12891" s="57">
        <v>51142122</v>
      </c>
      <c r="B12891" s="58" t="s">
        <v>13150</v>
      </c>
    </row>
    <row r="12892" spans="1:2" x14ac:dyDescent="0.25">
      <c r="A12892" s="57">
        <v>51142123</v>
      </c>
      <c r="B12892" s="58" t="s">
        <v>10198</v>
      </c>
    </row>
    <row r="12893" spans="1:2" x14ac:dyDescent="0.25">
      <c r="A12893" s="57">
        <v>51142124</v>
      </c>
      <c r="B12893" s="58" t="s">
        <v>16216</v>
      </c>
    </row>
    <row r="12894" spans="1:2" x14ac:dyDescent="0.25">
      <c r="A12894" s="57">
        <v>51142125</v>
      </c>
      <c r="B12894" s="58" t="s">
        <v>11847</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13080</v>
      </c>
    </row>
    <row r="12898" spans="1:2" x14ac:dyDescent="0.25">
      <c r="A12898" s="57">
        <v>51142129</v>
      </c>
      <c r="B12898" s="58" t="s">
        <v>10123</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10630</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10227</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11572</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9660</v>
      </c>
    </row>
    <row r="12914" spans="1:2" x14ac:dyDescent="0.25">
      <c r="A12914" s="57">
        <v>51142145</v>
      </c>
      <c r="B12914" s="58" t="s">
        <v>11938</v>
      </c>
    </row>
    <row r="12915" spans="1:2" x14ac:dyDescent="0.25">
      <c r="A12915" s="57">
        <v>51142146</v>
      </c>
      <c r="B12915" s="58" t="s">
        <v>10001</v>
      </c>
    </row>
    <row r="12916" spans="1:2" x14ac:dyDescent="0.25">
      <c r="A12916" s="57">
        <v>51142147</v>
      </c>
      <c r="B12916" s="58" t="s">
        <v>5957</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11860</v>
      </c>
    </row>
    <row r="12922" spans="1:2" x14ac:dyDescent="0.25">
      <c r="A12922" s="57">
        <v>51142205</v>
      </c>
      <c r="B12922" s="58" t="s">
        <v>6636</v>
      </c>
    </row>
    <row r="12923" spans="1:2" x14ac:dyDescent="0.25">
      <c r="A12923" s="57">
        <v>51142206</v>
      </c>
      <c r="B12923" s="58" t="s">
        <v>11879</v>
      </c>
    </row>
    <row r="12924" spans="1:2" x14ac:dyDescent="0.25">
      <c r="A12924" s="57">
        <v>51142207</v>
      </c>
      <c r="B12924" s="58" t="s">
        <v>10636</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10709</v>
      </c>
    </row>
    <row r="12930" spans="1:2" x14ac:dyDescent="0.25">
      <c r="A12930" s="57">
        <v>51142213</v>
      </c>
      <c r="B12930" s="58" t="s">
        <v>7203</v>
      </c>
    </row>
    <row r="12931" spans="1:2" x14ac:dyDescent="0.25">
      <c r="A12931" s="57">
        <v>51142214</v>
      </c>
      <c r="B12931" s="58" t="s">
        <v>10944</v>
      </c>
    </row>
    <row r="12932" spans="1:2" x14ac:dyDescent="0.25">
      <c r="A12932" s="57">
        <v>51142215</v>
      </c>
      <c r="B12932" s="58" t="s">
        <v>445</v>
      </c>
    </row>
    <row r="12933" spans="1:2" x14ac:dyDescent="0.25">
      <c r="A12933" s="57">
        <v>51142216</v>
      </c>
      <c r="B12933" s="58" t="s">
        <v>10556</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11608</v>
      </c>
    </row>
    <row r="12943" spans="1:2" x14ac:dyDescent="0.25">
      <c r="A12943" s="57">
        <v>51142226</v>
      </c>
      <c r="B12943" s="58" t="s">
        <v>15800</v>
      </c>
    </row>
    <row r="12944" spans="1:2" x14ac:dyDescent="0.25">
      <c r="A12944" s="57">
        <v>51142227</v>
      </c>
      <c r="B12944" s="58" t="s">
        <v>14580</v>
      </c>
    </row>
    <row r="12945" spans="1:2" x14ac:dyDescent="0.25">
      <c r="A12945" s="57">
        <v>51142228</v>
      </c>
      <c r="B12945" s="58" t="s">
        <v>17565</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12095</v>
      </c>
    </row>
    <row r="12952" spans="1:2" x14ac:dyDescent="0.25">
      <c r="A12952" s="57">
        <v>51142235</v>
      </c>
      <c r="B12952" s="58" t="s">
        <v>12037</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10575</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6154</v>
      </c>
    </row>
    <row r="12963" spans="1:2" x14ac:dyDescent="0.25">
      <c r="A12963" s="57">
        <v>51142404</v>
      </c>
      <c r="B12963" s="58" t="s">
        <v>16278</v>
      </c>
    </row>
    <row r="12964" spans="1:2" x14ac:dyDescent="0.25">
      <c r="A12964" s="57">
        <v>51142405</v>
      </c>
      <c r="B12964" s="58" t="s">
        <v>10396</v>
      </c>
    </row>
    <row r="12965" spans="1:2" x14ac:dyDescent="0.25">
      <c r="A12965" s="57">
        <v>51142406</v>
      </c>
      <c r="B12965" s="58" t="s">
        <v>4980</v>
      </c>
    </row>
    <row r="12966" spans="1:2" x14ac:dyDescent="0.25">
      <c r="A12966" s="57">
        <v>51142407</v>
      </c>
      <c r="B12966" s="58" t="s">
        <v>14652</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12047</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14632</v>
      </c>
    </row>
    <row r="12978" spans="1:2" x14ac:dyDescent="0.25">
      <c r="A12978" s="57">
        <v>51142505</v>
      </c>
      <c r="B12978" s="58" t="s">
        <v>18319</v>
      </c>
    </row>
    <row r="12979" spans="1:2" x14ac:dyDescent="0.25">
      <c r="A12979" s="57">
        <v>51142506</v>
      </c>
      <c r="B12979" s="58" t="s">
        <v>5681</v>
      </c>
    </row>
    <row r="12980" spans="1:2" x14ac:dyDescent="0.25">
      <c r="A12980" s="57">
        <v>51142507</v>
      </c>
      <c r="B12980" s="58" t="s">
        <v>11728</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11717</v>
      </c>
    </row>
    <row r="12987" spans="1:2" x14ac:dyDescent="0.25">
      <c r="A12987" s="57">
        <v>51142604</v>
      </c>
      <c r="B12987" s="58" t="s">
        <v>10062</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13645</v>
      </c>
    </row>
    <row r="12991" spans="1:2" x14ac:dyDescent="0.25">
      <c r="A12991" s="57">
        <v>51142608</v>
      </c>
      <c r="B12991" s="58" t="s">
        <v>11647</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12680</v>
      </c>
    </row>
    <row r="12995" spans="1:2" x14ac:dyDescent="0.25">
      <c r="A12995" s="57">
        <v>51142612</v>
      </c>
      <c r="B12995" s="58" t="s">
        <v>11002</v>
      </c>
    </row>
    <row r="12996" spans="1:2" x14ac:dyDescent="0.25">
      <c r="A12996" s="57">
        <v>51142613</v>
      </c>
      <c r="B12996" s="58" t="s">
        <v>16973</v>
      </c>
    </row>
    <row r="12997" spans="1:2" x14ac:dyDescent="0.25">
      <c r="A12997" s="57">
        <v>51142614</v>
      </c>
      <c r="B12997" s="58" t="s">
        <v>11397</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14547</v>
      </c>
    </row>
    <row r="13006" spans="1:2" x14ac:dyDescent="0.25">
      <c r="A13006" s="57">
        <v>51142901</v>
      </c>
      <c r="B13006" s="58" t="s">
        <v>4855</v>
      </c>
    </row>
    <row r="13007" spans="1:2" x14ac:dyDescent="0.25">
      <c r="A13007" s="57">
        <v>51142902</v>
      </c>
      <c r="B13007" s="58" t="s">
        <v>13612</v>
      </c>
    </row>
    <row r="13008" spans="1:2" x14ac:dyDescent="0.25">
      <c r="A13008" s="57">
        <v>51142903</v>
      </c>
      <c r="B13008" s="58" t="s">
        <v>3403</v>
      </c>
    </row>
    <row r="13009" spans="1:2" x14ac:dyDescent="0.25">
      <c r="A13009" s="57">
        <v>51142904</v>
      </c>
      <c r="B13009" s="58" t="s">
        <v>17227</v>
      </c>
    </row>
    <row r="13010" spans="1:2" x14ac:dyDescent="0.25">
      <c r="A13010" s="57">
        <v>51142905</v>
      </c>
      <c r="B13010" s="58" t="s">
        <v>13187</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9837</v>
      </c>
    </row>
    <row r="13016" spans="1:2" x14ac:dyDescent="0.25">
      <c r="A13016" s="57">
        <v>51142911</v>
      </c>
      <c r="B13016" s="58" t="s">
        <v>14585</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13682</v>
      </c>
    </row>
    <row r="13020" spans="1:2" x14ac:dyDescent="0.25">
      <c r="A13020" s="57">
        <v>51142915</v>
      </c>
      <c r="B13020" s="58" t="s">
        <v>12696</v>
      </c>
    </row>
    <row r="13021" spans="1:2" x14ac:dyDescent="0.25">
      <c r="A13021" s="57">
        <v>51142916</v>
      </c>
      <c r="B13021" s="58" t="s">
        <v>7687</v>
      </c>
    </row>
    <row r="13022" spans="1:2" x14ac:dyDescent="0.25">
      <c r="A13022" s="57">
        <v>51142917</v>
      </c>
      <c r="B13022" s="58" t="s">
        <v>10041</v>
      </c>
    </row>
    <row r="13023" spans="1:2" x14ac:dyDescent="0.25">
      <c r="A13023" s="57">
        <v>51142918</v>
      </c>
      <c r="B13023" s="58" t="s">
        <v>8020</v>
      </c>
    </row>
    <row r="13024" spans="1:2" x14ac:dyDescent="0.25">
      <c r="A13024" s="57">
        <v>51142919</v>
      </c>
      <c r="B13024" s="58" t="s">
        <v>10966</v>
      </c>
    </row>
    <row r="13025" spans="1:2" x14ac:dyDescent="0.25">
      <c r="A13025" s="57">
        <v>51142920</v>
      </c>
      <c r="B13025" s="58" t="s">
        <v>2306</v>
      </c>
    </row>
    <row r="13026" spans="1:2" x14ac:dyDescent="0.25">
      <c r="A13026" s="57">
        <v>51142921</v>
      </c>
      <c r="B13026" s="58" t="s">
        <v>14467</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10755</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11950</v>
      </c>
    </row>
    <row r="13044" spans="1:2" x14ac:dyDescent="0.25">
      <c r="A13044" s="57">
        <v>51142939</v>
      </c>
      <c r="B13044" s="58" t="s">
        <v>14763</v>
      </c>
    </row>
    <row r="13045" spans="1:2" x14ac:dyDescent="0.25">
      <c r="A13045" s="57">
        <v>51142940</v>
      </c>
      <c r="B13045" s="58" t="s">
        <v>17771</v>
      </c>
    </row>
    <row r="13046" spans="1:2" x14ac:dyDescent="0.25">
      <c r="A13046" s="57">
        <v>51142941</v>
      </c>
      <c r="B13046" s="58" t="s">
        <v>11480</v>
      </c>
    </row>
    <row r="13047" spans="1:2" x14ac:dyDescent="0.25">
      <c r="A13047" s="57">
        <v>51142942</v>
      </c>
      <c r="B13047" s="58" t="s">
        <v>3439</v>
      </c>
    </row>
    <row r="13048" spans="1:2" x14ac:dyDescent="0.25">
      <c r="A13048" s="57">
        <v>51142943</v>
      </c>
      <c r="B13048" s="58" t="s">
        <v>9716</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12638</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13345</v>
      </c>
    </row>
    <row r="13063" spans="1:2" x14ac:dyDescent="0.25">
      <c r="A13063" s="57">
        <v>51151511</v>
      </c>
      <c r="B13063" s="58" t="s">
        <v>17657</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11106</v>
      </c>
    </row>
    <row r="13067" spans="1:2" x14ac:dyDescent="0.25">
      <c r="A13067" s="57">
        <v>51151515</v>
      </c>
      <c r="B13067" s="58" t="s">
        <v>11774</v>
      </c>
    </row>
    <row r="13068" spans="1:2" x14ac:dyDescent="0.25">
      <c r="A13068" s="57">
        <v>51151516</v>
      </c>
      <c r="B13068" s="58" t="s">
        <v>11831</v>
      </c>
    </row>
    <row r="13069" spans="1:2" x14ac:dyDescent="0.25">
      <c r="A13069" s="57">
        <v>51151517</v>
      </c>
      <c r="B13069" s="58" t="s">
        <v>16203</v>
      </c>
    </row>
    <row r="13070" spans="1:2" x14ac:dyDescent="0.25">
      <c r="A13070" s="57">
        <v>51151518</v>
      </c>
      <c r="B13070" s="58" t="s">
        <v>11321</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9774</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10134</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12865</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12744</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6014</v>
      </c>
    </row>
    <row r="13098" spans="1:2" x14ac:dyDescent="0.25">
      <c r="A13098" s="57">
        <v>51151712</v>
      </c>
      <c r="B13098" s="58" t="s">
        <v>9642</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14676</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11356</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14028</v>
      </c>
    </row>
    <row r="13116" spans="1:2" x14ac:dyDescent="0.25">
      <c r="A13116" s="57">
        <v>51151730</v>
      </c>
      <c r="B13116" s="58" t="s">
        <v>12831</v>
      </c>
    </row>
    <row r="13117" spans="1:2" x14ac:dyDescent="0.25">
      <c r="A13117" s="57">
        <v>51151731</v>
      </c>
      <c r="B13117" s="58" t="s">
        <v>10417</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7841</v>
      </c>
    </row>
    <row r="13127" spans="1:2" x14ac:dyDescent="0.25">
      <c r="A13127" s="57">
        <v>51151741</v>
      </c>
      <c r="B13127" s="58" t="s">
        <v>11656</v>
      </c>
    </row>
    <row r="13128" spans="1:2" x14ac:dyDescent="0.25">
      <c r="A13128" s="57">
        <v>51151742</v>
      </c>
      <c r="B13128" s="58" t="s">
        <v>3649</v>
      </c>
    </row>
    <row r="13129" spans="1:2" x14ac:dyDescent="0.25">
      <c r="A13129" s="57">
        <v>51151743</v>
      </c>
      <c r="B13129" s="58" t="s">
        <v>6207</v>
      </c>
    </row>
    <row r="13130" spans="1:2" x14ac:dyDescent="0.25">
      <c r="A13130" s="57">
        <v>51151744</v>
      </c>
      <c r="B13130" s="58" t="s">
        <v>5073</v>
      </c>
    </row>
    <row r="13131" spans="1:2" x14ac:dyDescent="0.25">
      <c r="A13131" s="57">
        <v>51151745</v>
      </c>
      <c r="B13131" s="58" t="s">
        <v>11793</v>
      </c>
    </row>
    <row r="13132" spans="1:2" x14ac:dyDescent="0.25">
      <c r="A13132" s="57">
        <v>51151746</v>
      </c>
      <c r="B13132" s="58" t="s">
        <v>12470</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13635</v>
      </c>
    </row>
    <row r="13136" spans="1:2" x14ac:dyDescent="0.25">
      <c r="A13136" s="57">
        <v>51151801</v>
      </c>
      <c r="B13136" s="58" t="s">
        <v>8172</v>
      </c>
    </row>
    <row r="13137" spans="1:2" x14ac:dyDescent="0.25">
      <c r="A13137" s="57">
        <v>51151802</v>
      </c>
      <c r="B13137" s="58" t="s">
        <v>17860</v>
      </c>
    </row>
    <row r="13138" spans="1:2" x14ac:dyDescent="0.25">
      <c r="A13138" s="57">
        <v>51151803</v>
      </c>
      <c r="B13138" s="58" t="s">
        <v>7116</v>
      </c>
    </row>
    <row r="13139" spans="1:2" x14ac:dyDescent="0.25">
      <c r="A13139" s="57">
        <v>51151804</v>
      </c>
      <c r="B13139" s="58" t="s">
        <v>14670</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12516</v>
      </c>
    </row>
    <row r="13143" spans="1:2" x14ac:dyDescent="0.25">
      <c r="A13143" s="57">
        <v>51151812</v>
      </c>
      <c r="B13143" s="58" t="s">
        <v>11362</v>
      </c>
    </row>
    <row r="13144" spans="1:2" x14ac:dyDescent="0.25">
      <c r="A13144" s="57">
        <v>51151813</v>
      </c>
      <c r="B13144" s="58" t="s">
        <v>14420</v>
      </c>
    </row>
    <row r="13145" spans="1:2" x14ac:dyDescent="0.25">
      <c r="A13145" s="57">
        <v>51151814</v>
      </c>
      <c r="B13145" s="58" t="s">
        <v>11267</v>
      </c>
    </row>
    <row r="13146" spans="1:2" x14ac:dyDescent="0.25">
      <c r="A13146" s="57">
        <v>51151815</v>
      </c>
      <c r="B13146" s="58" t="s">
        <v>4373</v>
      </c>
    </row>
    <row r="13147" spans="1:2" x14ac:dyDescent="0.25">
      <c r="A13147" s="57">
        <v>51151816</v>
      </c>
      <c r="B13147" s="58" t="s">
        <v>10097</v>
      </c>
    </row>
    <row r="13148" spans="1:2" x14ac:dyDescent="0.25">
      <c r="A13148" s="57">
        <v>51151817</v>
      </c>
      <c r="B13148" s="58" t="s">
        <v>12785</v>
      </c>
    </row>
    <row r="13149" spans="1:2" x14ac:dyDescent="0.25">
      <c r="A13149" s="57">
        <v>51151818</v>
      </c>
      <c r="B13149" s="58" t="s">
        <v>10076</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17551</v>
      </c>
    </row>
    <row r="13153" spans="1:2" x14ac:dyDescent="0.25">
      <c r="A13153" s="57">
        <v>51151822</v>
      </c>
      <c r="B13153" s="58" t="s">
        <v>14509</v>
      </c>
    </row>
    <row r="13154" spans="1:2" x14ac:dyDescent="0.25">
      <c r="A13154" s="57">
        <v>51151823</v>
      </c>
      <c r="B13154" s="58" t="s">
        <v>17212</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11486</v>
      </c>
    </row>
    <row r="13158" spans="1:2" x14ac:dyDescent="0.25">
      <c r="A13158" s="57">
        <v>51151902</v>
      </c>
      <c r="B13158" s="58" t="s">
        <v>8225</v>
      </c>
    </row>
    <row r="13159" spans="1:2" x14ac:dyDescent="0.25">
      <c r="A13159" s="57">
        <v>51151903</v>
      </c>
      <c r="B13159" s="58" t="s">
        <v>13035</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17283</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5828</v>
      </c>
    </row>
    <row r="13169" spans="1:2" x14ac:dyDescent="0.25">
      <c r="A13169" s="57">
        <v>51151914</v>
      </c>
      <c r="B13169" s="58" t="s">
        <v>10622</v>
      </c>
    </row>
    <row r="13170" spans="1:2" x14ac:dyDescent="0.25">
      <c r="A13170" s="57">
        <v>51151915</v>
      </c>
      <c r="B13170" s="58" t="s">
        <v>17399</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17523</v>
      </c>
    </row>
    <row r="13178" spans="1:2" x14ac:dyDescent="0.25">
      <c r="A13178" s="57">
        <v>51152006</v>
      </c>
      <c r="B13178" s="58" t="s">
        <v>4488</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12648</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11644</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13988</v>
      </c>
    </row>
    <row r="13196" spans="1:2" x14ac:dyDescent="0.25">
      <c r="A13196" s="57">
        <v>51161514</v>
      </c>
      <c r="B13196" s="58" t="s">
        <v>13929</v>
      </c>
    </row>
    <row r="13197" spans="1:2" x14ac:dyDescent="0.25">
      <c r="A13197" s="57">
        <v>51161515</v>
      </c>
      <c r="B13197" s="58" t="s">
        <v>4270</v>
      </c>
    </row>
    <row r="13198" spans="1:2" x14ac:dyDescent="0.25">
      <c r="A13198" s="57">
        <v>51161516</v>
      </c>
      <c r="B13198" s="58" t="s">
        <v>11010</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14133</v>
      </c>
    </row>
    <row r="13203" spans="1:2" x14ac:dyDescent="0.25">
      <c r="A13203" s="57">
        <v>51161605</v>
      </c>
      <c r="B13203" s="58" t="s">
        <v>13704</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11163</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6241</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11839</v>
      </c>
    </row>
    <row r="13216" spans="1:2" x14ac:dyDescent="0.25">
      <c r="A13216" s="57">
        <v>51161618</v>
      </c>
      <c r="B13216" s="58" t="s">
        <v>13026</v>
      </c>
    </row>
    <row r="13217" spans="1:2" x14ac:dyDescent="0.25">
      <c r="A13217" s="57">
        <v>51161619</v>
      </c>
      <c r="B13217" s="58" t="s">
        <v>13136</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18530</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10036</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10896</v>
      </c>
    </row>
    <row r="13234" spans="1:2" x14ac:dyDescent="0.25">
      <c r="A13234" s="57">
        <v>51161636</v>
      </c>
      <c r="B13234" s="58" t="s">
        <v>17402</v>
      </c>
    </row>
    <row r="13235" spans="1:2" x14ac:dyDescent="0.25">
      <c r="A13235" s="57">
        <v>51161637</v>
      </c>
      <c r="B13235" s="58" t="s">
        <v>7931</v>
      </c>
    </row>
    <row r="13236" spans="1:2" x14ac:dyDescent="0.25">
      <c r="A13236" s="57">
        <v>51161638</v>
      </c>
      <c r="B13236" s="58" t="s">
        <v>12660</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11214</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17890</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12971</v>
      </c>
    </row>
    <row r="13246" spans="1:2" x14ac:dyDescent="0.25">
      <c r="A13246" s="57">
        <v>51161702</v>
      </c>
      <c r="B13246" s="58" t="s">
        <v>12845</v>
      </c>
    </row>
    <row r="13247" spans="1:2" x14ac:dyDescent="0.25">
      <c r="A13247" s="57">
        <v>51161703</v>
      </c>
      <c r="B13247" s="58" t="s">
        <v>12844</v>
      </c>
    </row>
    <row r="13248" spans="1:2" x14ac:dyDescent="0.25">
      <c r="A13248" s="57">
        <v>51161704</v>
      </c>
      <c r="B13248" s="58" t="s">
        <v>16403</v>
      </c>
    </row>
    <row r="13249" spans="1:2" x14ac:dyDescent="0.25">
      <c r="A13249" s="57">
        <v>51161705</v>
      </c>
      <c r="B13249" s="58" t="s">
        <v>13486</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14089</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9881</v>
      </c>
    </row>
    <row r="13262" spans="1:2" x14ac:dyDescent="0.25">
      <c r="A13262" s="57">
        <v>51161810</v>
      </c>
      <c r="B13262" s="58" t="s">
        <v>10367</v>
      </c>
    </row>
    <row r="13263" spans="1:2" x14ac:dyDescent="0.25">
      <c r="A13263" s="57">
        <v>51161811</v>
      </c>
      <c r="B13263" s="58" t="s">
        <v>5873</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10790</v>
      </c>
    </row>
    <row r="13268" spans="1:2" x14ac:dyDescent="0.25">
      <c r="A13268" s="57">
        <v>51161817</v>
      </c>
      <c r="B13268" s="58" t="s">
        <v>9104</v>
      </c>
    </row>
    <row r="13269" spans="1:2" x14ac:dyDescent="0.25">
      <c r="A13269" s="57">
        <v>51161818</v>
      </c>
      <c r="B13269" s="58" t="s">
        <v>14430</v>
      </c>
    </row>
    <row r="13270" spans="1:2" x14ac:dyDescent="0.25">
      <c r="A13270" s="57">
        <v>51161819</v>
      </c>
      <c r="B13270" s="58" t="s">
        <v>12824</v>
      </c>
    </row>
    <row r="13271" spans="1:2" x14ac:dyDescent="0.25">
      <c r="A13271" s="57">
        <v>51161820</v>
      </c>
      <c r="B13271" s="58" t="s">
        <v>14232</v>
      </c>
    </row>
    <row r="13272" spans="1:2" x14ac:dyDescent="0.25">
      <c r="A13272" s="57">
        <v>51161901</v>
      </c>
      <c r="B13272" s="58" t="s">
        <v>8587</v>
      </c>
    </row>
    <row r="13273" spans="1:2" x14ac:dyDescent="0.25">
      <c r="A13273" s="57">
        <v>51161903</v>
      </c>
      <c r="B13273" s="58" t="s">
        <v>17909</v>
      </c>
    </row>
    <row r="13274" spans="1:2" x14ac:dyDescent="0.25">
      <c r="A13274" s="57">
        <v>51171501</v>
      </c>
      <c r="B13274" s="58" t="s">
        <v>4596</v>
      </c>
    </row>
    <row r="13275" spans="1:2" x14ac:dyDescent="0.25">
      <c r="A13275" s="57">
        <v>51171502</v>
      </c>
      <c r="B13275" s="58" t="s">
        <v>12874</v>
      </c>
    </row>
    <row r="13276" spans="1:2" x14ac:dyDescent="0.25">
      <c r="A13276" s="57">
        <v>51171503</v>
      </c>
      <c r="B13276" s="58" t="s">
        <v>2845</v>
      </c>
    </row>
    <row r="13277" spans="1:2" x14ac:dyDescent="0.25">
      <c r="A13277" s="57">
        <v>51171504</v>
      </c>
      <c r="B13277" s="58" t="s">
        <v>6218</v>
      </c>
    </row>
    <row r="13278" spans="1:2" x14ac:dyDescent="0.25">
      <c r="A13278" s="57">
        <v>51171505</v>
      </c>
      <c r="B13278" s="58" t="s">
        <v>3745</v>
      </c>
    </row>
    <row r="13279" spans="1:2" x14ac:dyDescent="0.25">
      <c r="A13279" s="57">
        <v>51171507</v>
      </c>
      <c r="B13279" s="58" t="s">
        <v>14094</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13907</v>
      </c>
    </row>
    <row r="13283" spans="1:2" x14ac:dyDescent="0.25">
      <c r="A13283" s="57">
        <v>51171511</v>
      </c>
      <c r="B13283" s="58" t="s">
        <v>2560</v>
      </c>
    </row>
    <row r="13284" spans="1:2" x14ac:dyDescent="0.25">
      <c r="A13284" s="57">
        <v>51171513</v>
      </c>
      <c r="B13284" s="58" t="s">
        <v>12376</v>
      </c>
    </row>
    <row r="13285" spans="1:2" x14ac:dyDescent="0.25">
      <c r="A13285" s="57">
        <v>51171601</v>
      </c>
      <c r="B13285" s="58" t="s">
        <v>17012</v>
      </c>
    </row>
    <row r="13286" spans="1:2" x14ac:dyDescent="0.25">
      <c r="A13286" s="57">
        <v>51171602</v>
      </c>
      <c r="B13286" s="58" t="s">
        <v>6164</v>
      </c>
    </row>
    <row r="13287" spans="1:2" x14ac:dyDescent="0.25">
      <c r="A13287" s="57">
        <v>51171603</v>
      </c>
      <c r="B13287" s="58" t="s">
        <v>5869</v>
      </c>
    </row>
    <row r="13288" spans="1:2" x14ac:dyDescent="0.25">
      <c r="A13288" s="57">
        <v>51171604</v>
      </c>
      <c r="B13288" s="58" t="s">
        <v>5563</v>
      </c>
    </row>
    <row r="13289" spans="1:2" x14ac:dyDescent="0.25">
      <c r="A13289" s="57">
        <v>51171605</v>
      </c>
      <c r="B13289" s="58" t="s">
        <v>14544</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11518</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6255</v>
      </c>
    </row>
    <row r="13300" spans="1:2" x14ac:dyDescent="0.25">
      <c r="A13300" s="57">
        <v>51171616</v>
      </c>
      <c r="B13300" s="58" t="s">
        <v>9414</v>
      </c>
    </row>
    <row r="13301" spans="1:2" x14ac:dyDescent="0.25">
      <c r="A13301" s="57">
        <v>51171617</v>
      </c>
      <c r="B13301" s="58" t="s">
        <v>13679</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12776</v>
      </c>
    </row>
    <row r="13306" spans="1:2" x14ac:dyDescent="0.25">
      <c r="A13306" s="57">
        <v>51171622</v>
      </c>
      <c r="B13306" s="58" t="s">
        <v>11924</v>
      </c>
    </row>
    <row r="13307" spans="1:2" x14ac:dyDescent="0.25">
      <c r="A13307" s="57">
        <v>51171623</v>
      </c>
      <c r="B13307" s="58" t="s">
        <v>12840</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6208</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11328</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11986</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9875</v>
      </c>
    </row>
    <row r="13325" spans="1:2" x14ac:dyDescent="0.25">
      <c r="A13325" s="57">
        <v>51171711</v>
      </c>
      <c r="B13325" s="58" t="s">
        <v>17995</v>
      </c>
    </row>
    <row r="13326" spans="1:2" x14ac:dyDescent="0.25">
      <c r="A13326" s="57">
        <v>51171712</v>
      </c>
      <c r="B13326" s="58" t="s">
        <v>12847</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10750</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18666</v>
      </c>
    </row>
    <row r="13334" spans="1:2" x14ac:dyDescent="0.25">
      <c r="A13334" s="57">
        <v>51171808</v>
      </c>
      <c r="B13334" s="58" t="s">
        <v>10040</v>
      </c>
    </row>
    <row r="13335" spans="1:2" x14ac:dyDescent="0.25">
      <c r="A13335" s="57">
        <v>51171809</v>
      </c>
      <c r="B13335" s="58" t="s">
        <v>12040</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12998</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11408</v>
      </c>
    </row>
    <row r="13348" spans="1:2" x14ac:dyDescent="0.25">
      <c r="A13348" s="57">
        <v>51171901</v>
      </c>
      <c r="B13348" s="58" t="s">
        <v>14369</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11875</v>
      </c>
    </row>
    <row r="13354" spans="1:2" x14ac:dyDescent="0.25">
      <c r="A13354" s="57">
        <v>51171907</v>
      </c>
      <c r="B13354" s="58" t="s">
        <v>10957</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11633</v>
      </c>
    </row>
    <row r="13359" spans="1:2" x14ac:dyDescent="0.25">
      <c r="A13359" s="57">
        <v>51171912</v>
      </c>
      <c r="B13359" s="58" t="s">
        <v>16057</v>
      </c>
    </row>
    <row r="13360" spans="1:2" x14ac:dyDescent="0.25">
      <c r="A13360" s="57">
        <v>51171913</v>
      </c>
      <c r="B13360" s="58" t="s">
        <v>9756</v>
      </c>
    </row>
    <row r="13361" spans="1:2" x14ac:dyDescent="0.25">
      <c r="A13361" s="57">
        <v>51171914</v>
      </c>
      <c r="B13361" s="58" t="s">
        <v>12202</v>
      </c>
    </row>
    <row r="13362" spans="1:2" x14ac:dyDescent="0.25">
      <c r="A13362" s="57">
        <v>51171915</v>
      </c>
      <c r="B13362" s="58" t="s">
        <v>8995</v>
      </c>
    </row>
    <row r="13363" spans="1:2" x14ac:dyDescent="0.25">
      <c r="A13363" s="57">
        <v>51171916</v>
      </c>
      <c r="B13363" s="58" t="s">
        <v>17223</v>
      </c>
    </row>
    <row r="13364" spans="1:2" x14ac:dyDescent="0.25">
      <c r="A13364" s="57">
        <v>51171917</v>
      </c>
      <c r="B13364" s="58" t="s">
        <v>11679</v>
      </c>
    </row>
    <row r="13365" spans="1:2" x14ac:dyDescent="0.25">
      <c r="A13365" s="57">
        <v>51171918</v>
      </c>
      <c r="B13365" s="58" t="s">
        <v>10624</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12584</v>
      </c>
    </row>
    <row r="13370" spans="1:2" x14ac:dyDescent="0.25">
      <c r="A13370" s="57">
        <v>51172101</v>
      </c>
      <c r="B13370" s="58" t="s">
        <v>9878</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12058</v>
      </c>
    </row>
    <row r="13375" spans="1:2" x14ac:dyDescent="0.25">
      <c r="A13375" s="57">
        <v>51172107</v>
      </c>
      <c r="B13375" s="58" t="s">
        <v>8077</v>
      </c>
    </row>
    <row r="13376" spans="1:2" x14ac:dyDescent="0.25">
      <c r="A13376" s="57">
        <v>51172108</v>
      </c>
      <c r="B13376" s="58" t="s">
        <v>14269</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6059</v>
      </c>
    </row>
    <row r="13381" spans="1:2" x14ac:dyDescent="0.25">
      <c r="A13381" s="57">
        <v>51181502</v>
      </c>
      <c r="B13381" s="58" t="s">
        <v>4162</v>
      </c>
    </row>
    <row r="13382" spans="1:2" x14ac:dyDescent="0.25">
      <c r="A13382" s="57">
        <v>51181503</v>
      </c>
      <c r="B13382" s="58" t="s">
        <v>13845</v>
      </c>
    </row>
    <row r="13383" spans="1:2" x14ac:dyDescent="0.25">
      <c r="A13383" s="57">
        <v>51181504</v>
      </c>
      <c r="B13383" s="58" t="s">
        <v>16312</v>
      </c>
    </row>
    <row r="13384" spans="1:2" x14ac:dyDescent="0.25">
      <c r="A13384" s="57">
        <v>51181505</v>
      </c>
      <c r="B13384" s="58" t="s">
        <v>5972</v>
      </c>
    </row>
    <row r="13385" spans="1:2" x14ac:dyDescent="0.25">
      <c r="A13385" s="57">
        <v>51181506</v>
      </c>
      <c r="B13385" s="58" t="s">
        <v>4625</v>
      </c>
    </row>
    <row r="13386" spans="1:2" x14ac:dyDescent="0.25">
      <c r="A13386" s="57">
        <v>51181508</v>
      </c>
      <c r="B13386" s="58" t="s">
        <v>14433</v>
      </c>
    </row>
    <row r="13387" spans="1:2" x14ac:dyDescent="0.25">
      <c r="A13387" s="57">
        <v>51181509</v>
      </c>
      <c r="B13387" s="58" t="s">
        <v>12553</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17448</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14282</v>
      </c>
    </row>
    <row r="13394" spans="1:2" x14ac:dyDescent="0.25">
      <c r="A13394" s="57">
        <v>51181517</v>
      </c>
      <c r="B13394" s="58" t="s">
        <v>13794</v>
      </c>
    </row>
    <row r="13395" spans="1:2" x14ac:dyDescent="0.25">
      <c r="A13395" s="57">
        <v>51181519</v>
      </c>
      <c r="B13395" s="58" t="s">
        <v>13445</v>
      </c>
    </row>
    <row r="13396" spans="1:2" x14ac:dyDescent="0.25">
      <c r="A13396" s="57">
        <v>51181520</v>
      </c>
      <c r="B13396" s="58" t="s">
        <v>10863</v>
      </c>
    </row>
    <row r="13397" spans="1:2" x14ac:dyDescent="0.25">
      <c r="A13397" s="57">
        <v>51181521</v>
      </c>
      <c r="B13397" s="58" t="s">
        <v>6191</v>
      </c>
    </row>
    <row r="13398" spans="1:2" x14ac:dyDescent="0.25">
      <c r="A13398" s="57">
        <v>51181522</v>
      </c>
      <c r="B13398" s="58" t="s">
        <v>12804</v>
      </c>
    </row>
    <row r="13399" spans="1:2" x14ac:dyDescent="0.25">
      <c r="A13399" s="57">
        <v>51181523</v>
      </c>
      <c r="B13399" s="58" t="s">
        <v>7960</v>
      </c>
    </row>
    <row r="13400" spans="1:2" x14ac:dyDescent="0.25">
      <c r="A13400" s="57">
        <v>51181524</v>
      </c>
      <c r="B13400" s="58" t="s">
        <v>18753</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13261</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6006</v>
      </c>
    </row>
    <row r="13407" spans="1:2" x14ac:dyDescent="0.25">
      <c r="A13407" s="57">
        <v>51181607</v>
      </c>
      <c r="B13407" s="58" t="s">
        <v>5805</v>
      </c>
    </row>
    <row r="13408" spans="1:2" x14ac:dyDescent="0.25">
      <c r="A13408" s="57">
        <v>51181608</v>
      </c>
      <c r="B13408" s="58" t="s">
        <v>10498</v>
      </c>
    </row>
    <row r="13409" spans="1:2" x14ac:dyDescent="0.25">
      <c r="A13409" s="57">
        <v>51181609</v>
      </c>
      <c r="B13409" s="58" t="s">
        <v>10824</v>
      </c>
    </row>
    <row r="13410" spans="1:2" x14ac:dyDescent="0.25">
      <c r="A13410" s="57">
        <v>51181701</v>
      </c>
      <c r="B13410" s="58" t="s">
        <v>12049</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13993</v>
      </c>
    </row>
    <row r="13418" spans="1:2" x14ac:dyDescent="0.25">
      <c r="A13418" s="57">
        <v>51181709</v>
      </c>
      <c r="B13418" s="58" t="s">
        <v>12100</v>
      </c>
    </row>
    <row r="13419" spans="1:2" x14ac:dyDescent="0.25">
      <c r="A13419" s="57">
        <v>51181710</v>
      </c>
      <c r="B13419" s="58" t="s">
        <v>13752</v>
      </c>
    </row>
    <row r="13420" spans="1:2" x14ac:dyDescent="0.25">
      <c r="A13420" s="57">
        <v>51181711</v>
      </c>
      <c r="B13420" s="58" t="s">
        <v>4780</v>
      </c>
    </row>
    <row r="13421" spans="1:2" x14ac:dyDescent="0.25">
      <c r="A13421" s="57">
        <v>51181712</v>
      </c>
      <c r="B13421" s="58" t="s">
        <v>12956</v>
      </c>
    </row>
    <row r="13422" spans="1:2" x14ac:dyDescent="0.25">
      <c r="A13422" s="57">
        <v>51181713</v>
      </c>
      <c r="B13422" s="58" t="s">
        <v>12700</v>
      </c>
    </row>
    <row r="13423" spans="1:2" x14ac:dyDescent="0.25">
      <c r="A13423" s="57">
        <v>51181714</v>
      </c>
      <c r="B13423" s="58" t="s">
        <v>2079</v>
      </c>
    </row>
    <row r="13424" spans="1:2" x14ac:dyDescent="0.25">
      <c r="A13424" s="57">
        <v>51181715</v>
      </c>
      <c r="B13424" s="58" t="s">
        <v>10615</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12170</v>
      </c>
    </row>
    <row r="13428" spans="1:2" x14ac:dyDescent="0.25">
      <c r="A13428" s="57">
        <v>51181719</v>
      </c>
      <c r="B13428" s="58" t="s">
        <v>12823</v>
      </c>
    </row>
    <row r="13429" spans="1:2" x14ac:dyDescent="0.25">
      <c r="A13429" s="57">
        <v>51181720</v>
      </c>
      <c r="B13429" s="58" t="s">
        <v>14657</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14496</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9999</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10572</v>
      </c>
    </row>
    <row r="13444" spans="1:2" x14ac:dyDescent="0.25">
      <c r="A13444" s="57">
        <v>51181735</v>
      </c>
      <c r="B13444" s="58" t="s">
        <v>8115</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13140</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12246</v>
      </c>
    </row>
    <row r="13452" spans="1:2" x14ac:dyDescent="0.25">
      <c r="A13452" s="57">
        <v>51181743</v>
      </c>
      <c r="B13452" s="58" t="s">
        <v>11160</v>
      </c>
    </row>
    <row r="13453" spans="1:2" x14ac:dyDescent="0.25">
      <c r="A13453" s="57">
        <v>51181744</v>
      </c>
      <c r="B13453" s="58" t="s">
        <v>600</v>
      </c>
    </row>
    <row r="13454" spans="1:2" x14ac:dyDescent="0.25">
      <c r="A13454" s="57">
        <v>51181745</v>
      </c>
      <c r="B13454" s="58" t="s">
        <v>12915</v>
      </c>
    </row>
    <row r="13455" spans="1:2" x14ac:dyDescent="0.25">
      <c r="A13455" s="57">
        <v>51181746</v>
      </c>
      <c r="B13455" s="58" t="s">
        <v>11418</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14362</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13029</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13062</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10008</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10019</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9657</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13511</v>
      </c>
    </row>
    <row r="13484" spans="1:2" x14ac:dyDescent="0.25">
      <c r="A13484" s="57">
        <v>51181821</v>
      </c>
      <c r="B13484" s="58" t="s">
        <v>11198</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14498</v>
      </c>
    </row>
    <row r="13489" spans="1:2" x14ac:dyDescent="0.25">
      <c r="A13489" s="57">
        <v>51181826</v>
      </c>
      <c r="B13489" s="58" t="s">
        <v>9316</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10815</v>
      </c>
    </row>
    <row r="13493" spans="1:2" x14ac:dyDescent="0.25">
      <c r="A13493" s="57">
        <v>51181830</v>
      </c>
      <c r="B13493" s="58" t="s">
        <v>4057</v>
      </c>
    </row>
    <row r="13494" spans="1:2" x14ac:dyDescent="0.25">
      <c r="A13494" s="57">
        <v>51181831</v>
      </c>
      <c r="B13494" s="58" t="s">
        <v>13690</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14611</v>
      </c>
    </row>
    <row r="13500" spans="1:2" x14ac:dyDescent="0.25">
      <c r="A13500" s="57">
        <v>51181903</v>
      </c>
      <c r="B13500" s="58" t="s">
        <v>9768</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13479</v>
      </c>
    </row>
    <row r="13506" spans="1:2" x14ac:dyDescent="0.25">
      <c r="A13506" s="57">
        <v>51181912</v>
      </c>
      <c r="B13506" s="58" t="s">
        <v>13575</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14598</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9963</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11207</v>
      </c>
    </row>
    <row r="13519" spans="1:2" x14ac:dyDescent="0.25">
      <c r="A13519" s="57">
        <v>51182012</v>
      </c>
      <c r="B13519" s="58" t="s">
        <v>6896</v>
      </c>
    </row>
    <row r="13520" spans="1:2" x14ac:dyDescent="0.25">
      <c r="A13520" s="57">
        <v>51182013</v>
      </c>
      <c r="B13520" s="58" t="s">
        <v>11299</v>
      </c>
    </row>
    <row r="13521" spans="1:2" x14ac:dyDescent="0.25">
      <c r="A13521" s="57">
        <v>51182014</v>
      </c>
      <c r="B13521" s="58" t="s">
        <v>10245</v>
      </c>
    </row>
    <row r="13522" spans="1:2" x14ac:dyDescent="0.25">
      <c r="A13522" s="57">
        <v>51182101</v>
      </c>
      <c r="B13522" s="58" t="s">
        <v>12243</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11557</v>
      </c>
    </row>
    <row r="13528" spans="1:2" x14ac:dyDescent="0.25">
      <c r="A13528" s="57">
        <v>51182301</v>
      </c>
      <c r="B13528" s="58" t="s">
        <v>15247</v>
      </c>
    </row>
    <row r="13529" spans="1:2" x14ac:dyDescent="0.25">
      <c r="A13529" s="57">
        <v>51182302</v>
      </c>
      <c r="B13529" s="58" t="s">
        <v>11977</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12225</v>
      </c>
    </row>
    <row r="13533" spans="1:2" x14ac:dyDescent="0.25">
      <c r="A13533" s="57">
        <v>51182403</v>
      </c>
      <c r="B13533" s="58" t="s">
        <v>12981</v>
      </c>
    </row>
    <row r="13534" spans="1:2" x14ac:dyDescent="0.25">
      <c r="A13534" s="57">
        <v>51182404</v>
      </c>
      <c r="B13534" s="58" t="s">
        <v>12448</v>
      </c>
    </row>
    <row r="13535" spans="1:2" x14ac:dyDescent="0.25">
      <c r="A13535" s="57">
        <v>51182405</v>
      </c>
      <c r="B13535" s="58" t="s">
        <v>11934</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11989</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10243</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11096</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11318</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8359</v>
      </c>
    </row>
    <row r="13558" spans="1:2" x14ac:dyDescent="0.25">
      <c r="A13558" s="57">
        <v>51191509</v>
      </c>
      <c r="B13558" s="58" t="s">
        <v>17362</v>
      </c>
    </row>
    <row r="13559" spans="1:2" x14ac:dyDescent="0.25">
      <c r="A13559" s="57">
        <v>51191510</v>
      </c>
      <c r="B13559" s="58" t="s">
        <v>9517</v>
      </c>
    </row>
    <row r="13560" spans="1:2" x14ac:dyDescent="0.25">
      <c r="A13560" s="57">
        <v>51191511</v>
      </c>
      <c r="B13560" s="58" t="s">
        <v>6092</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11032</v>
      </c>
    </row>
    <row r="13564" spans="1:2" x14ac:dyDescent="0.25">
      <c r="A13564" s="57">
        <v>51191515</v>
      </c>
      <c r="B13564" s="58" t="s">
        <v>11464</v>
      </c>
    </row>
    <row r="13565" spans="1:2" x14ac:dyDescent="0.25">
      <c r="A13565" s="57">
        <v>51191516</v>
      </c>
      <c r="B13565" s="58" t="s">
        <v>13540</v>
      </c>
    </row>
    <row r="13566" spans="1:2" x14ac:dyDescent="0.25">
      <c r="A13566" s="57">
        <v>51191517</v>
      </c>
      <c r="B13566" s="58" t="s">
        <v>14173</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12527</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10445</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13009</v>
      </c>
    </row>
    <row r="13600" spans="1:2" x14ac:dyDescent="0.25">
      <c r="A13600" s="57">
        <v>51201506</v>
      </c>
      <c r="B13600" s="58" t="s">
        <v>11741</v>
      </c>
    </row>
    <row r="13601" spans="1:2" x14ac:dyDescent="0.25">
      <c r="A13601" s="57">
        <v>51201507</v>
      </c>
      <c r="B13601" s="58" t="s">
        <v>10901</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10236</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12371</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12214</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10596</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14681</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10176</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6167</v>
      </c>
    </row>
    <row r="13645" spans="1:2" x14ac:dyDescent="0.25">
      <c r="A13645" s="57">
        <v>51201634</v>
      </c>
      <c r="B13645" s="58" t="s">
        <v>13069</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11490</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11804</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12980</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14398</v>
      </c>
    </row>
    <row r="13663" spans="1:2" x14ac:dyDescent="0.25">
      <c r="A13663" s="57">
        <v>51201806</v>
      </c>
      <c r="B13663" s="58" t="s">
        <v>13850</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11348</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10117</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10543</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12592</v>
      </c>
    </row>
    <row r="13678" spans="1:2" x14ac:dyDescent="0.25">
      <c r="A13678" s="57">
        <v>51211606</v>
      </c>
      <c r="B13678" s="58" t="s">
        <v>15046</v>
      </c>
    </row>
    <row r="13679" spans="1:2" x14ac:dyDescent="0.25">
      <c r="A13679" s="57">
        <v>51211607</v>
      </c>
      <c r="B13679" s="58" t="s">
        <v>12360</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14067</v>
      </c>
    </row>
    <row r="13684" spans="1:2" x14ac:dyDescent="0.25">
      <c r="A13684" s="57">
        <v>51211612</v>
      </c>
      <c r="B13684" s="58" t="s">
        <v>7336</v>
      </c>
    </row>
    <row r="13685" spans="1:2" x14ac:dyDescent="0.25">
      <c r="A13685" s="57">
        <v>51211613</v>
      </c>
      <c r="B13685" s="58" t="s">
        <v>9753</v>
      </c>
    </row>
    <row r="13686" spans="1:2" x14ac:dyDescent="0.25">
      <c r="A13686" s="57">
        <v>51211615</v>
      </c>
      <c r="B13686" s="58" t="s">
        <v>5146</v>
      </c>
    </row>
    <row r="13687" spans="1:2" x14ac:dyDescent="0.25">
      <c r="A13687" s="57">
        <v>51211616</v>
      </c>
      <c r="B13687" s="58" t="s">
        <v>10881</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10232</v>
      </c>
    </row>
    <row r="13694" spans="1:2" x14ac:dyDescent="0.25">
      <c r="A13694" s="57">
        <v>51211623</v>
      </c>
      <c r="B13694" s="58" t="s">
        <v>13712</v>
      </c>
    </row>
    <row r="13695" spans="1:2" x14ac:dyDescent="0.25">
      <c r="A13695" s="57">
        <v>51211624</v>
      </c>
      <c r="B13695" s="58" t="s">
        <v>14131</v>
      </c>
    </row>
    <row r="13696" spans="1:2" x14ac:dyDescent="0.25">
      <c r="A13696" s="57">
        <v>51211625</v>
      </c>
      <c r="B13696" s="58" t="s">
        <v>10137</v>
      </c>
    </row>
    <row r="13697" spans="1:2" x14ac:dyDescent="0.25">
      <c r="A13697" s="57">
        <v>51211901</v>
      </c>
      <c r="B13697" s="58" t="s">
        <v>8504</v>
      </c>
    </row>
    <row r="13698" spans="1:2" x14ac:dyDescent="0.25">
      <c r="A13698" s="57">
        <v>51212001</v>
      </c>
      <c r="B13698" s="58" t="s">
        <v>14466</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11447</v>
      </c>
    </row>
    <row r="13703" spans="1:2" x14ac:dyDescent="0.25">
      <c r="A13703" s="57">
        <v>51212006</v>
      </c>
      <c r="B13703" s="58" t="s">
        <v>11493</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11469</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12591</v>
      </c>
    </row>
    <row r="13712" spans="1:2" x14ac:dyDescent="0.25">
      <c r="A13712" s="57">
        <v>51212015</v>
      </c>
      <c r="B13712" s="58" t="s">
        <v>13531</v>
      </c>
    </row>
    <row r="13713" spans="1:2" x14ac:dyDescent="0.25">
      <c r="A13713" s="57">
        <v>51212016</v>
      </c>
      <c r="B13713" s="58" t="s">
        <v>5096</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12200</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5901</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13650</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9970</v>
      </c>
    </row>
    <row r="13739" spans="1:2" x14ac:dyDescent="0.25">
      <c r="A13739" s="57">
        <v>51212303</v>
      </c>
      <c r="B13739" s="58" t="s">
        <v>4913</v>
      </c>
    </row>
    <row r="13740" spans="1:2" x14ac:dyDescent="0.25">
      <c r="A13740" s="57">
        <v>51212304</v>
      </c>
      <c r="B13740" s="58" t="s">
        <v>10186</v>
      </c>
    </row>
    <row r="13741" spans="1:2" x14ac:dyDescent="0.25">
      <c r="A13741" s="57">
        <v>51212305</v>
      </c>
      <c r="B13741" s="58" t="s">
        <v>3127</v>
      </c>
    </row>
    <row r="13742" spans="1:2" x14ac:dyDescent="0.25">
      <c r="A13742" s="57">
        <v>51212306</v>
      </c>
      <c r="B13742" s="58" t="s">
        <v>6298</v>
      </c>
    </row>
    <row r="13743" spans="1:2" x14ac:dyDescent="0.25">
      <c r="A13743" s="57">
        <v>51212307</v>
      </c>
      <c r="B13743" s="58" t="s">
        <v>6095</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8842</v>
      </c>
    </row>
    <row r="13754" spans="1:2" x14ac:dyDescent="0.25">
      <c r="A13754" s="57">
        <v>51241105</v>
      </c>
      <c r="B13754" s="58" t="s">
        <v>11443</v>
      </c>
    </row>
    <row r="13755" spans="1:2" x14ac:dyDescent="0.25">
      <c r="A13755" s="57">
        <v>51241106</v>
      </c>
      <c r="B13755" s="58" t="s">
        <v>2289</v>
      </c>
    </row>
    <row r="13756" spans="1:2" x14ac:dyDescent="0.25">
      <c r="A13756" s="57">
        <v>51241107</v>
      </c>
      <c r="B13756" s="58" t="s">
        <v>12563</v>
      </c>
    </row>
    <row r="13757" spans="1:2" x14ac:dyDescent="0.25">
      <c r="A13757" s="57">
        <v>51241108</v>
      </c>
      <c r="B13757" s="58" t="s">
        <v>14629</v>
      </c>
    </row>
    <row r="13758" spans="1:2" x14ac:dyDescent="0.25">
      <c r="A13758" s="57">
        <v>51241109</v>
      </c>
      <c r="B13758" s="58" t="s">
        <v>181</v>
      </c>
    </row>
    <row r="13759" spans="1:2" x14ac:dyDescent="0.25">
      <c r="A13759" s="57">
        <v>51241110</v>
      </c>
      <c r="B13759" s="58" t="s">
        <v>11666</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12099</v>
      </c>
    </row>
    <row r="13767" spans="1:2" x14ac:dyDescent="0.25">
      <c r="A13767" s="57">
        <v>51241118</v>
      </c>
      <c r="B13767" s="58" t="s">
        <v>11073</v>
      </c>
    </row>
    <row r="13768" spans="1:2" x14ac:dyDescent="0.25">
      <c r="A13768" s="57">
        <v>51241119</v>
      </c>
      <c r="B13768" s="58" t="s">
        <v>17350</v>
      </c>
    </row>
    <row r="13769" spans="1:2" x14ac:dyDescent="0.25">
      <c r="A13769" s="57">
        <v>51241120</v>
      </c>
      <c r="B13769" s="58" t="s">
        <v>8940</v>
      </c>
    </row>
    <row r="13770" spans="1:2" x14ac:dyDescent="0.25">
      <c r="A13770" s="57">
        <v>51241201</v>
      </c>
      <c r="B13770" s="58" t="s">
        <v>10204</v>
      </c>
    </row>
    <row r="13771" spans="1:2" x14ac:dyDescent="0.25">
      <c r="A13771" s="57">
        <v>51241202</v>
      </c>
      <c r="B13771" s="58" t="s">
        <v>13328</v>
      </c>
    </row>
    <row r="13772" spans="1:2" x14ac:dyDescent="0.25">
      <c r="A13772" s="57">
        <v>51241203</v>
      </c>
      <c r="B13772" s="58" t="s">
        <v>7328</v>
      </c>
    </row>
    <row r="13773" spans="1:2" x14ac:dyDescent="0.25">
      <c r="A13773" s="57">
        <v>51241204</v>
      </c>
      <c r="B13773" s="58" t="s">
        <v>13997</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9736</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14206</v>
      </c>
    </row>
    <row r="13783" spans="1:2" x14ac:dyDescent="0.25">
      <c r="A13783" s="57">
        <v>51241214</v>
      </c>
      <c r="B13783" s="58" t="s">
        <v>6249</v>
      </c>
    </row>
    <row r="13784" spans="1:2" x14ac:dyDescent="0.25">
      <c r="A13784" s="57">
        <v>51241215</v>
      </c>
      <c r="B13784" s="58" t="s">
        <v>18812</v>
      </c>
    </row>
    <row r="13785" spans="1:2" x14ac:dyDescent="0.25">
      <c r="A13785" s="57">
        <v>51241216</v>
      </c>
      <c r="B13785" s="58" t="s">
        <v>5017</v>
      </c>
    </row>
    <row r="13786" spans="1:2" x14ac:dyDescent="0.25">
      <c r="A13786" s="57">
        <v>51241217</v>
      </c>
      <c r="B13786" s="58" t="s">
        <v>11216</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12775</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11705</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17218</v>
      </c>
    </row>
    <row r="13798" spans="1:2" x14ac:dyDescent="0.25">
      <c r="A13798" s="57">
        <v>51241229</v>
      </c>
      <c r="B13798" s="58" t="s">
        <v>14087</v>
      </c>
    </row>
    <row r="13799" spans="1:2" x14ac:dyDescent="0.25">
      <c r="A13799" s="57">
        <v>51241301</v>
      </c>
      <c r="B13799" s="58" t="s">
        <v>17623</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12245</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5998</v>
      </c>
    </row>
    <row r="13808" spans="1:2" x14ac:dyDescent="0.25">
      <c r="A13808" s="57">
        <v>52101504</v>
      </c>
      <c r="B13808" s="58" t="s">
        <v>11131</v>
      </c>
    </row>
    <row r="13809" spans="1:2" x14ac:dyDescent="0.25">
      <c r="A13809" s="57">
        <v>52101505</v>
      </c>
      <c r="B13809" s="58" t="s">
        <v>2876</v>
      </c>
    </row>
    <row r="13810" spans="1:2" x14ac:dyDescent="0.25">
      <c r="A13810" s="57">
        <v>52101506</v>
      </c>
      <c r="B13810" s="58" t="s">
        <v>10540</v>
      </c>
    </row>
    <row r="13811" spans="1:2" x14ac:dyDescent="0.25">
      <c r="A13811" s="57">
        <v>52101507</v>
      </c>
      <c r="B13811" s="58" t="s">
        <v>5371</v>
      </c>
    </row>
    <row r="13812" spans="1:2" x14ac:dyDescent="0.25">
      <c r="A13812" s="57">
        <v>52101508</v>
      </c>
      <c r="B13812" s="58" t="s">
        <v>13632</v>
      </c>
    </row>
    <row r="13813" spans="1:2" x14ac:dyDescent="0.25">
      <c r="A13813" s="57">
        <v>52101509</v>
      </c>
      <c r="B13813" s="58" t="s">
        <v>3201</v>
      </c>
    </row>
    <row r="13814" spans="1:2" x14ac:dyDescent="0.25">
      <c r="A13814" s="57">
        <v>52101510</v>
      </c>
      <c r="B13814" s="58" t="s">
        <v>11667</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12147</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12919</v>
      </c>
    </row>
    <row r="13831" spans="1:2" x14ac:dyDescent="0.25">
      <c r="A13831" s="57">
        <v>52121601</v>
      </c>
      <c r="B13831" s="58" t="s">
        <v>17696</v>
      </c>
    </row>
    <row r="13832" spans="1:2" x14ac:dyDescent="0.25">
      <c r="A13832" s="57">
        <v>52121602</v>
      </c>
      <c r="B13832" s="58" t="s">
        <v>14536</v>
      </c>
    </row>
    <row r="13833" spans="1:2" x14ac:dyDescent="0.25">
      <c r="A13833" s="57">
        <v>52121603</v>
      </c>
      <c r="B13833" s="58" t="s">
        <v>10554</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13074</v>
      </c>
    </row>
    <row r="13842" spans="1:2" x14ac:dyDescent="0.25">
      <c r="A13842" s="57">
        <v>52121704</v>
      </c>
      <c r="B13842" s="58" t="s">
        <v>7285</v>
      </c>
    </row>
    <row r="13843" spans="1:2" x14ac:dyDescent="0.25">
      <c r="A13843" s="57">
        <v>52131501</v>
      </c>
      <c r="B13843" s="58" t="s">
        <v>13955</v>
      </c>
    </row>
    <row r="13844" spans="1:2" x14ac:dyDescent="0.25">
      <c r="A13844" s="57">
        <v>52131503</v>
      </c>
      <c r="B13844" s="58" t="s">
        <v>3084</v>
      </c>
    </row>
    <row r="13845" spans="1:2" x14ac:dyDescent="0.25">
      <c r="A13845" s="57">
        <v>52131601</v>
      </c>
      <c r="B13845" s="58" t="s">
        <v>14134</v>
      </c>
    </row>
    <row r="13846" spans="1:2" x14ac:dyDescent="0.25">
      <c r="A13846" s="57">
        <v>52131602</v>
      </c>
      <c r="B13846" s="58" t="s">
        <v>6943</v>
      </c>
    </row>
    <row r="13847" spans="1:2" x14ac:dyDescent="0.25">
      <c r="A13847" s="57">
        <v>52131603</v>
      </c>
      <c r="B13847" s="58" t="s">
        <v>6050</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10399</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14081</v>
      </c>
    </row>
    <row r="13857" spans="1:2" x14ac:dyDescent="0.25">
      <c r="A13857" s="57">
        <v>52141505</v>
      </c>
      <c r="B13857" s="58" t="s">
        <v>5909</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11749</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14315</v>
      </c>
    </row>
    <row r="13868" spans="1:2" x14ac:dyDescent="0.25">
      <c r="A13868" s="57">
        <v>52141516</v>
      </c>
      <c r="B13868" s="58" t="s">
        <v>5979</v>
      </c>
    </row>
    <row r="13869" spans="1:2" x14ac:dyDescent="0.25">
      <c r="A13869" s="57">
        <v>52141517</v>
      </c>
      <c r="B13869" s="58" t="s">
        <v>17819</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11550</v>
      </c>
    </row>
    <row r="13875" spans="1:2" x14ac:dyDescent="0.25">
      <c r="A13875" s="57">
        <v>52141523</v>
      </c>
      <c r="B13875" s="58" t="s">
        <v>14726</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10992</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13253</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11909</v>
      </c>
    </row>
    <row r="13894" spans="1:2" x14ac:dyDescent="0.25">
      <c r="A13894" s="57">
        <v>52141603</v>
      </c>
      <c r="B13894" s="58" t="s">
        <v>10506</v>
      </c>
    </row>
    <row r="13895" spans="1:2" x14ac:dyDescent="0.25">
      <c r="A13895" s="57">
        <v>52141604</v>
      </c>
      <c r="B13895" s="58" t="s">
        <v>12702</v>
      </c>
    </row>
    <row r="13896" spans="1:2" x14ac:dyDescent="0.25">
      <c r="A13896" s="57">
        <v>52141605</v>
      </c>
      <c r="B13896" s="58" t="s">
        <v>12222</v>
      </c>
    </row>
    <row r="13897" spans="1:2" x14ac:dyDescent="0.25">
      <c r="A13897" s="57">
        <v>52141606</v>
      </c>
      <c r="B13897" s="58" t="s">
        <v>9477</v>
      </c>
    </row>
    <row r="13898" spans="1:2" x14ac:dyDescent="0.25">
      <c r="A13898" s="57">
        <v>52141607</v>
      </c>
      <c r="B13898" s="58" t="s">
        <v>5879</v>
      </c>
    </row>
    <row r="13899" spans="1:2" x14ac:dyDescent="0.25">
      <c r="A13899" s="57">
        <v>52141608</v>
      </c>
      <c r="B13899" s="58" t="s">
        <v>11761</v>
      </c>
    </row>
    <row r="13900" spans="1:2" x14ac:dyDescent="0.25">
      <c r="A13900" s="57">
        <v>52141701</v>
      </c>
      <c r="B13900" s="58" t="s">
        <v>811</v>
      </c>
    </row>
    <row r="13901" spans="1:2" x14ac:dyDescent="0.25">
      <c r="A13901" s="57">
        <v>52141703</v>
      </c>
      <c r="B13901" s="58" t="s">
        <v>12928</v>
      </c>
    </row>
    <row r="13902" spans="1:2" x14ac:dyDescent="0.25">
      <c r="A13902" s="57">
        <v>52141704</v>
      </c>
      <c r="B13902" s="58" t="s">
        <v>12301</v>
      </c>
    </row>
    <row r="13903" spans="1:2" x14ac:dyDescent="0.25">
      <c r="A13903" s="57">
        <v>52141705</v>
      </c>
      <c r="B13903" s="58" t="s">
        <v>7166</v>
      </c>
    </row>
    <row r="13904" spans="1:2" x14ac:dyDescent="0.25">
      <c r="A13904" s="57">
        <v>52141706</v>
      </c>
      <c r="B13904" s="58" t="s">
        <v>12926</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11295</v>
      </c>
    </row>
    <row r="13908" spans="1:2" x14ac:dyDescent="0.25">
      <c r="A13908" s="57">
        <v>52151501</v>
      </c>
      <c r="B13908" s="58" t="s">
        <v>13801</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12952</v>
      </c>
    </row>
    <row r="13917" spans="1:2" x14ac:dyDescent="0.25">
      <c r="A13917" s="57">
        <v>52151603</v>
      </c>
      <c r="B13917" s="58" t="s">
        <v>12161</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10392</v>
      </c>
    </row>
    <row r="13921" spans="1:2" x14ac:dyDescent="0.25">
      <c r="A13921" s="57">
        <v>52151607</v>
      </c>
      <c r="B13921" s="58" t="s">
        <v>9993</v>
      </c>
    </row>
    <row r="13922" spans="1:2" x14ac:dyDescent="0.25">
      <c r="A13922" s="57">
        <v>52151608</v>
      </c>
      <c r="B13922" s="58" t="s">
        <v>7305</v>
      </c>
    </row>
    <row r="13923" spans="1:2" x14ac:dyDescent="0.25">
      <c r="A13923" s="57">
        <v>52151609</v>
      </c>
      <c r="B13923" s="58" t="s">
        <v>13974</v>
      </c>
    </row>
    <row r="13924" spans="1:2" x14ac:dyDescent="0.25">
      <c r="A13924" s="57">
        <v>52151610</v>
      </c>
      <c r="B13924" s="58" t="s">
        <v>13523</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10363</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14091</v>
      </c>
    </row>
    <row r="13934" spans="1:2" x14ac:dyDescent="0.25">
      <c r="A13934" s="57">
        <v>52151620</v>
      </c>
      <c r="B13934" s="58" t="s">
        <v>1861</v>
      </c>
    </row>
    <row r="13935" spans="1:2" x14ac:dyDescent="0.25">
      <c r="A13935" s="57">
        <v>52151621</v>
      </c>
      <c r="B13935" s="58" t="s">
        <v>12433</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12126</v>
      </c>
    </row>
    <row r="13939" spans="1:2" x14ac:dyDescent="0.25">
      <c r="A13939" s="57">
        <v>52151625</v>
      </c>
      <c r="B13939" s="58" t="s">
        <v>401</v>
      </c>
    </row>
    <row r="13940" spans="1:2" x14ac:dyDescent="0.25">
      <c r="A13940" s="57">
        <v>52151626</v>
      </c>
      <c r="B13940" s="58" t="s">
        <v>10599</v>
      </c>
    </row>
    <row r="13941" spans="1:2" x14ac:dyDescent="0.25">
      <c r="A13941" s="57">
        <v>52151627</v>
      </c>
      <c r="B13941" s="58" t="s">
        <v>11332</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10965</v>
      </c>
    </row>
    <row r="13948" spans="1:2" x14ac:dyDescent="0.25">
      <c r="A13948" s="57">
        <v>52151634</v>
      </c>
      <c r="B13948" s="58" t="s">
        <v>6038</v>
      </c>
    </row>
    <row r="13949" spans="1:2" x14ac:dyDescent="0.25">
      <c r="A13949" s="57">
        <v>52151635</v>
      </c>
      <c r="B13949" s="58" t="s">
        <v>5056</v>
      </c>
    </row>
    <row r="13950" spans="1:2" x14ac:dyDescent="0.25">
      <c r="A13950" s="57">
        <v>52151636</v>
      </c>
      <c r="B13950" s="58" t="s">
        <v>13717</v>
      </c>
    </row>
    <row r="13951" spans="1:2" x14ac:dyDescent="0.25">
      <c r="A13951" s="57">
        <v>52151637</v>
      </c>
      <c r="B13951" s="58" t="s">
        <v>12056</v>
      </c>
    </row>
    <row r="13952" spans="1:2" x14ac:dyDescent="0.25">
      <c r="A13952" s="57">
        <v>52151638</v>
      </c>
      <c r="B13952" s="58" t="s">
        <v>7257</v>
      </c>
    </row>
    <row r="13953" spans="1:2" x14ac:dyDescent="0.25">
      <c r="A13953" s="57">
        <v>52151639</v>
      </c>
      <c r="B13953" s="58" t="s">
        <v>11524</v>
      </c>
    </row>
    <row r="13954" spans="1:2" x14ac:dyDescent="0.25">
      <c r="A13954" s="57">
        <v>52151640</v>
      </c>
      <c r="B13954" s="58" t="s">
        <v>17522</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17634</v>
      </c>
    </row>
    <row r="13958" spans="1:2" x14ac:dyDescent="0.25">
      <c r="A13958" s="57">
        <v>52151644</v>
      </c>
      <c r="B13958" s="58" t="s">
        <v>14242</v>
      </c>
    </row>
    <row r="13959" spans="1:2" x14ac:dyDescent="0.25">
      <c r="A13959" s="57">
        <v>52151645</v>
      </c>
      <c r="B13959" s="58" t="s">
        <v>15603</v>
      </c>
    </row>
    <row r="13960" spans="1:2" x14ac:dyDescent="0.25">
      <c r="A13960" s="57">
        <v>52151646</v>
      </c>
      <c r="B13960" s="58" t="s">
        <v>14181</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14234</v>
      </c>
    </row>
    <row r="13973" spans="1:2" x14ac:dyDescent="0.25">
      <c r="A13973" s="57">
        <v>52151709</v>
      </c>
      <c r="B13973" s="58" t="s">
        <v>8659</v>
      </c>
    </row>
    <row r="13974" spans="1:2" x14ac:dyDescent="0.25">
      <c r="A13974" s="57">
        <v>52151801</v>
      </c>
      <c r="B13974" s="58" t="s">
        <v>9971</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10609</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6107</v>
      </c>
    </row>
    <row r="13984" spans="1:2" x14ac:dyDescent="0.25">
      <c r="A13984" s="57">
        <v>52151811</v>
      </c>
      <c r="B13984" s="58" t="s">
        <v>15963</v>
      </c>
    </row>
    <row r="13985" spans="1:2" x14ac:dyDescent="0.25">
      <c r="A13985" s="57">
        <v>52151812</v>
      </c>
      <c r="B13985" s="58" t="s">
        <v>6127</v>
      </c>
    </row>
    <row r="13986" spans="1:2" x14ac:dyDescent="0.25">
      <c r="A13986" s="57">
        <v>52151813</v>
      </c>
      <c r="B13986" s="58" t="s">
        <v>18118</v>
      </c>
    </row>
    <row r="13987" spans="1:2" x14ac:dyDescent="0.25">
      <c r="A13987" s="57">
        <v>52151901</v>
      </c>
      <c r="B13987" s="58" t="s">
        <v>11787</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6106</v>
      </c>
    </row>
    <row r="13991" spans="1:2" x14ac:dyDescent="0.25">
      <c r="A13991" s="57">
        <v>52151905</v>
      </c>
      <c r="B13991" s="58" t="s">
        <v>8845</v>
      </c>
    </row>
    <row r="13992" spans="1:2" x14ac:dyDescent="0.25">
      <c r="A13992" s="57">
        <v>52151906</v>
      </c>
      <c r="B13992" s="58" t="s">
        <v>13223</v>
      </c>
    </row>
    <row r="13993" spans="1:2" x14ac:dyDescent="0.25">
      <c r="A13993" s="57">
        <v>52151907</v>
      </c>
      <c r="B13993" s="58" t="s">
        <v>13423</v>
      </c>
    </row>
    <row r="13994" spans="1:2" x14ac:dyDescent="0.25">
      <c r="A13994" s="57">
        <v>52151908</v>
      </c>
      <c r="B13994" s="58" t="s">
        <v>17407</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10275</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10514</v>
      </c>
    </row>
    <row r="14005" spans="1:2" x14ac:dyDescent="0.25">
      <c r="A14005" s="57">
        <v>52152010</v>
      </c>
      <c r="B14005" s="58" t="s">
        <v>14535</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13691</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11363</v>
      </c>
    </row>
    <row r="14015" spans="1:2" x14ac:dyDescent="0.25">
      <c r="A14015" s="57">
        <v>52152104</v>
      </c>
      <c r="B14015" s="58" t="s">
        <v>10511</v>
      </c>
    </row>
    <row r="14016" spans="1:2" x14ac:dyDescent="0.25">
      <c r="A14016" s="57">
        <v>52152105</v>
      </c>
      <c r="B14016" s="58" t="s">
        <v>16624</v>
      </c>
    </row>
    <row r="14017" spans="1:2" x14ac:dyDescent="0.25">
      <c r="A14017" s="57">
        <v>52152201</v>
      </c>
      <c r="B14017" s="58" t="s">
        <v>10964</v>
      </c>
    </row>
    <row r="14018" spans="1:2" x14ac:dyDescent="0.25">
      <c r="A14018" s="57">
        <v>52152202</v>
      </c>
      <c r="B14018" s="58" t="s">
        <v>10799</v>
      </c>
    </row>
    <row r="14019" spans="1:2" x14ac:dyDescent="0.25">
      <c r="A14019" s="57">
        <v>52152203</v>
      </c>
      <c r="B14019" s="58" t="s">
        <v>14421</v>
      </c>
    </row>
    <row r="14020" spans="1:2" x14ac:dyDescent="0.25">
      <c r="A14020" s="57">
        <v>52161502</v>
      </c>
      <c r="B14020" s="58" t="s">
        <v>11298</v>
      </c>
    </row>
    <row r="14021" spans="1:2" x14ac:dyDescent="0.25">
      <c r="A14021" s="57">
        <v>52161505</v>
      </c>
      <c r="B14021" s="58" t="s">
        <v>10356</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11286</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12930</v>
      </c>
    </row>
    <row r="14030" spans="1:2" x14ac:dyDescent="0.25">
      <c r="A14030" s="57">
        <v>52161515</v>
      </c>
      <c r="B14030" s="58" t="s">
        <v>6391</v>
      </c>
    </row>
    <row r="14031" spans="1:2" x14ac:dyDescent="0.25">
      <c r="A14031" s="57">
        <v>52161516</v>
      </c>
      <c r="B14031" s="58" t="s">
        <v>10694</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10184</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10857</v>
      </c>
    </row>
    <row r="14038" spans="1:2" x14ac:dyDescent="0.25">
      <c r="A14038" s="57">
        <v>52161524</v>
      </c>
      <c r="B14038" s="58" t="s">
        <v>10384</v>
      </c>
    </row>
    <row r="14039" spans="1:2" x14ac:dyDescent="0.25">
      <c r="A14039" s="57">
        <v>52161525</v>
      </c>
      <c r="B14039" s="58" t="s">
        <v>18652</v>
      </c>
    </row>
    <row r="14040" spans="1:2" x14ac:dyDescent="0.25">
      <c r="A14040" s="57">
        <v>52161526</v>
      </c>
      <c r="B14040" s="58" t="s">
        <v>9889</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6071</v>
      </c>
    </row>
    <row r="14048" spans="1:2" x14ac:dyDescent="0.25">
      <c r="A14048" s="57">
        <v>52161536</v>
      </c>
      <c r="B14048" s="58" t="s">
        <v>4194</v>
      </c>
    </row>
    <row r="14049" spans="1:2" x14ac:dyDescent="0.25">
      <c r="A14049" s="57">
        <v>52161537</v>
      </c>
      <c r="B14049" s="58" t="s">
        <v>13363</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14213</v>
      </c>
    </row>
    <row r="14058" spans="1:2" x14ac:dyDescent="0.25">
      <c r="A14058" s="57">
        <v>52161602</v>
      </c>
      <c r="B14058" s="58" t="s">
        <v>17472</v>
      </c>
    </row>
    <row r="14059" spans="1:2" x14ac:dyDescent="0.25">
      <c r="A14059" s="57">
        <v>52161603</v>
      </c>
      <c r="B14059" s="58" t="s">
        <v>9638</v>
      </c>
    </row>
    <row r="14060" spans="1:2" x14ac:dyDescent="0.25">
      <c r="A14060" s="57">
        <v>52161604</v>
      </c>
      <c r="B14060" s="58" t="s">
        <v>6768</v>
      </c>
    </row>
    <row r="14061" spans="1:2" x14ac:dyDescent="0.25">
      <c r="A14061" s="57">
        <v>52171001</v>
      </c>
      <c r="B14061" s="58" t="s">
        <v>12866</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13747</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12512</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13144</v>
      </c>
    </row>
    <row r="14074" spans="1:2" x14ac:dyDescent="0.25">
      <c r="A14074" s="57">
        <v>53101703</v>
      </c>
      <c r="B14074" s="58" t="s">
        <v>13155</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12691</v>
      </c>
    </row>
    <row r="14078" spans="1:2" x14ac:dyDescent="0.25">
      <c r="A14078" s="57">
        <v>53101802</v>
      </c>
      <c r="B14078" s="58" t="s">
        <v>14329</v>
      </c>
    </row>
    <row r="14079" spans="1:2" x14ac:dyDescent="0.25">
      <c r="A14079" s="57">
        <v>53101803</v>
      </c>
      <c r="B14079" s="58" t="s">
        <v>12800</v>
      </c>
    </row>
    <row r="14080" spans="1:2" x14ac:dyDescent="0.25">
      <c r="A14080" s="57">
        <v>53101804</v>
      </c>
      <c r="B14080" s="58" t="s">
        <v>3598</v>
      </c>
    </row>
    <row r="14081" spans="1:2" x14ac:dyDescent="0.25">
      <c r="A14081" s="57">
        <v>53101805</v>
      </c>
      <c r="B14081" s="58" t="s">
        <v>17276</v>
      </c>
    </row>
    <row r="14082" spans="1:2" x14ac:dyDescent="0.25">
      <c r="A14082" s="57">
        <v>53101901</v>
      </c>
      <c r="B14082" s="58" t="s">
        <v>12067</v>
      </c>
    </row>
    <row r="14083" spans="1:2" x14ac:dyDescent="0.25">
      <c r="A14083" s="57">
        <v>53101902</v>
      </c>
      <c r="B14083" s="58" t="s">
        <v>4467</v>
      </c>
    </row>
    <row r="14084" spans="1:2" x14ac:dyDescent="0.25">
      <c r="A14084" s="57">
        <v>53101903</v>
      </c>
      <c r="B14084" s="58" t="s">
        <v>13178</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14486</v>
      </c>
    </row>
    <row r="14089" spans="1:2" x14ac:dyDescent="0.25">
      <c r="A14089" s="57">
        <v>53102003</v>
      </c>
      <c r="B14089" s="58" t="s">
        <v>9571</v>
      </c>
    </row>
    <row r="14090" spans="1:2" x14ac:dyDescent="0.25">
      <c r="A14090" s="57">
        <v>53102101</v>
      </c>
      <c r="B14090" s="58" t="s">
        <v>9864</v>
      </c>
    </row>
    <row r="14091" spans="1:2" x14ac:dyDescent="0.25">
      <c r="A14091" s="57">
        <v>53102102</v>
      </c>
      <c r="B14091" s="58" t="s">
        <v>14440</v>
      </c>
    </row>
    <row r="14092" spans="1:2" x14ac:dyDescent="0.25">
      <c r="A14092" s="57">
        <v>53102103</v>
      </c>
      <c r="B14092" s="58" t="s">
        <v>10403</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14503</v>
      </c>
    </row>
    <row r="14096" spans="1:2" x14ac:dyDescent="0.25">
      <c r="A14096" s="57">
        <v>53102202</v>
      </c>
      <c r="B14096" s="58" t="s">
        <v>11648</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11535</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11161</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6306</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12168</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14463</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11997</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14575</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17455</v>
      </c>
    </row>
    <row r="14146" spans="1:2" x14ac:dyDescent="0.25">
      <c r="A14146" s="57">
        <v>53102709</v>
      </c>
      <c r="B14146" s="58" t="s">
        <v>14961</v>
      </c>
    </row>
    <row r="14147" spans="1:2" x14ac:dyDescent="0.25">
      <c r="A14147" s="57">
        <v>53102710</v>
      </c>
      <c r="B14147" s="58" t="s">
        <v>5993</v>
      </c>
    </row>
    <row r="14148" spans="1:2" x14ac:dyDescent="0.25">
      <c r="A14148" s="57">
        <v>53102711</v>
      </c>
      <c r="B14148" s="58" t="s">
        <v>10457</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17562</v>
      </c>
    </row>
    <row r="14152" spans="1:2" x14ac:dyDescent="0.25">
      <c r="A14152" s="57">
        <v>53102803</v>
      </c>
      <c r="B14152" s="58" t="s">
        <v>12715</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14231</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11732</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10467</v>
      </c>
    </row>
    <row r="14175" spans="1:2" x14ac:dyDescent="0.25">
      <c r="A14175" s="57">
        <v>53111705</v>
      </c>
      <c r="B14175" s="58" t="s">
        <v>14205</v>
      </c>
    </row>
    <row r="14176" spans="1:2" x14ac:dyDescent="0.25">
      <c r="A14176" s="57">
        <v>53111801</v>
      </c>
      <c r="B14176" s="58" t="s">
        <v>11919</v>
      </c>
    </row>
    <row r="14177" spans="1:2" x14ac:dyDescent="0.25">
      <c r="A14177" s="57">
        <v>53111802</v>
      </c>
      <c r="B14177" s="58" t="s">
        <v>10011</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10685</v>
      </c>
    </row>
    <row r="14184" spans="1:2" x14ac:dyDescent="0.25">
      <c r="A14184" s="57">
        <v>53111904</v>
      </c>
      <c r="B14184" s="58" t="s">
        <v>9891</v>
      </c>
    </row>
    <row r="14185" spans="1:2" x14ac:dyDescent="0.25">
      <c r="A14185" s="57">
        <v>53111905</v>
      </c>
      <c r="B14185" s="58" t="s">
        <v>938</v>
      </c>
    </row>
    <row r="14186" spans="1:2" x14ac:dyDescent="0.25">
      <c r="A14186" s="57">
        <v>53112001</v>
      </c>
      <c r="B14186" s="58" t="s">
        <v>14551</v>
      </c>
    </row>
    <row r="14187" spans="1:2" x14ac:dyDescent="0.25">
      <c r="A14187" s="57">
        <v>53112002</v>
      </c>
      <c r="B14187" s="58" t="s">
        <v>13321</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6174</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10742</v>
      </c>
    </row>
    <row r="14198" spans="1:2" x14ac:dyDescent="0.25">
      <c r="A14198" s="57">
        <v>53121503</v>
      </c>
      <c r="B14198" s="58" t="s">
        <v>13562</v>
      </c>
    </row>
    <row r="14199" spans="1:2" x14ac:dyDescent="0.25">
      <c r="A14199" s="57">
        <v>53121601</v>
      </c>
      <c r="B14199" s="58" t="s">
        <v>10808</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5961</v>
      </c>
    </row>
    <row r="14205" spans="1:2" x14ac:dyDescent="0.25">
      <c r="A14205" s="57">
        <v>53121608</v>
      </c>
      <c r="B14205" s="58" t="s">
        <v>8836</v>
      </c>
    </row>
    <row r="14206" spans="1:2" x14ac:dyDescent="0.25">
      <c r="A14206" s="57">
        <v>53121701</v>
      </c>
      <c r="B14206" s="58" t="s">
        <v>10567</v>
      </c>
    </row>
    <row r="14207" spans="1:2" x14ac:dyDescent="0.25">
      <c r="A14207" s="57">
        <v>53121702</v>
      </c>
      <c r="B14207" s="58" t="s">
        <v>17882</v>
      </c>
    </row>
    <row r="14208" spans="1:2" x14ac:dyDescent="0.25">
      <c r="A14208" s="57">
        <v>53121704</v>
      </c>
      <c r="B14208" s="58" t="s">
        <v>6135</v>
      </c>
    </row>
    <row r="14209" spans="1:2" x14ac:dyDescent="0.25">
      <c r="A14209" s="57">
        <v>53121705</v>
      </c>
      <c r="B14209" s="58" t="s">
        <v>3717</v>
      </c>
    </row>
    <row r="14210" spans="1:2" x14ac:dyDescent="0.25">
      <c r="A14210" s="57">
        <v>53121706</v>
      </c>
      <c r="B14210" s="58" t="s">
        <v>12372</v>
      </c>
    </row>
    <row r="14211" spans="1:2" x14ac:dyDescent="0.25">
      <c r="A14211" s="57">
        <v>53121801</v>
      </c>
      <c r="B14211" s="58" t="s">
        <v>9511</v>
      </c>
    </row>
    <row r="14212" spans="1:2" x14ac:dyDescent="0.25">
      <c r="A14212" s="57">
        <v>53121802</v>
      </c>
      <c r="B14212" s="58" t="s">
        <v>11563</v>
      </c>
    </row>
    <row r="14213" spans="1:2" x14ac:dyDescent="0.25">
      <c r="A14213" s="57">
        <v>53121803</v>
      </c>
      <c r="B14213" s="58" t="s">
        <v>3946</v>
      </c>
    </row>
    <row r="14214" spans="1:2" x14ac:dyDescent="0.25">
      <c r="A14214" s="57">
        <v>53121804</v>
      </c>
      <c r="B14214" s="58" t="s">
        <v>14379</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17832</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14596</v>
      </c>
    </row>
    <row r="14226" spans="1:2" x14ac:dyDescent="0.25">
      <c r="A14226" s="57">
        <v>53131603</v>
      </c>
      <c r="B14226" s="58" t="s">
        <v>3406</v>
      </c>
    </row>
    <row r="14227" spans="1:2" x14ac:dyDescent="0.25">
      <c r="A14227" s="57">
        <v>53131604</v>
      </c>
      <c r="B14227" s="58" t="s">
        <v>13564</v>
      </c>
    </row>
    <row r="14228" spans="1:2" x14ac:dyDescent="0.25">
      <c r="A14228" s="57">
        <v>53131605</v>
      </c>
      <c r="B14228" s="58" t="s">
        <v>12091</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11375</v>
      </c>
    </row>
    <row r="14232" spans="1:2" x14ac:dyDescent="0.25">
      <c r="A14232" s="57">
        <v>53131609</v>
      </c>
      <c r="B14232" s="58" t="s">
        <v>5104</v>
      </c>
    </row>
    <row r="14233" spans="1:2" x14ac:dyDescent="0.25">
      <c r="A14233" s="57">
        <v>53131610</v>
      </c>
      <c r="B14233" s="58" t="s">
        <v>13778</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12428</v>
      </c>
    </row>
    <row r="14238" spans="1:2" x14ac:dyDescent="0.25">
      <c r="A14238" s="57">
        <v>53131615</v>
      </c>
      <c r="B14238" s="58" t="s">
        <v>11279</v>
      </c>
    </row>
    <row r="14239" spans="1:2" x14ac:dyDescent="0.25">
      <c r="A14239" s="57">
        <v>53131616</v>
      </c>
      <c r="B14239" s="58" t="s">
        <v>12714</v>
      </c>
    </row>
    <row r="14240" spans="1:2" x14ac:dyDescent="0.25">
      <c r="A14240" s="57">
        <v>53131617</v>
      </c>
      <c r="B14240" s="58" t="s">
        <v>18734</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5839</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14523</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18830</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6228</v>
      </c>
    </row>
    <row r="14259" spans="1:2" x14ac:dyDescent="0.25">
      <c r="A14259" s="57">
        <v>53131636</v>
      </c>
      <c r="B14259" s="58" t="s">
        <v>14492</v>
      </c>
    </row>
    <row r="14260" spans="1:2" x14ac:dyDescent="0.25">
      <c r="A14260" s="57">
        <v>53131637</v>
      </c>
      <c r="B14260" s="58" t="s">
        <v>2570</v>
      </c>
    </row>
    <row r="14261" spans="1:2" x14ac:dyDescent="0.25">
      <c r="A14261" s="57">
        <v>53131638</v>
      </c>
      <c r="B14261" s="58" t="s">
        <v>13500</v>
      </c>
    </row>
    <row r="14262" spans="1:2" x14ac:dyDescent="0.25">
      <c r="A14262" s="57">
        <v>53141501</v>
      </c>
      <c r="B14262" s="58" t="s">
        <v>388</v>
      </c>
    </row>
    <row r="14263" spans="1:2" x14ac:dyDescent="0.25">
      <c r="A14263" s="57">
        <v>53141502</v>
      </c>
      <c r="B14263" s="58" t="s">
        <v>6214</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6248</v>
      </c>
    </row>
    <row r="14267" spans="1:2" x14ac:dyDescent="0.25">
      <c r="A14267" s="57">
        <v>53141506</v>
      </c>
      <c r="B14267" s="58" t="s">
        <v>10955</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13318</v>
      </c>
    </row>
    <row r="14274" spans="1:2" x14ac:dyDescent="0.25">
      <c r="A14274" s="57">
        <v>53141605</v>
      </c>
      <c r="B14274" s="58" t="s">
        <v>7031</v>
      </c>
    </row>
    <row r="14275" spans="1:2" x14ac:dyDescent="0.25">
      <c r="A14275" s="57">
        <v>53141606</v>
      </c>
      <c r="B14275" s="58" t="s">
        <v>17519</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13596</v>
      </c>
    </row>
    <row r="14280" spans="1:2" x14ac:dyDescent="0.25">
      <c r="A14280" s="57">
        <v>53141611</v>
      </c>
      <c r="B14280" s="58" t="s">
        <v>17266</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10720</v>
      </c>
    </row>
    <row r="14288" spans="1:2" x14ac:dyDescent="0.25">
      <c r="A14288" s="57">
        <v>53141619</v>
      </c>
      <c r="B14288" s="58" t="s">
        <v>16301</v>
      </c>
    </row>
    <row r="14289" spans="1:2" x14ac:dyDescent="0.25">
      <c r="A14289" s="57">
        <v>53141620</v>
      </c>
      <c r="B14289" s="58" t="s">
        <v>14124</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11944</v>
      </c>
    </row>
    <row r="14294" spans="1:2" x14ac:dyDescent="0.25">
      <c r="A14294" s="57">
        <v>53141625</v>
      </c>
      <c r="B14294" s="58" t="s">
        <v>279</v>
      </c>
    </row>
    <row r="14295" spans="1:2" x14ac:dyDescent="0.25">
      <c r="A14295" s="57">
        <v>53141626</v>
      </c>
      <c r="B14295" s="58" t="s">
        <v>14397</v>
      </c>
    </row>
    <row r="14296" spans="1:2" x14ac:dyDescent="0.25">
      <c r="A14296" s="57">
        <v>53141627</v>
      </c>
      <c r="B14296" s="58" t="s">
        <v>12178</v>
      </c>
    </row>
    <row r="14297" spans="1:2" x14ac:dyDescent="0.25">
      <c r="A14297" s="57">
        <v>53141628</v>
      </c>
      <c r="B14297" s="58" t="s">
        <v>12309</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12060</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13983</v>
      </c>
    </row>
    <row r="14306" spans="1:2" x14ac:dyDescent="0.25">
      <c r="A14306" s="57">
        <v>54101507</v>
      </c>
      <c r="B14306" s="58" t="s">
        <v>11886</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14288</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14608</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10963</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11762</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9858</v>
      </c>
    </row>
    <row r="14333" spans="1:2" x14ac:dyDescent="0.25">
      <c r="A14333" s="57">
        <v>54111705</v>
      </c>
      <c r="B14333" s="58" t="s">
        <v>5147</v>
      </c>
    </row>
    <row r="14334" spans="1:2" x14ac:dyDescent="0.25">
      <c r="A14334" s="57">
        <v>54111706</v>
      </c>
      <c r="B14334" s="58" t="s">
        <v>12019</v>
      </c>
    </row>
    <row r="14335" spans="1:2" x14ac:dyDescent="0.25">
      <c r="A14335" s="57">
        <v>54111707</v>
      </c>
      <c r="B14335" s="58" t="s">
        <v>4947</v>
      </c>
    </row>
    <row r="14336" spans="1:2" x14ac:dyDescent="0.25">
      <c r="A14336" s="57">
        <v>54111708</v>
      </c>
      <c r="B14336" s="58" t="s">
        <v>9948</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9735</v>
      </c>
    </row>
    <row r="14343" spans="1:2" x14ac:dyDescent="0.25">
      <c r="A14343" s="57">
        <v>54121602</v>
      </c>
      <c r="B14343" s="58" t="s">
        <v>17815</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6084</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13066</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6028</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11985</v>
      </c>
    </row>
    <row r="14362" spans="1:2" x14ac:dyDescent="0.25">
      <c r="A14362" s="57">
        <v>55101517</v>
      </c>
      <c r="B14362" s="58" t="s">
        <v>17621</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10767</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10140</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13636</v>
      </c>
    </row>
    <row r="14374" spans="1:2" x14ac:dyDescent="0.25">
      <c r="A14374" s="57">
        <v>55111501</v>
      </c>
      <c r="B14374" s="58" t="s">
        <v>10533</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12456</v>
      </c>
    </row>
    <row r="14378" spans="1:2" x14ac:dyDescent="0.25">
      <c r="A14378" s="57">
        <v>55111505</v>
      </c>
      <c r="B14378" s="58" t="s">
        <v>16944</v>
      </c>
    </row>
    <row r="14379" spans="1:2" x14ac:dyDescent="0.25">
      <c r="A14379" s="57">
        <v>55111506</v>
      </c>
      <c r="B14379" s="58" t="s">
        <v>5848</v>
      </c>
    </row>
    <row r="14380" spans="1:2" x14ac:dyDescent="0.25">
      <c r="A14380" s="57">
        <v>55111507</v>
      </c>
      <c r="B14380" s="58" t="s">
        <v>5931</v>
      </c>
    </row>
    <row r="14381" spans="1:2" x14ac:dyDescent="0.25">
      <c r="A14381" s="57">
        <v>55111508</v>
      </c>
      <c r="B14381" s="58" t="s">
        <v>6487</v>
      </c>
    </row>
    <row r="14382" spans="1:2" x14ac:dyDescent="0.25">
      <c r="A14382" s="57">
        <v>55111509</v>
      </c>
      <c r="B14382" s="58" t="s">
        <v>12306</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12012</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10518</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12716</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12185</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13674</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9862</v>
      </c>
    </row>
    <row r="14417" spans="1:2" x14ac:dyDescent="0.25">
      <c r="A14417" s="57">
        <v>55121703</v>
      </c>
      <c r="B14417" s="58" t="s">
        <v>18823</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18253</v>
      </c>
    </row>
    <row r="14426" spans="1:2" x14ac:dyDescent="0.25">
      <c r="A14426" s="57">
        <v>55121712</v>
      </c>
      <c r="B14426" s="58" t="s">
        <v>10592</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12939</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12430</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14660</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17267</v>
      </c>
    </row>
    <row r="14444" spans="1:2" x14ac:dyDescent="0.25">
      <c r="A14444" s="57">
        <v>55121730</v>
      </c>
      <c r="B14444" s="58" t="s">
        <v>12897</v>
      </c>
    </row>
    <row r="14445" spans="1:2" x14ac:dyDescent="0.25">
      <c r="A14445" s="57">
        <v>55121731</v>
      </c>
      <c r="B14445" s="58" t="s">
        <v>8792</v>
      </c>
    </row>
    <row r="14446" spans="1:2" x14ac:dyDescent="0.25">
      <c r="A14446" s="57">
        <v>55121732</v>
      </c>
      <c r="B14446" s="58" t="s">
        <v>9624</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13156</v>
      </c>
    </row>
    <row r="14452" spans="1:2" x14ac:dyDescent="0.25">
      <c r="A14452" s="57">
        <v>55121807</v>
      </c>
      <c r="B14452" s="58" t="s">
        <v>6729</v>
      </c>
    </row>
    <row r="14453" spans="1:2" x14ac:dyDescent="0.25">
      <c r="A14453" s="57">
        <v>56101501</v>
      </c>
      <c r="B14453" s="58" t="s">
        <v>11387</v>
      </c>
    </row>
    <row r="14454" spans="1:2" x14ac:dyDescent="0.25">
      <c r="A14454" s="57">
        <v>56101502</v>
      </c>
      <c r="B14454" s="58" t="s">
        <v>13147</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14249</v>
      </c>
    </row>
    <row r="14464" spans="1:2" x14ac:dyDescent="0.25">
      <c r="A14464" s="57">
        <v>56101514</v>
      </c>
      <c r="B14464" s="58" t="s">
        <v>16086</v>
      </c>
    </row>
    <row r="14465" spans="1:2" x14ac:dyDescent="0.25">
      <c r="A14465" s="57">
        <v>56101515</v>
      </c>
      <c r="B14465" s="58" t="s">
        <v>14171</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10912</v>
      </c>
    </row>
    <row r="14470" spans="1:2" x14ac:dyDescent="0.25">
      <c r="A14470" s="57">
        <v>56101521</v>
      </c>
      <c r="B14470" s="58" t="s">
        <v>1323</v>
      </c>
    </row>
    <row r="14471" spans="1:2" x14ac:dyDescent="0.25">
      <c r="A14471" s="57">
        <v>56101522</v>
      </c>
      <c r="B14471" s="58" t="s">
        <v>13789</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11596</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11514</v>
      </c>
    </row>
    <row r="14479" spans="1:2" x14ac:dyDescent="0.25">
      <c r="A14479" s="57">
        <v>56101530</v>
      </c>
      <c r="B14479" s="58" t="s">
        <v>12025</v>
      </c>
    </row>
    <row r="14480" spans="1:2" x14ac:dyDescent="0.25">
      <c r="A14480" s="57">
        <v>56101531</v>
      </c>
      <c r="B14480" s="58" t="s">
        <v>10658</v>
      </c>
    </row>
    <row r="14481" spans="1:2" x14ac:dyDescent="0.25">
      <c r="A14481" s="57">
        <v>56101532</v>
      </c>
      <c r="B14481" s="58" t="s">
        <v>11912</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12511</v>
      </c>
    </row>
    <row r="14485" spans="1:2" x14ac:dyDescent="0.25">
      <c r="A14485" s="57">
        <v>56101537</v>
      </c>
      <c r="B14485" s="58" t="s">
        <v>8436</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10195</v>
      </c>
    </row>
    <row r="14489" spans="1:2" x14ac:dyDescent="0.25">
      <c r="A14489" s="57">
        <v>56101541</v>
      </c>
      <c r="B14489" s="58" t="s">
        <v>16553</v>
      </c>
    </row>
    <row r="14490" spans="1:2" x14ac:dyDescent="0.25">
      <c r="A14490" s="57">
        <v>56101601</v>
      </c>
      <c r="B14490" s="58" t="s">
        <v>10641</v>
      </c>
    </row>
    <row r="14491" spans="1:2" x14ac:dyDescent="0.25">
      <c r="A14491" s="57">
        <v>56101602</v>
      </c>
      <c r="B14491" s="58" t="s">
        <v>15759</v>
      </c>
    </row>
    <row r="14492" spans="1:2" x14ac:dyDescent="0.25">
      <c r="A14492" s="57">
        <v>56101603</v>
      </c>
      <c r="B14492" s="58" t="s">
        <v>10120</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13340</v>
      </c>
    </row>
    <row r="14496" spans="1:2" x14ac:dyDescent="0.25">
      <c r="A14496" s="57">
        <v>56101607</v>
      </c>
      <c r="B14496" s="58" t="s">
        <v>8669</v>
      </c>
    </row>
    <row r="14497" spans="1:2" x14ac:dyDescent="0.25">
      <c r="A14497" s="57">
        <v>56101608</v>
      </c>
      <c r="B14497" s="58" t="s">
        <v>11413</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12486</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11403</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13347</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12977</v>
      </c>
    </row>
    <row r="14517" spans="1:2" x14ac:dyDescent="0.25">
      <c r="A14517" s="57">
        <v>56101806</v>
      </c>
      <c r="B14517" s="58" t="s">
        <v>11273</v>
      </c>
    </row>
    <row r="14518" spans="1:2" x14ac:dyDescent="0.25">
      <c r="A14518" s="57">
        <v>56101807</v>
      </c>
      <c r="B14518" s="58" t="s">
        <v>10936</v>
      </c>
    </row>
    <row r="14519" spans="1:2" x14ac:dyDescent="0.25">
      <c r="A14519" s="57">
        <v>56101808</v>
      </c>
      <c r="B14519" s="58" t="s">
        <v>17500</v>
      </c>
    </row>
    <row r="14520" spans="1:2" x14ac:dyDescent="0.25">
      <c r="A14520" s="57">
        <v>56101809</v>
      </c>
      <c r="B14520" s="58" t="s">
        <v>13919</v>
      </c>
    </row>
    <row r="14521" spans="1:2" x14ac:dyDescent="0.25">
      <c r="A14521" s="57">
        <v>56101810</v>
      </c>
      <c r="B14521" s="58" t="s">
        <v>11646</v>
      </c>
    </row>
    <row r="14522" spans="1:2" x14ac:dyDescent="0.25">
      <c r="A14522" s="57">
        <v>56101811</v>
      </c>
      <c r="B14522" s="58" t="s">
        <v>9413</v>
      </c>
    </row>
    <row r="14523" spans="1:2" x14ac:dyDescent="0.25">
      <c r="A14523" s="57">
        <v>56101812</v>
      </c>
      <c r="B14523" s="58" t="s">
        <v>11823</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10022</v>
      </c>
    </row>
    <row r="14527" spans="1:2" x14ac:dyDescent="0.25">
      <c r="A14527" s="57">
        <v>56101903</v>
      </c>
      <c r="B14527" s="58" t="s">
        <v>14041</v>
      </c>
    </row>
    <row r="14528" spans="1:2" x14ac:dyDescent="0.25">
      <c r="A14528" s="57">
        <v>56101904</v>
      </c>
      <c r="B14528" s="58" t="s">
        <v>9691</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13304</v>
      </c>
    </row>
    <row r="14532" spans="1:2" x14ac:dyDescent="0.25">
      <c r="A14532" s="57">
        <v>56111501</v>
      </c>
      <c r="B14532" s="58" t="s">
        <v>8927</v>
      </c>
    </row>
    <row r="14533" spans="1:2" x14ac:dyDescent="0.25">
      <c r="A14533" s="57">
        <v>56111502</v>
      </c>
      <c r="B14533" s="58" t="s">
        <v>18376</v>
      </c>
    </row>
    <row r="14534" spans="1:2" x14ac:dyDescent="0.25">
      <c r="A14534" s="57">
        <v>56111503</v>
      </c>
      <c r="B14534" s="58" t="s">
        <v>10532</v>
      </c>
    </row>
    <row r="14535" spans="1:2" x14ac:dyDescent="0.25">
      <c r="A14535" s="57">
        <v>56111504</v>
      </c>
      <c r="B14535" s="58" t="s">
        <v>13830</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9818</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11181</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6225</v>
      </c>
    </row>
    <row r="14547" spans="1:2" x14ac:dyDescent="0.25">
      <c r="A14547" s="57">
        <v>56111602</v>
      </c>
      <c r="B14547" s="58" t="s">
        <v>2593</v>
      </c>
    </row>
    <row r="14548" spans="1:2" x14ac:dyDescent="0.25">
      <c r="A14548" s="57">
        <v>56111603</v>
      </c>
      <c r="B14548" s="58" t="s">
        <v>10081</v>
      </c>
    </row>
    <row r="14549" spans="1:2" x14ac:dyDescent="0.25">
      <c r="A14549" s="57">
        <v>56111604</v>
      </c>
      <c r="B14549" s="58" t="s">
        <v>17642</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10504</v>
      </c>
    </row>
    <row r="14555" spans="1:2" x14ac:dyDescent="0.25">
      <c r="A14555" s="57">
        <v>56111704</v>
      </c>
      <c r="B14555" s="58" t="s">
        <v>18442</v>
      </c>
    </row>
    <row r="14556" spans="1:2" x14ac:dyDescent="0.25">
      <c r="A14556" s="57">
        <v>56111705</v>
      </c>
      <c r="B14556" s="58" t="s">
        <v>12181</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12608</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13578</v>
      </c>
    </row>
    <row r="14567" spans="1:2" x14ac:dyDescent="0.25">
      <c r="A14567" s="57">
        <v>56111904</v>
      </c>
      <c r="B14567" s="58" t="s">
        <v>14628</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17753</v>
      </c>
    </row>
    <row r="14573" spans="1:2" x14ac:dyDescent="0.25">
      <c r="A14573" s="57">
        <v>56112003</v>
      </c>
      <c r="B14573" s="58" t="s">
        <v>6284</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14583</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11726</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13051</v>
      </c>
    </row>
    <row r="14585" spans="1:2" x14ac:dyDescent="0.25">
      <c r="A14585" s="57">
        <v>56112110</v>
      </c>
      <c r="B14585" s="58" t="s">
        <v>13392</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12561</v>
      </c>
    </row>
    <row r="14589" spans="1:2" x14ac:dyDescent="0.25">
      <c r="A14589" s="57">
        <v>56121004</v>
      </c>
      <c r="B14589" s="58" t="s">
        <v>12216</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13122</v>
      </c>
    </row>
    <row r="14594" spans="1:2" x14ac:dyDescent="0.25">
      <c r="A14594" s="57">
        <v>56121009</v>
      </c>
      <c r="B14594" s="58" t="s">
        <v>14668</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18803</v>
      </c>
    </row>
    <row r="14598" spans="1:2" x14ac:dyDescent="0.25">
      <c r="A14598" s="57">
        <v>56121014</v>
      </c>
      <c r="B14598" s="58" t="s">
        <v>11733</v>
      </c>
    </row>
    <row r="14599" spans="1:2" x14ac:dyDescent="0.25">
      <c r="A14599" s="57">
        <v>56121101</v>
      </c>
      <c r="B14599" s="58" t="s">
        <v>10774</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14250</v>
      </c>
    </row>
    <row r="14609" spans="1:2" x14ac:dyDescent="0.25">
      <c r="A14609" s="57">
        <v>56121501</v>
      </c>
      <c r="B14609" s="58" t="s">
        <v>8982</v>
      </c>
    </row>
    <row r="14610" spans="1:2" x14ac:dyDescent="0.25">
      <c r="A14610" s="57">
        <v>56121502</v>
      </c>
      <c r="B14610" s="58" t="s">
        <v>17388</v>
      </c>
    </row>
    <row r="14611" spans="1:2" x14ac:dyDescent="0.25">
      <c r="A14611" s="57">
        <v>56121503</v>
      </c>
      <c r="B14611" s="58" t="s">
        <v>15090</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13040</v>
      </c>
    </row>
    <row r="14615" spans="1:2" x14ac:dyDescent="0.25">
      <c r="A14615" s="57">
        <v>56121507</v>
      </c>
      <c r="B14615" s="58" t="s">
        <v>12399</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6117</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10378</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18821</v>
      </c>
    </row>
    <row r="14631" spans="1:2" x14ac:dyDescent="0.25">
      <c r="A14631" s="57">
        <v>56121704</v>
      </c>
      <c r="B14631" s="58" t="s">
        <v>10193</v>
      </c>
    </row>
    <row r="14632" spans="1:2" x14ac:dyDescent="0.25">
      <c r="A14632" s="57">
        <v>56121801</v>
      </c>
      <c r="B14632" s="58" t="s">
        <v>11013</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11991</v>
      </c>
    </row>
    <row r="14637" spans="1:2" x14ac:dyDescent="0.25">
      <c r="A14637" s="57">
        <v>56121901</v>
      </c>
      <c r="B14637" s="58" t="s">
        <v>3191</v>
      </c>
    </row>
    <row r="14638" spans="1:2" x14ac:dyDescent="0.25">
      <c r="A14638" s="57">
        <v>56122001</v>
      </c>
      <c r="B14638" s="58" t="s">
        <v>9911</v>
      </c>
    </row>
    <row r="14639" spans="1:2" x14ac:dyDescent="0.25">
      <c r="A14639" s="57">
        <v>56122002</v>
      </c>
      <c r="B14639" s="58" t="s">
        <v>18399</v>
      </c>
    </row>
    <row r="14640" spans="1:2" x14ac:dyDescent="0.25">
      <c r="A14640" s="57">
        <v>56122003</v>
      </c>
      <c r="B14640" s="58" t="s">
        <v>12539</v>
      </c>
    </row>
    <row r="14641" spans="1:2" x14ac:dyDescent="0.25">
      <c r="A14641" s="57">
        <v>56122004</v>
      </c>
      <c r="B14641" s="58" t="s">
        <v>6016</v>
      </c>
    </row>
    <row r="14642" spans="1:2" x14ac:dyDescent="0.25">
      <c r="A14642" s="57">
        <v>60101001</v>
      </c>
      <c r="B14642" s="58" t="s">
        <v>9498</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10753</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14417</v>
      </c>
    </row>
    <row r="14653" spans="1:2" x14ac:dyDescent="0.25">
      <c r="A14653" s="57">
        <v>60101102</v>
      </c>
      <c r="B14653" s="58" t="s">
        <v>14443</v>
      </c>
    </row>
    <row r="14654" spans="1:2" x14ac:dyDescent="0.25">
      <c r="A14654" s="57">
        <v>60101103</v>
      </c>
      <c r="B14654" s="58" t="s">
        <v>6145</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12300</v>
      </c>
    </row>
    <row r="14661" spans="1:2" x14ac:dyDescent="0.25">
      <c r="A14661" s="57">
        <v>60101301</v>
      </c>
      <c r="B14661" s="58" t="s">
        <v>2073</v>
      </c>
    </row>
    <row r="14662" spans="1:2" x14ac:dyDescent="0.25">
      <c r="A14662" s="57">
        <v>60101302</v>
      </c>
      <c r="B14662" s="58" t="s">
        <v>6210</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17645</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12912</v>
      </c>
    </row>
    <row r="14672" spans="1:2" x14ac:dyDescent="0.25">
      <c r="A14672" s="57">
        <v>60101313</v>
      </c>
      <c r="B14672" s="58" t="s">
        <v>9456</v>
      </c>
    </row>
    <row r="14673" spans="1:2" x14ac:dyDescent="0.25">
      <c r="A14673" s="57">
        <v>60101314</v>
      </c>
      <c r="B14673" s="58" t="s">
        <v>13285</v>
      </c>
    </row>
    <row r="14674" spans="1:2" x14ac:dyDescent="0.25">
      <c r="A14674" s="57">
        <v>60101315</v>
      </c>
      <c r="B14674" s="58" t="s">
        <v>17425</v>
      </c>
    </row>
    <row r="14675" spans="1:2" x14ac:dyDescent="0.25">
      <c r="A14675" s="57">
        <v>60101316</v>
      </c>
      <c r="B14675" s="58" t="s">
        <v>13094</v>
      </c>
    </row>
    <row r="14676" spans="1:2" x14ac:dyDescent="0.25">
      <c r="A14676" s="57">
        <v>60101317</v>
      </c>
      <c r="B14676" s="58" t="s">
        <v>3110</v>
      </c>
    </row>
    <row r="14677" spans="1:2" x14ac:dyDescent="0.25">
      <c r="A14677" s="57">
        <v>60101318</v>
      </c>
      <c r="B14677" s="58" t="s">
        <v>11066</v>
      </c>
    </row>
    <row r="14678" spans="1:2" x14ac:dyDescent="0.25">
      <c r="A14678" s="57">
        <v>60101319</v>
      </c>
      <c r="B14678" s="58" t="s">
        <v>13687</v>
      </c>
    </row>
    <row r="14679" spans="1:2" x14ac:dyDescent="0.25">
      <c r="A14679" s="57">
        <v>60101320</v>
      </c>
      <c r="B14679" s="58" t="s">
        <v>2949</v>
      </c>
    </row>
    <row r="14680" spans="1:2" x14ac:dyDescent="0.25">
      <c r="A14680" s="57">
        <v>60101321</v>
      </c>
      <c r="B14680" s="58" t="s">
        <v>12555</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10422</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13250</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18425</v>
      </c>
    </row>
    <row r="14700" spans="1:2" x14ac:dyDescent="0.25">
      <c r="A14700" s="57">
        <v>60101605</v>
      </c>
      <c r="B14700" s="58" t="s">
        <v>5444</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11376</v>
      </c>
    </row>
    <row r="14707" spans="1:2" x14ac:dyDescent="0.25">
      <c r="A14707" s="57">
        <v>60101702</v>
      </c>
      <c r="B14707" s="58" t="s">
        <v>1697</v>
      </c>
    </row>
    <row r="14708" spans="1:2" x14ac:dyDescent="0.25">
      <c r="A14708" s="57">
        <v>60101703</v>
      </c>
      <c r="B14708" s="58" t="s">
        <v>9646</v>
      </c>
    </row>
    <row r="14709" spans="1:2" x14ac:dyDescent="0.25">
      <c r="A14709" s="57">
        <v>60101704</v>
      </c>
      <c r="B14709" s="58" t="s">
        <v>9513</v>
      </c>
    </row>
    <row r="14710" spans="1:2" x14ac:dyDescent="0.25">
      <c r="A14710" s="57">
        <v>60101705</v>
      </c>
      <c r="B14710" s="58" t="s">
        <v>6262</v>
      </c>
    </row>
    <row r="14711" spans="1:2" x14ac:dyDescent="0.25">
      <c r="A14711" s="57">
        <v>60101706</v>
      </c>
      <c r="B14711" s="58" t="s">
        <v>6234</v>
      </c>
    </row>
    <row r="14712" spans="1:2" x14ac:dyDescent="0.25">
      <c r="A14712" s="57">
        <v>60101707</v>
      </c>
      <c r="B14712" s="58" t="s">
        <v>13016</v>
      </c>
    </row>
    <row r="14713" spans="1:2" x14ac:dyDescent="0.25">
      <c r="A14713" s="57">
        <v>60101708</v>
      </c>
      <c r="B14713" s="58" t="s">
        <v>14742</v>
      </c>
    </row>
    <row r="14714" spans="1:2" x14ac:dyDescent="0.25">
      <c r="A14714" s="57">
        <v>60101709</v>
      </c>
      <c r="B14714" s="58" t="s">
        <v>8847</v>
      </c>
    </row>
    <row r="14715" spans="1:2" x14ac:dyDescent="0.25">
      <c r="A14715" s="57">
        <v>60101710</v>
      </c>
      <c r="B14715" s="58" t="s">
        <v>17659</v>
      </c>
    </row>
    <row r="14716" spans="1:2" x14ac:dyDescent="0.25">
      <c r="A14716" s="57">
        <v>60101711</v>
      </c>
      <c r="B14716" s="58" t="s">
        <v>3650</v>
      </c>
    </row>
    <row r="14717" spans="1:2" x14ac:dyDescent="0.25">
      <c r="A14717" s="57">
        <v>60101712</v>
      </c>
      <c r="B14717" s="58" t="s">
        <v>10728</v>
      </c>
    </row>
    <row r="14718" spans="1:2" x14ac:dyDescent="0.25">
      <c r="A14718" s="57">
        <v>60101713</v>
      </c>
      <c r="B14718" s="58" t="s">
        <v>16974</v>
      </c>
    </row>
    <row r="14719" spans="1:2" x14ac:dyDescent="0.25">
      <c r="A14719" s="57">
        <v>60101714</v>
      </c>
      <c r="B14719" s="58" t="s">
        <v>12492</v>
      </c>
    </row>
    <row r="14720" spans="1:2" x14ac:dyDescent="0.25">
      <c r="A14720" s="57">
        <v>60101715</v>
      </c>
      <c r="B14720" s="58" t="s">
        <v>14047</v>
      </c>
    </row>
    <row r="14721" spans="1:2" x14ac:dyDescent="0.25">
      <c r="A14721" s="57">
        <v>60101716</v>
      </c>
      <c r="B14721" s="58" t="s">
        <v>2026</v>
      </c>
    </row>
    <row r="14722" spans="1:2" x14ac:dyDescent="0.25">
      <c r="A14722" s="57">
        <v>60101717</v>
      </c>
      <c r="B14722" s="58" t="s">
        <v>10934</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7574</v>
      </c>
    </row>
    <row r="14729" spans="1:2" x14ac:dyDescent="0.25">
      <c r="A14729" s="57">
        <v>60101724</v>
      </c>
      <c r="B14729" s="58" t="s">
        <v>13820</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12472</v>
      </c>
    </row>
    <row r="14742" spans="1:2" x14ac:dyDescent="0.25">
      <c r="A14742" s="57">
        <v>60101805</v>
      </c>
      <c r="B14742" s="58" t="s">
        <v>8049</v>
      </c>
    </row>
    <row r="14743" spans="1:2" x14ac:dyDescent="0.25">
      <c r="A14743" s="57">
        <v>60101806</v>
      </c>
      <c r="B14743" s="58" t="s">
        <v>9750</v>
      </c>
    </row>
    <row r="14744" spans="1:2" x14ac:dyDescent="0.25">
      <c r="A14744" s="57">
        <v>60101807</v>
      </c>
      <c r="B14744" s="58" t="s">
        <v>14233</v>
      </c>
    </row>
    <row r="14745" spans="1:2" x14ac:dyDescent="0.25">
      <c r="A14745" s="57">
        <v>60101808</v>
      </c>
      <c r="B14745" s="58" t="s">
        <v>13361</v>
      </c>
    </row>
    <row r="14746" spans="1:2" x14ac:dyDescent="0.25">
      <c r="A14746" s="57">
        <v>60101809</v>
      </c>
      <c r="B14746" s="58" t="s">
        <v>10859</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14259</v>
      </c>
    </row>
    <row r="14750" spans="1:2" x14ac:dyDescent="0.25">
      <c r="A14750" s="57">
        <v>60101902</v>
      </c>
      <c r="B14750" s="58" t="s">
        <v>6883</v>
      </c>
    </row>
    <row r="14751" spans="1:2" x14ac:dyDescent="0.25">
      <c r="A14751" s="57">
        <v>60101903</v>
      </c>
      <c r="B14751" s="58" t="s">
        <v>14032</v>
      </c>
    </row>
    <row r="14752" spans="1:2" x14ac:dyDescent="0.25">
      <c r="A14752" s="57">
        <v>60101904</v>
      </c>
      <c r="B14752" s="58" t="s">
        <v>6268</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10553</v>
      </c>
    </row>
    <row r="14773" spans="1:2" x14ac:dyDescent="0.25">
      <c r="A14773" s="57">
        <v>60102201</v>
      </c>
      <c r="B14773" s="58" t="s">
        <v>3731</v>
      </c>
    </row>
    <row r="14774" spans="1:2" x14ac:dyDescent="0.25">
      <c r="A14774" s="57">
        <v>60102202</v>
      </c>
      <c r="B14774" s="58" t="s">
        <v>17493</v>
      </c>
    </row>
    <row r="14775" spans="1:2" x14ac:dyDescent="0.25">
      <c r="A14775" s="57">
        <v>60102203</v>
      </c>
      <c r="B14775" s="58" t="s">
        <v>5187</v>
      </c>
    </row>
    <row r="14776" spans="1:2" x14ac:dyDescent="0.25">
      <c r="A14776" s="57">
        <v>60102204</v>
      </c>
      <c r="B14776" s="58" t="s">
        <v>14100</v>
      </c>
    </row>
    <row r="14777" spans="1:2" x14ac:dyDescent="0.25">
      <c r="A14777" s="57">
        <v>60102205</v>
      </c>
      <c r="B14777" s="58" t="s">
        <v>4922</v>
      </c>
    </row>
    <row r="14778" spans="1:2" x14ac:dyDescent="0.25">
      <c r="A14778" s="57">
        <v>60102206</v>
      </c>
      <c r="B14778" s="58" t="s">
        <v>10018</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14123</v>
      </c>
    </row>
    <row r="14782" spans="1:2" x14ac:dyDescent="0.25">
      <c r="A14782" s="57">
        <v>60102304</v>
      </c>
      <c r="B14782" s="58" t="s">
        <v>8441</v>
      </c>
    </row>
    <row r="14783" spans="1:2" x14ac:dyDescent="0.25">
      <c r="A14783" s="57">
        <v>60102305</v>
      </c>
      <c r="B14783" s="58" t="s">
        <v>17925</v>
      </c>
    </row>
    <row r="14784" spans="1:2" x14ac:dyDescent="0.25">
      <c r="A14784" s="57">
        <v>60102306</v>
      </c>
      <c r="B14784" s="58" t="s">
        <v>12471</v>
      </c>
    </row>
    <row r="14785" spans="1:2" x14ac:dyDescent="0.25">
      <c r="A14785" s="57">
        <v>60102307</v>
      </c>
      <c r="B14785" s="58" t="s">
        <v>10868</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14394</v>
      </c>
    </row>
    <row r="14795" spans="1:2" x14ac:dyDescent="0.25">
      <c r="A14795" s="57">
        <v>60102405</v>
      </c>
      <c r="B14795" s="58" t="s">
        <v>1957</v>
      </c>
    </row>
    <row r="14796" spans="1:2" x14ac:dyDescent="0.25">
      <c r="A14796" s="57">
        <v>60102406</v>
      </c>
      <c r="B14796" s="58" t="s">
        <v>10657</v>
      </c>
    </row>
    <row r="14797" spans="1:2" x14ac:dyDescent="0.25">
      <c r="A14797" s="57">
        <v>60102407</v>
      </c>
      <c r="B14797" s="58" t="s">
        <v>13063</v>
      </c>
    </row>
    <row r="14798" spans="1:2" x14ac:dyDescent="0.25">
      <c r="A14798" s="57">
        <v>60102408</v>
      </c>
      <c r="B14798" s="58" t="s">
        <v>14508</v>
      </c>
    </row>
    <row r="14799" spans="1:2" x14ac:dyDescent="0.25">
      <c r="A14799" s="57">
        <v>60102409</v>
      </c>
      <c r="B14799" s="58" t="s">
        <v>1727</v>
      </c>
    </row>
    <row r="14800" spans="1:2" x14ac:dyDescent="0.25">
      <c r="A14800" s="57">
        <v>60102410</v>
      </c>
      <c r="B14800" s="58" t="s">
        <v>9812</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8868</v>
      </c>
    </row>
    <row r="14807" spans="1:2" x14ac:dyDescent="0.25">
      <c r="A14807" s="57">
        <v>60102503</v>
      </c>
      <c r="B14807" s="58" t="s">
        <v>6042</v>
      </c>
    </row>
    <row r="14808" spans="1:2" x14ac:dyDescent="0.25">
      <c r="A14808" s="57">
        <v>60102504</v>
      </c>
      <c r="B14808" s="58" t="s">
        <v>5739</v>
      </c>
    </row>
    <row r="14809" spans="1:2" x14ac:dyDescent="0.25">
      <c r="A14809" s="57">
        <v>60102505</v>
      </c>
      <c r="B14809" s="58" t="s">
        <v>11910</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10340</v>
      </c>
    </row>
    <row r="14815" spans="1:2" x14ac:dyDescent="0.25">
      <c r="A14815" s="57">
        <v>60102511</v>
      </c>
      <c r="B14815" s="58" t="s">
        <v>11394</v>
      </c>
    </row>
    <row r="14816" spans="1:2" x14ac:dyDescent="0.25">
      <c r="A14816" s="57">
        <v>60102512</v>
      </c>
      <c r="B14816" s="58" t="s">
        <v>11779</v>
      </c>
    </row>
    <row r="14817" spans="1:2" x14ac:dyDescent="0.25">
      <c r="A14817" s="57">
        <v>60102513</v>
      </c>
      <c r="B14817" s="58" t="s">
        <v>9084</v>
      </c>
    </row>
    <row r="14818" spans="1:2" x14ac:dyDescent="0.25">
      <c r="A14818" s="57">
        <v>60102601</v>
      </c>
      <c r="B14818" s="58" t="s">
        <v>13382</v>
      </c>
    </row>
    <row r="14819" spans="1:2" x14ac:dyDescent="0.25">
      <c r="A14819" s="57">
        <v>60102602</v>
      </c>
      <c r="B14819" s="58" t="s">
        <v>14790</v>
      </c>
    </row>
    <row r="14820" spans="1:2" x14ac:dyDescent="0.25">
      <c r="A14820" s="57">
        <v>60102603</v>
      </c>
      <c r="B14820" s="58" t="s">
        <v>5933</v>
      </c>
    </row>
    <row r="14821" spans="1:2" x14ac:dyDescent="0.25">
      <c r="A14821" s="57">
        <v>60102604</v>
      </c>
      <c r="B14821" s="58" t="s">
        <v>12534</v>
      </c>
    </row>
    <row r="14822" spans="1:2" x14ac:dyDescent="0.25">
      <c r="A14822" s="57">
        <v>60102605</v>
      </c>
      <c r="B14822" s="58" t="s">
        <v>6936</v>
      </c>
    </row>
    <row r="14823" spans="1:2" x14ac:dyDescent="0.25">
      <c r="A14823" s="57">
        <v>60102606</v>
      </c>
      <c r="B14823" s="58" t="s">
        <v>12083</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11755</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5921</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11186</v>
      </c>
    </row>
    <row r="14835" spans="1:2" x14ac:dyDescent="0.25">
      <c r="A14835" s="57">
        <v>60102704</v>
      </c>
      <c r="B14835" s="58" t="s">
        <v>6155</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12323</v>
      </c>
    </row>
    <row r="14841" spans="1:2" x14ac:dyDescent="0.25">
      <c r="A14841" s="57">
        <v>60102710</v>
      </c>
      <c r="B14841" s="58" t="s">
        <v>7661</v>
      </c>
    </row>
    <row r="14842" spans="1:2" x14ac:dyDescent="0.25">
      <c r="A14842" s="57">
        <v>60102711</v>
      </c>
      <c r="B14842" s="58" t="s">
        <v>18702</v>
      </c>
    </row>
    <row r="14843" spans="1:2" x14ac:dyDescent="0.25">
      <c r="A14843" s="57">
        <v>60102712</v>
      </c>
      <c r="B14843" s="58" t="s">
        <v>11190</v>
      </c>
    </row>
    <row r="14844" spans="1:2" x14ac:dyDescent="0.25">
      <c r="A14844" s="57">
        <v>60102713</v>
      </c>
      <c r="B14844" s="58" t="s">
        <v>5797</v>
      </c>
    </row>
    <row r="14845" spans="1:2" x14ac:dyDescent="0.25">
      <c r="A14845" s="57">
        <v>60102714</v>
      </c>
      <c r="B14845" s="58" t="s">
        <v>13037</v>
      </c>
    </row>
    <row r="14846" spans="1:2" x14ac:dyDescent="0.25">
      <c r="A14846" s="57">
        <v>60102715</v>
      </c>
      <c r="B14846" s="58" t="s">
        <v>11496</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9838</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10530</v>
      </c>
    </row>
    <row r="14855" spans="1:2" x14ac:dyDescent="0.25">
      <c r="A14855" s="57">
        <v>60102807</v>
      </c>
      <c r="B14855" s="58" t="s">
        <v>15703</v>
      </c>
    </row>
    <row r="14856" spans="1:2" x14ac:dyDescent="0.25">
      <c r="A14856" s="57">
        <v>60102901</v>
      </c>
      <c r="B14856" s="58" t="s">
        <v>14738</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13437</v>
      </c>
    </row>
    <row r="14861" spans="1:2" x14ac:dyDescent="0.25">
      <c r="A14861" s="57">
        <v>60102906</v>
      </c>
      <c r="B14861" s="58" t="s">
        <v>15937</v>
      </c>
    </row>
    <row r="14862" spans="1:2" x14ac:dyDescent="0.25">
      <c r="A14862" s="57">
        <v>60102907</v>
      </c>
      <c r="B14862" s="58" t="s">
        <v>12272</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12211</v>
      </c>
    </row>
    <row r="14866" spans="1:2" x14ac:dyDescent="0.25">
      <c r="A14866" s="57">
        <v>60102911</v>
      </c>
      <c r="B14866" s="58" t="s">
        <v>15360</v>
      </c>
    </row>
    <row r="14867" spans="1:2" x14ac:dyDescent="0.25">
      <c r="A14867" s="57">
        <v>60102912</v>
      </c>
      <c r="B14867" s="58" t="s">
        <v>11544</v>
      </c>
    </row>
    <row r="14868" spans="1:2" x14ac:dyDescent="0.25">
      <c r="A14868" s="57">
        <v>60102913</v>
      </c>
      <c r="B14868" s="58" t="s">
        <v>2027</v>
      </c>
    </row>
    <row r="14869" spans="1:2" x14ac:dyDescent="0.25">
      <c r="A14869" s="57">
        <v>60102914</v>
      </c>
      <c r="B14869" s="58" t="s">
        <v>12992</v>
      </c>
    </row>
    <row r="14870" spans="1:2" x14ac:dyDescent="0.25">
      <c r="A14870" s="57">
        <v>60102915</v>
      </c>
      <c r="B14870" s="58" t="s">
        <v>12883</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11617</v>
      </c>
    </row>
    <row r="14875" spans="1:2" x14ac:dyDescent="0.25">
      <c r="A14875" s="57">
        <v>60103003</v>
      </c>
      <c r="B14875" s="58" t="s">
        <v>10449</v>
      </c>
    </row>
    <row r="14876" spans="1:2" x14ac:dyDescent="0.25">
      <c r="A14876" s="57">
        <v>60103004</v>
      </c>
      <c r="B14876" s="58" t="s">
        <v>9069</v>
      </c>
    </row>
    <row r="14877" spans="1:2" x14ac:dyDescent="0.25">
      <c r="A14877" s="57">
        <v>60103005</v>
      </c>
      <c r="B14877" s="58" t="s">
        <v>6032</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18682</v>
      </c>
    </row>
    <row r="14882" spans="1:2" x14ac:dyDescent="0.25">
      <c r="A14882" s="57">
        <v>60103010</v>
      </c>
      <c r="B14882" s="58" t="s">
        <v>14337</v>
      </c>
    </row>
    <row r="14883" spans="1:2" x14ac:dyDescent="0.25">
      <c r="A14883" s="57">
        <v>60103012</v>
      </c>
      <c r="B14883" s="58" t="s">
        <v>8880</v>
      </c>
    </row>
    <row r="14884" spans="1:2" x14ac:dyDescent="0.25">
      <c r="A14884" s="57">
        <v>60103013</v>
      </c>
      <c r="B14884" s="58" t="s">
        <v>9914</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10770</v>
      </c>
    </row>
    <row r="14895" spans="1:2" x14ac:dyDescent="0.25">
      <c r="A14895" s="57">
        <v>60103111</v>
      </c>
      <c r="B14895" s="58" t="s">
        <v>17087</v>
      </c>
    </row>
    <row r="14896" spans="1:2" x14ac:dyDescent="0.25">
      <c r="A14896" s="57">
        <v>60103112</v>
      </c>
      <c r="B14896" s="58" t="s">
        <v>14393</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12280</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13925</v>
      </c>
    </row>
    <row r="14904" spans="1:2" x14ac:dyDescent="0.25">
      <c r="A14904" s="57">
        <v>60103401</v>
      </c>
      <c r="B14904" s="58" t="s">
        <v>5959</v>
      </c>
    </row>
    <row r="14905" spans="1:2" x14ac:dyDescent="0.25">
      <c r="A14905" s="57">
        <v>60103402</v>
      </c>
      <c r="B14905" s="58" t="s">
        <v>14164</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11901</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5827</v>
      </c>
    </row>
    <row r="14915" spans="1:2" x14ac:dyDescent="0.25">
      <c r="A14915" s="57">
        <v>60103502</v>
      </c>
      <c r="B14915" s="58" t="s">
        <v>15320</v>
      </c>
    </row>
    <row r="14916" spans="1:2" x14ac:dyDescent="0.25">
      <c r="A14916" s="57">
        <v>60103503</v>
      </c>
      <c r="B14916" s="58" t="s">
        <v>12258</v>
      </c>
    </row>
    <row r="14917" spans="1:2" x14ac:dyDescent="0.25">
      <c r="A14917" s="57">
        <v>60103504</v>
      </c>
      <c r="B14917" s="58" t="s">
        <v>13317</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11803</v>
      </c>
    </row>
    <row r="14921" spans="1:2" x14ac:dyDescent="0.25">
      <c r="A14921" s="57">
        <v>60103604</v>
      </c>
      <c r="B14921" s="58" t="s">
        <v>11307</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13451</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13780</v>
      </c>
    </row>
    <row r="14933" spans="1:2" x14ac:dyDescent="0.25">
      <c r="A14933" s="57">
        <v>60103804</v>
      </c>
      <c r="B14933" s="58" t="s">
        <v>9689</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13061</v>
      </c>
    </row>
    <row r="14938" spans="1:2" x14ac:dyDescent="0.25">
      <c r="A14938" s="57">
        <v>60103809</v>
      </c>
      <c r="B14938" s="58" t="s">
        <v>13721</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17825</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14375</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13465</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13734</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11827</v>
      </c>
    </row>
    <row r="14965" spans="1:2" x14ac:dyDescent="0.25">
      <c r="A14965" s="57">
        <v>60103934</v>
      </c>
      <c r="B14965" s="58" t="s">
        <v>13695</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13053</v>
      </c>
    </row>
    <row r="14969" spans="1:2" x14ac:dyDescent="0.25">
      <c r="A14969" s="57">
        <v>60104003</v>
      </c>
      <c r="B14969" s="58" t="s">
        <v>17299</v>
      </c>
    </row>
    <row r="14970" spans="1:2" x14ac:dyDescent="0.25">
      <c r="A14970" s="57">
        <v>60104004</v>
      </c>
      <c r="B14970" s="58" t="s">
        <v>14046</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14200</v>
      </c>
    </row>
    <row r="14976" spans="1:2" x14ac:dyDescent="0.25">
      <c r="A14976" s="57">
        <v>60104102</v>
      </c>
      <c r="B14976" s="58" t="s">
        <v>12153</v>
      </c>
    </row>
    <row r="14977" spans="1:2" x14ac:dyDescent="0.25">
      <c r="A14977" s="57">
        <v>60104103</v>
      </c>
      <c r="B14977" s="58" t="s">
        <v>7660</v>
      </c>
    </row>
    <row r="14978" spans="1:2" x14ac:dyDescent="0.25">
      <c r="A14978" s="57">
        <v>60104104</v>
      </c>
      <c r="B14978" s="58" t="s">
        <v>17855</v>
      </c>
    </row>
    <row r="14979" spans="1:2" x14ac:dyDescent="0.25">
      <c r="A14979" s="57">
        <v>60104105</v>
      </c>
      <c r="B14979" s="58" t="s">
        <v>9122</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13356</v>
      </c>
    </row>
    <row r="14989" spans="1:2" x14ac:dyDescent="0.25">
      <c r="A14989" s="57">
        <v>60104401</v>
      </c>
      <c r="B14989" s="58" t="s">
        <v>14527</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10051</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5853</v>
      </c>
    </row>
    <row r="15000" spans="1:2" x14ac:dyDescent="0.25">
      <c r="A15000" s="57">
        <v>60104504</v>
      </c>
      <c r="B15000" s="58" t="s">
        <v>12499</v>
      </c>
    </row>
    <row r="15001" spans="1:2" x14ac:dyDescent="0.25">
      <c r="A15001" s="57">
        <v>60104505</v>
      </c>
      <c r="B15001" s="58" t="s">
        <v>5486</v>
      </c>
    </row>
    <row r="15002" spans="1:2" x14ac:dyDescent="0.25">
      <c r="A15002" s="57">
        <v>60104506</v>
      </c>
      <c r="B15002" s="58" t="s">
        <v>10583</v>
      </c>
    </row>
    <row r="15003" spans="1:2" x14ac:dyDescent="0.25">
      <c r="A15003" s="57">
        <v>60104507</v>
      </c>
      <c r="B15003" s="58" t="s">
        <v>9045</v>
      </c>
    </row>
    <row r="15004" spans="1:2" x14ac:dyDescent="0.25">
      <c r="A15004" s="57">
        <v>60104508</v>
      </c>
      <c r="B15004" s="58" t="s">
        <v>18725</v>
      </c>
    </row>
    <row r="15005" spans="1:2" x14ac:dyDescent="0.25">
      <c r="A15005" s="57">
        <v>60104509</v>
      </c>
      <c r="B15005" s="58" t="s">
        <v>7222</v>
      </c>
    </row>
    <row r="15006" spans="1:2" x14ac:dyDescent="0.25">
      <c r="A15006" s="57">
        <v>60104511</v>
      </c>
      <c r="B15006" s="58" t="s">
        <v>11268</v>
      </c>
    </row>
    <row r="15007" spans="1:2" x14ac:dyDescent="0.25">
      <c r="A15007" s="57">
        <v>60104601</v>
      </c>
      <c r="B15007" s="58" t="s">
        <v>9852</v>
      </c>
    </row>
    <row r="15008" spans="1:2" x14ac:dyDescent="0.25">
      <c r="A15008" s="57">
        <v>60104602</v>
      </c>
      <c r="B15008" s="58" t="s">
        <v>1063</v>
      </c>
    </row>
    <row r="15009" spans="1:2" x14ac:dyDescent="0.25">
      <c r="A15009" s="57">
        <v>60104604</v>
      </c>
      <c r="B15009" s="58" t="s">
        <v>13372</v>
      </c>
    </row>
    <row r="15010" spans="1:2" x14ac:dyDescent="0.25">
      <c r="A15010" s="57">
        <v>60104605</v>
      </c>
      <c r="B15010" s="58" t="s">
        <v>13497</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10347</v>
      </c>
    </row>
    <row r="15016" spans="1:2" x14ac:dyDescent="0.25">
      <c r="A15016" s="57">
        <v>60104611</v>
      </c>
      <c r="B15016" s="58" t="s">
        <v>2295</v>
      </c>
    </row>
    <row r="15017" spans="1:2" x14ac:dyDescent="0.25">
      <c r="A15017" s="57">
        <v>60104612</v>
      </c>
      <c r="B15017" s="58" t="s">
        <v>13776</v>
      </c>
    </row>
    <row r="15018" spans="1:2" x14ac:dyDescent="0.25">
      <c r="A15018" s="57">
        <v>60104701</v>
      </c>
      <c r="B15018" s="58" t="s">
        <v>14356</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13516</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18409</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13599</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13394</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14567</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14445</v>
      </c>
    </row>
    <row r="15056" spans="1:2" x14ac:dyDescent="0.25">
      <c r="A15056" s="57">
        <v>60105003</v>
      </c>
      <c r="B15056" s="58" t="s">
        <v>12848</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10998</v>
      </c>
    </row>
    <row r="15064" spans="1:2" x14ac:dyDescent="0.25">
      <c r="A15064" s="57">
        <v>60105201</v>
      </c>
      <c r="B15064" s="58" t="s">
        <v>16783</v>
      </c>
    </row>
    <row r="15065" spans="1:2" x14ac:dyDescent="0.25">
      <c r="A15065" s="57">
        <v>60105202</v>
      </c>
      <c r="B15065" s="58" t="s">
        <v>10297</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12676</v>
      </c>
    </row>
    <row r="15070" spans="1:2" x14ac:dyDescent="0.25">
      <c r="A15070" s="57">
        <v>60105304</v>
      </c>
      <c r="B15070" s="58" t="s">
        <v>11215</v>
      </c>
    </row>
    <row r="15071" spans="1:2" x14ac:dyDescent="0.25">
      <c r="A15071" s="57">
        <v>60105305</v>
      </c>
      <c r="B15071" s="58" t="s">
        <v>11399</v>
      </c>
    </row>
    <row r="15072" spans="1:2" x14ac:dyDescent="0.25">
      <c r="A15072" s="57">
        <v>60105306</v>
      </c>
      <c r="B15072" s="58" t="s">
        <v>10885</v>
      </c>
    </row>
    <row r="15073" spans="1:2" x14ac:dyDescent="0.25">
      <c r="A15073" s="57">
        <v>60105307</v>
      </c>
      <c r="B15073" s="58" t="s">
        <v>18788</v>
      </c>
    </row>
    <row r="15074" spans="1:2" x14ac:dyDescent="0.25">
      <c r="A15074" s="57">
        <v>60105308</v>
      </c>
      <c r="B15074" s="58" t="s">
        <v>12597</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11500</v>
      </c>
    </row>
    <row r="15079" spans="1:2" x14ac:dyDescent="0.25">
      <c r="A15079" s="57">
        <v>60105404</v>
      </c>
      <c r="B15079" s="58" t="s">
        <v>11781</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14229</v>
      </c>
    </row>
    <row r="15083" spans="1:2" x14ac:dyDescent="0.25">
      <c r="A15083" s="57">
        <v>60105408</v>
      </c>
      <c r="B15083" s="58" t="s">
        <v>10194</v>
      </c>
    </row>
    <row r="15084" spans="1:2" x14ac:dyDescent="0.25">
      <c r="A15084" s="57">
        <v>60105409</v>
      </c>
      <c r="B15084" s="58" t="s">
        <v>11609</v>
      </c>
    </row>
    <row r="15085" spans="1:2" x14ac:dyDescent="0.25">
      <c r="A15085" s="57">
        <v>60105410</v>
      </c>
      <c r="B15085" s="58" t="s">
        <v>4206</v>
      </c>
    </row>
    <row r="15086" spans="1:2" x14ac:dyDescent="0.25">
      <c r="A15086" s="57">
        <v>60105411</v>
      </c>
      <c r="B15086" s="58" t="s">
        <v>17821</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11217</v>
      </c>
    </row>
    <row r="15090" spans="1:2" x14ac:dyDescent="0.25">
      <c r="A15090" s="57">
        <v>60105415</v>
      </c>
      <c r="B15090" s="58" t="s">
        <v>4771</v>
      </c>
    </row>
    <row r="15091" spans="1:2" x14ac:dyDescent="0.25">
      <c r="A15091" s="57">
        <v>60105416</v>
      </c>
      <c r="B15091" s="58" t="s">
        <v>10387</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12923</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6129</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17991</v>
      </c>
    </row>
    <row r="15106" spans="1:2" x14ac:dyDescent="0.25">
      <c r="A15106" s="57">
        <v>60105502</v>
      </c>
      <c r="B15106" s="58" t="s">
        <v>6113</v>
      </c>
    </row>
    <row r="15107" spans="1:2" x14ac:dyDescent="0.25">
      <c r="A15107" s="57">
        <v>60105503</v>
      </c>
      <c r="B15107" s="58" t="s">
        <v>6076</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13809</v>
      </c>
    </row>
    <row r="15111" spans="1:2" x14ac:dyDescent="0.25">
      <c r="A15111" s="57">
        <v>60105602</v>
      </c>
      <c r="B15111" s="58" t="s">
        <v>13011</v>
      </c>
    </row>
    <row r="15112" spans="1:2" x14ac:dyDescent="0.25">
      <c r="A15112" s="57">
        <v>60105603</v>
      </c>
      <c r="B15112" s="58" t="s">
        <v>9469</v>
      </c>
    </row>
    <row r="15113" spans="1:2" x14ac:dyDescent="0.25">
      <c r="A15113" s="57">
        <v>60105604</v>
      </c>
      <c r="B15113" s="58" t="s">
        <v>17889</v>
      </c>
    </row>
    <row r="15114" spans="1:2" x14ac:dyDescent="0.25">
      <c r="A15114" s="57">
        <v>60105605</v>
      </c>
      <c r="B15114" s="58" t="s">
        <v>11903</v>
      </c>
    </row>
    <row r="15115" spans="1:2" x14ac:dyDescent="0.25">
      <c r="A15115" s="57">
        <v>60105606</v>
      </c>
      <c r="B15115" s="58" t="s">
        <v>11844</v>
      </c>
    </row>
    <row r="15116" spans="1:2" x14ac:dyDescent="0.25">
      <c r="A15116" s="57">
        <v>60105607</v>
      </c>
      <c r="B15116" s="58" t="s">
        <v>5936</v>
      </c>
    </row>
    <row r="15117" spans="1:2" x14ac:dyDescent="0.25">
      <c r="A15117" s="57">
        <v>60105608</v>
      </c>
      <c r="B15117" s="58" t="s">
        <v>11336</v>
      </c>
    </row>
    <row r="15118" spans="1:2" x14ac:dyDescent="0.25">
      <c r="A15118" s="57">
        <v>60105609</v>
      </c>
      <c r="B15118" s="58" t="s">
        <v>3116</v>
      </c>
    </row>
    <row r="15119" spans="1:2" x14ac:dyDescent="0.25">
      <c r="A15119" s="57">
        <v>60105610</v>
      </c>
      <c r="B15119" s="58" t="s">
        <v>11843</v>
      </c>
    </row>
    <row r="15120" spans="1:2" x14ac:dyDescent="0.25">
      <c r="A15120" s="57">
        <v>60105611</v>
      </c>
      <c r="B15120" s="58" t="s">
        <v>12892</v>
      </c>
    </row>
    <row r="15121" spans="1:2" x14ac:dyDescent="0.25">
      <c r="A15121" s="57">
        <v>60105612</v>
      </c>
      <c r="B15121" s="58" t="s">
        <v>5292</v>
      </c>
    </row>
    <row r="15122" spans="1:2" x14ac:dyDescent="0.25">
      <c r="A15122" s="57">
        <v>60105613</v>
      </c>
      <c r="B15122" s="58" t="s">
        <v>9896</v>
      </c>
    </row>
    <row r="15123" spans="1:2" x14ac:dyDescent="0.25">
      <c r="A15123" s="57">
        <v>60105614</v>
      </c>
      <c r="B15123" s="58" t="s">
        <v>10289</v>
      </c>
    </row>
    <row r="15124" spans="1:2" x14ac:dyDescent="0.25">
      <c r="A15124" s="57">
        <v>60105615</v>
      </c>
      <c r="B15124" s="58" t="s">
        <v>1022</v>
      </c>
    </row>
    <row r="15125" spans="1:2" x14ac:dyDescent="0.25">
      <c r="A15125" s="57">
        <v>60105616</v>
      </c>
      <c r="B15125" s="58" t="s">
        <v>12387</v>
      </c>
    </row>
    <row r="15126" spans="1:2" x14ac:dyDescent="0.25">
      <c r="A15126" s="57">
        <v>60105617</v>
      </c>
      <c r="B15126" s="58" t="s">
        <v>5271</v>
      </c>
    </row>
    <row r="15127" spans="1:2" x14ac:dyDescent="0.25">
      <c r="A15127" s="57">
        <v>60105618</v>
      </c>
      <c r="B15127" s="58" t="s">
        <v>10441</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14684</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10033</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10486</v>
      </c>
    </row>
    <row r="15146" spans="1:2" x14ac:dyDescent="0.25">
      <c r="A15146" s="57">
        <v>60105806</v>
      </c>
      <c r="B15146" s="58" t="s">
        <v>13082</v>
      </c>
    </row>
    <row r="15147" spans="1:2" x14ac:dyDescent="0.25">
      <c r="A15147" s="57">
        <v>60105807</v>
      </c>
      <c r="B15147" s="58" t="s">
        <v>1742</v>
      </c>
    </row>
    <row r="15148" spans="1:2" x14ac:dyDescent="0.25">
      <c r="A15148" s="57">
        <v>60105808</v>
      </c>
      <c r="B15148" s="58" t="s">
        <v>10933</v>
      </c>
    </row>
    <row r="15149" spans="1:2" x14ac:dyDescent="0.25">
      <c r="A15149" s="57">
        <v>60105809</v>
      </c>
      <c r="B15149" s="58" t="s">
        <v>332</v>
      </c>
    </row>
    <row r="15150" spans="1:2" x14ac:dyDescent="0.25">
      <c r="A15150" s="57">
        <v>60105810</v>
      </c>
      <c r="B15150" s="58" t="s">
        <v>9656</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6105</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14246</v>
      </c>
    </row>
    <row r="15158" spans="1:2" x14ac:dyDescent="0.25">
      <c r="A15158" s="57">
        <v>60105907</v>
      </c>
      <c r="B15158" s="58" t="s">
        <v>11208</v>
      </c>
    </row>
    <row r="15159" spans="1:2" x14ac:dyDescent="0.25">
      <c r="A15159" s="57">
        <v>60105908</v>
      </c>
      <c r="B15159" s="58" t="s">
        <v>9863</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14211</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14462</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6300</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10390</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12513</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14296</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9913</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13440</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5210</v>
      </c>
    </row>
    <row r="15224" spans="1:2" x14ac:dyDescent="0.25">
      <c r="A15224" s="57">
        <v>60111208</v>
      </c>
      <c r="B15224" s="58" t="s">
        <v>6283</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11125</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10578</v>
      </c>
    </row>
    <row r="15239" spans="1:2" x14ac:dyDescent="0.25">
      <c r="A15239" s="57">
        <v>60111410</v>
      </c>
      <c r="B15239" s="58" t="s">
        <v>17847</v>
      </c>
    </row>
    <row r="15240" spans="1:2" x14ac:dyDescent="0.25">
      <c r="A15240" s="57">
        <v>60111411</v>
      </c>
      <c r="B15240" s="58" t="s">
        <v>14013</v>
      </c>
    </row>
    <row r="15241" spans="1:2" x14ac:dyDescent="0.25">
      <c r="A15241" s="57">
        <v>60121001</v>
      </c>
      <c r="B15241" s="58" t="s">
        <v>17273</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14143</v>
      </c>
    </row>
    <row r="15250" spans="1:2" x14ac:dyDescent="0.25">
      <c r="A15250" s="57">
        <v>60121010</v>
      </c>
      <c r="B15250" s="58" t="s">
        <v>6915</v>
      </c>
    </row>
    <row r="15251" spans="1:2" x14ac:dyDescent="0.25">
      <c r="A15251" s="57">
        <v>60121011</v>
      </c>
      <c r="B15251" s="58" t="s">
        <v>13694</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10213</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6567</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14278</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9775</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13827</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9737</v>
      </c>
    </row>
    <row r="15284" spans="1:2" x14ac:dyDescent="0.25">
      <c r="A15284" s="57">
        <v>60121133</v>
      </c>
      <c r="B15284" s="58" t="s">
        <v>12759</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14222</v>
      </c>
    </row>
    <row r="15288" spans="1:2" x14ac:dyDescent="0.25">
      <c r="A15288" s="57">
        <v>60121137</v>
      </c>
      <c r="B15288" s="58" t="s">
        <v>11653</v>
      </c>
    </row>
    <row r="15289" spans="1:2" x14ac:dyDescent="0.25">
      <c r="A15289" s="57">
        <v>60121138</v>
      </c>
      <c r="B15289" s="58" t="s">
        <v>6277</v>
      </c>
    </row>
    <row r="15290" spans="1:2" x14ac:dyDescent="0.25">
      <c r="A15290" s="57">
        <v>60121139</v>
      </c>
      <c r="B15290" s="58" t="s">
        <v>10459</v>
      </c>
    </row>
    <row r="15291" spans="1:2" x14ac:dyDescent="0.25">
      <c r="A15291" s="57">
        <v>60121140</v>
      </c>
      <c r="B15291" s="58" t="s">
        <v>7446</v>
      </c>
    </row>
    <row r="15292" spans="1:2" x14ac:dyDescent="0.25">
      <c r="A15292" s="57">
        <v>60121141</v>
      </c>
      <c r="B15292" s="58" t="s">
        <v>13467</v>
      </c>
    </row>
    <row r="15293" spans="1:2" x14ac:dyDescent="0.25">
      <c r="A15293" s="57">
        <v>60121142</v>
      </c>
      <c r="B15293" s="58" t="s">
        <v>5303</v>
      </c>
    </row>
    <row r="15294" spans="1:2" x14ac:dyDescent="0.25">
      <c r="A15294" s="57">
        <v>60121143</v>
      </c>
      <c r="B15294" s="58" t="s">
        <v>14526</v>
      </c>
    </row>
    <row r="15295" spans="1:2" x14ac:dyDescent="0.25">
      <c r="A15295" s="57">
        <v>60121144</v>
      </c>
      <c r="B15295" s="58" t="s">
        <v>14160</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13928</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18521</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11748</v>
      </c>
    </row>
    <row r="15310" spans="1:2" x14ac:dyDescent="0.25">
      <c r="A15310" s="57">
        <v>60121206</v>
      </c>
      <c r="B15310" s="58" t="s">
        <v>17007</v>
      </c>
    </row>
    <row r="15311" spans="1:2" x14ac:dyDescent="0.25">
      <c r="A15311" s="57">
        <v>60121207</v>
      </c>
      <c r="B15311" s="58" t="s">
        <v>10238</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5943</v>
      </c>
    </row>
    <row r="15317" spans="1:2" x14ac:dyDescent="0.25">
      <c r="A15317" s="57">
        <v>60121213</v>
      </c>
      <c r="B15317" s="58" t="s">
        <v>10161</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12104</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13552</v>
      </c>
    </row>
    <row r="15324" spans="1:2" x14ac:dyDescent="0.25">
      <c r="A15324" s="57">
        <v>60121220</v>
      </c>
      <c r="B15324" s="58" t="s">
        <v>15392</v>
      </c>
    </row>
    <row r="15325" spans="1:2" x14ac:dyDescent="0.25">
      <c r="A15325" s="57">
        <v>60121221</v>
      </c>
      <c r="B15325" s="58" t="s">
        <v>14340</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12957</v>
      </c>
    </row>
    <row r="15331" spans="1:2" x14ac:dyDescent="0.25">
      <c r="A15331" s="57">
        <v>60121227</v>
      </c>
      <c r="B15331" s="58" t="s">
        <v>14802</v>
      </c>
    </row>
    <row r="15332" spans="1:2" x14ac:dyDescent="0.25">
      <c r="A15332" s="57">
        <v>60121228</v>
      </c>
      <c r="B15332" s="58" t="s">
        <v>9949</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11523</v>
      </c>
    </row>
    <row r="15336" spans="1:2" x14ac:dyDescent="0.25">
      <c r="A15336" s="57">
        <v>60121232</v>
      </c>
      <c r="B15336" s="58" t="s">
        <v>11099</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6274</v>
      </c>
    </row>
    <row r="15340" spans="1:2" x14ac:dyDescent="0.25">
      <c r="A15340" s="57">
        <v>60121236</v>
      </c>
      <c r="B15340" s="58" t="s">
        <v>8618</v>
      </c>
    </row>
    <row r="15341" spans="1:2" x14ac:dyDescent="0.25">
      <c r="A15341" s="57">
        <v>60121237</v>
      </c>
      <c r="B15341" s="58" t="s">
        <v>13981</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10725</v>
      </c>
    </row>
    <row r="15348" spans="1:2" x14ac:dyDescent="0.25">
      <c r="A15348" s="57">
        <v>60121245</v>
      </c>
      <c r="B15348" s="58" t="s">
        <v>17746</v>
      </c>
    </row>
    <row r="15349" spans="1:2" x14ac:dyDescent="0.25">
      <c r="A15349" s="57">
        <v>60121246</v>
      </c>
      <c r="B15349" s="58" t="s">
        <v>13729</v>
      </c>
    </row>
    <row r="15350" spans="1:2" x14ac:dyDescent="0.25">
      <c r="A15350" s="57">
        <v>60121247</v>
      </c>
      <c r="B15350" s="58" t="s">
        <v>11269</v>
      </c>
    </row>
    <row r="15351" spans="1:2" x14ac:dyDescent="0.25">
      <c r="A15351" s="57">
        <v>60121248</v>
      </c>
      <c r="B15351" s="58" t="s">
        <v>17508</v>
      </c>
    </row>
    <row r="15352" spans="1:2" x14ac:dyDescent="0.25">
      <c r="A15352" s="57">
        <v>60121249</v>
      </c>
      <c r="B15352" s="58" t="s">
        <v>8461</v>
      </c>
    </row>
    <row r="15353" spans="1:2" x14ac:dyDescent="0.25">
      <c r="A15353" s="57">
        <v>60121250</v>
      </c>
      <c r="B15353" s="58" t="s">
        <v>10714</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14302</v>
      </c>
    </row>
    <row r="15359" spans="1:2" x14ac:dyDescent="0.25">
      <c r="A15359" s="57">
        <v>60121303</v>
      </c>
      <c r="B15359" s="58" t="s">
        <v>18649</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17962</v>
      </c>
    </row>
    <row r="15363" spans="1:2" x14ac:dyDescent="0.25">
      <c r="A15363" s="57">
        <v>60121401</v>
      </c>
      <c r="B15363" s="58" t="s">
        <v>14415</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11087</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10394</v>
      </c>
    </row>
    <row r="15371" spans="1:2" x14ac:dyDescent="0.25">
      <c r="A15371" s="57">
        <v>60121409</v>
      </c>
      <c r="B15371" s="58" t="s">
        <v>969</v>
      </c>
    </row>
    <row r="15372" spans="1:2" x14ac:dyDescent="0.25">
      <c r="A15372" s="57">
        <v>60121410</v>
      </c>
      <c r="B15372" s="58" t="s">
        <v>12087</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10461</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11940</v>
      </c>
    </row>
    <row r="15386" spans="1:2" x14ac:dyDescent="0.25">
      <c r="A15386" s="57">
        <v>60121509</v>
      </c>
      <c r="B15386" s="58" t="s">
        <v>17947</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11923</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5701</v>
      </c>
    </row>
    <row r="15400" spans="1:2" x14ac:dyDescent="0.25">
      <c r="A15400" s="57">
        <v>60121523</v>
      </c>
      <c r="B15400" s="58" t="s">
        <v>18731</v>
      </c>
    </row>
    <row r="15401" spans="1:2" x14ac:dyDescent="0.25">
      <c r="A15401" s="57">
        <v>60121524</v>
      </c>
      <c r="B15401" s="58" t="s">
        <v>12576</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13893</v>
      </c>
    </row>
    <row r="15407" spans="1:2" x14ac:dyDescent="0.25">
      <c r="A15407" s="57">
        <v>60121534</v>
      </c>
      <c r="B15407" s="58" t="s">
        <v>14655</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17814</v>
      </c>
    </row>
    <row r="15411" spans="1:2" x14ac:dyDescent="0.25">
      <c r="A15411" s="57">
        <v>60121538</v>
      </c>
      <c r="B15411" s="58" t="s">
        <v>7876</v>
      </c>
    </row>
    <row r="15412" spans="1:2" x14ac:dyDescent="0.25">
      <c r="A15412" s="57">
        <v>60121539</v>
      </c>
      <c r="B15412" s="58" t="s">
        <v>18003</v>
      </c>
    </row>
    <row r="15413" spans="1:2" x14ac:dyDescent="0.25">
      <c r="A15413" s="57">
        <v>60121540</v>
      </c>
      <c r="B15413" s="58" t="s">
        <v>10354</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13899</v>
      </c>
    </row>
    <row r="15418" spans="1:2" x14ac:dyDescent="0.25">
      <c r="A15418" s="57">
        <v>60121605</v>
      </c>
      <c r="B15418" s="58" t="s">
        <v>12361</v>
      </c>
    </row>
    <row r="15419" spans="1:2" x14ac:dyDescent="0.25">
      <c r="A15419" s="57">
        <v>60121606</v>
      </c>
      <c r="B15419" s="58" t="s">
        <v>17861</v>
      </c>
    </row>
    <row r="15420" spans="1:2" x14ac:dyDescent="0.25">
      <c r="A15420" s="57">
        <v>60121701</v>
      </c>
      <c r="B15420" s="58" t="s">
        <v>12110</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13901</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13965</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14184</v>
      </c>
    </row>
    <row r="15432" spans="1:2" x14ac:dyDescent="0.25">
      <c r="A15432" s="57">
        <v>60121713</v>
      </c>
      <c r="B15432" s="58" t="s">
        <v>10326</v>
      </c>
    </row>
    <row r="15433" spans="1:2" x14ac:dyDescent="0.25">
      <c r="A15433" s="57">
        <v>60121714</v>
      </c>
      <c r="B15433" s="58" t="s">
        <v>1737</v>
      </c>
    </row>
    <row r="15434" spans="1:2" x14ac:dyDescent="0.25">
      <c r="A15434" s="57">
        <v>60121715</v>
      </c>
      <c r="B15434" s="58" t="s">
        <v>12353</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11549</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11868</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17333</v>
      </c>
    </row>
    <row r="15449" spans="1:2" x14ac:dyDescent="0.25">
      <c r="A15449" s="57">
        <v>60121812</v>
      </c>
      <c r="B15449" s="58" t="s">
        <v>6957</v>
      </c>
    </row>
    <row r="15450" spans="1:2" x14ac:dyDescent="0.25">
      <c r="A15450" s="57">
        <v>60121813</v>
      </c>
      <c r="B15450" s="58" t="s">
        <v>5926</v>
      </c>
    </row>
    <row r="15451" spans="1:2" x14ac:dyDescent="0.25">
      <c r="A15451" s="57">
        <v>60121814</v>
      </c>
      <c r="B15451" s="58" t="s">
        <v>6075</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13128</v>
      </c>
    </row>
    <row r="15459" spans="1:2" x14ac:dyDescent="0.25">
      <c r="A15459" s="57">
        <v>60121908</v>
      </c>
      <c r="B15459" s="58" t="s">
        <v>13584</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12154</v>
      </c>
    </row>
    <row r="15464" spans="1:2" x14ac:dyDescent="0.25">
      <c r="A15464" s="57">
        <v>60122002</v>
      </c>
      <c r="B15464" s="58" t="s">
        <v>10060</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13933</v>
      </c>
    </row>
    <row r="15468" spans="1:2" x14ac:dyDescent="0.25">
      <c r="A15468" s="57">
        <v>60122006</v>
      </c>
      <c r="B15468" s="58" t="s">
        <v>13651</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14323</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5347</v>
      </c>
    </row>
    <row r="15484" spans="1:2" x14ac:dyDescent="0.25">
      <c r="A15484" s="57">
        <v>60122502</v>
      </c>
      <c r="B15484" s="58" t="s">
        <v>13882</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11005</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13200</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13614</v>
      </c>
    </row>
    <row r="15506" spans="1:2" x14ac:dyDescent="0.25">
      <c r="A15506" s="57">
        <v>60122906</v>
      </c>
      <c r="B15506" s="58" t="s">
        <v>13272</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12635</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10744</v>
      </c>
    </row>
    <row r="15518" spans="1:2" x14ac:dyDescent="0.25">
      <c r="A15518" s="57">
        <v>60123204</v>
      </c>
      <c r="B15518" s="58" t="s">
        <v>13788</v>
      </c>
    </row>
    <row r="15519" spans="1:2" x14ac:dyDescent="0.25">
      <c r="A15519" s="57">
        <v>60123301</v>
      </c>
      <c r="B15519" s="58" t="s">
        <v>15510</v>
      </c>
    </row>
    <row r="15520" spans="1:2" x14ac:dyDescent="0.25">
      <c r="A15520" s="57">
        <v>60123302</v>
      </c>
      <c r="B15520" s="58" t="s">
        <v>6200</v>
      </c>
    </row>
    <row r="15521" spans="1:2" x14ac:dyDescent="0.25">
      <c r="A15521" s="57">
        <v>60123303</v>
      </c>
      <c r="B15521" s="58" t="s">
        <v>5608</v>
      </c>
    </row>
    <row r="15522" spans="1:2" x14ac:dyDescent="0.25">
      <c r="A15522" s="57">
        <v>60123401</v>
      </c>
      <c r="B15522" s="58" t="s">
        <v>12924</v>
      </c>
    </row>
    <row r="15523" spans="1:2" x14ac:dyDescent="0.25">
      <c r="A15523" s="57">
        <v>60123402</v>
      </c>
      <c r="B15523" s="58" t="s">
        <v>5499</v>
      </c>
    </row>
    <row r="15524" spans="1:2" x14ac:dyDescent="0.25">
      <c r="A15524" s="57">
        <v>60123403</v>
      </c>
      <c r="B15524" s="58" t="s">
        <v>12242</v>
      </c>
    </row>
    <row r="15525" spans="1:2" x14ac:dyDescent="0.25">
      <c r="A15525" s="57">
        <v>60123501</v>
      </c>
      <c r="B15525" s="58" t="s">
        <v>408</v>
      </c>
    </row>
    <row r="15526" spans="1:2" x14ac:dyDescent="0.25">
      <c r="A15526" s="57">
        <v>60123502</v>
      </c>
      <c r="B15526" s="58" t="s">
        <v>9797</v>
      </c>
    </row>
    <row r="15527" spans="1:2" x14ac:dyDescent="0.25">
      <c r="A15527" s="57">
        <v>60123601</v>
      </c>
      <c r="B15527" s="58" t="s">
        <v>12877</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17629</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6109</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13325</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12674</v>
      </c>
    </row>
    <row r="15541" spans="1:2" x14ac:dyDescent="0.25">
      <c r="A15541" s="57">
        <v>60124101</v>
      </c>
      <c r="B15541" s="58" t="s">
        <v>11840</v>
      </c>
    </row>
    <row r="15542" spans="1:2" x14ac:dyDescent="0.25">
      <c r="A15542" s="57">
        <v>60124102</v>
      </c>
      <c r="B15542" s="58" t="s">
        <v>8570</v>
      </c>
    </row>
    <row r="15543" spans="1:2" x14ac:dyDescent="0.25">
      <c r="A15543" s="57">
        <v>60124201</v>
      </c>
      <c r="B15543" s="58" t="s">
        <v>12419</v>
      </c>
    </row>
    <row r="15544" spans="1:2" x14ac:dyDescent="0.25">
      <c r="A15544" s="57">
        <v>60124301</v>
      </c>
      <c r="B15544" s="58" t="s">
        <v>12963</v>
      </c>
    </row>
    <row r="15545" spans="1:2" x14ac:dyDescent="0.25">
      <c r="A15545" s="57">
        <v>60124302</v>
      </c>
      <c r="B15545" s="58" t="s">
        <v>13823</v>
      </c>
    </row>
    <row r="15546" spans="1:2" x14ac:dyDescent="0.25">
      <c r="A15546" s="57">
        <v>60124303</v>
      </c>
      <c r="B15546" s="58" t="s">
        <v>17308</v>
      </c>
    </row>
    <row r="15547" spans="1:2" x14ac:dyDescent="0.25">
      <c r="A15547" s="57">
        <v>60124304</v>
      </c>
      <c r="B15547" s="58" t="s">
        <v>12341</v>
      </c>
    </row>
    <row r="15548" spans="1:2" x14ac:dyDescent="0.25">
      <c r="A15548" s="57">
        <v>60124305</v>
      </c>
      <c r="B15548" s="58" t="s">
        <v>10871</v>
      </c>
    </row>
    <row r="15549" spans="1:2" x14ac:dyDescent="0.25">
      <c r="A15549" s="57">
        <v>60124306</v>
      </c>
      <c r="B15549" s="58" t="s">
        <v>9981</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11668</v>
      </c>
    </row>
    <row r="15553" spans="1:2" x14ac:dyDescent="0.25">
      <c r="A15553" s="57">
        <v>60124310</v>
      </c>
      <c r="B15553" s="58" t="s">
        <v>9675</v>
      </c>
    </row>
    <row r="15554" spans="1:2" x14ac:dyDescent="0.25">
      <c r="A15554" s="57">
        <v>60124311</v>
      </c>
      <c r="B15554" s="58" t="s">
        <v>714</v>
      </c>
    </row>
    <row r="15555" spans="1:2" x14ac:dyDescent="0.25">
      <c r="A15555" s="57">
        <v>60124312</v>
      </c>
      <c r="B15555" s="58" t="s">
        <v>5996</v>
      </c>
    </row>
    <row r="15556" spans="1:2" x14ac:dyDescent="0.25">
      <c r="A15556" s="57">
        <v>60124313</v>
      </c>
      <c r="B15556" s="58" t="s">
        <v>4604</v>
      </c>
    </row>
    <row r="15557" spans="1:2" x14ac:dyDescent="0.25">
      <c r="A15557" s="57">
        <v>60124314</v>
      </c>
      <c r="B15557" s="58" t="s">
        <v>9961</v>
      </c>
    </row>
    <row r="15558" spans="1:2" x14ac:dyDescent="0.25">
      <c r="A15558" s="57">
        <v>60124315</v>
      </c>
      <c r="B15558" s="58" t="s">
        <v>18688</v>
      </c>
    </row>
    <row r="15559" spans="1:2" x14ac:dyDescent="0.25">
      <c r="A15559" s="57">
        <v>60124316</v>
      </c>
      <c r="B15559" s="58" t="s">
        <v>10895</v>
      </c>
    </row>
    <row r="15560" spans="1:2" x14ac:dyDescent="0.25">
      <c r="A15560" s="57">
        <v>60124317</v>
      </c>
      <c r="B15560" s="58" t="s">
        <v>18817</v>
      </c>
    </row>
    <row r="15561" spans="1:2" x14ac:dyDescent="0.25">
      <c r="A15561" s="57">
        <v>60124318</v>
      </c>
      <c r="B15561" s="58" t="s">
        <v>12673</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10780</v>
      </c>
    </row>
    <row r="15566" spans="1:2" x14ac:dyDescent="0.25">
      <c r="A15566" s="57">
        <v>60124323</v>
      </c>
      <c r="B15566" s="58" t="s">
        <v>12711</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14389</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8684</v>
      </c>
    </row>
    <row r="15575" spans="1:2" x14ac:dyDescent="0.25">
      <c r="A15575" s="57">
        <v>60124408</v>
      </c>
      <c r="B15575" s="58" t="s">
        <v>12515</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11566</v>
      </c>
    </row>
    <row r="15579" spans="1:2" x14ac:dyDescent="0.25">
      <c r="A15579" s="57">
        <v>60124412</v>
      </c>
      <c r="B15579" s="58" t="s">
        <v>8679</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11590</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12678</v>
      </c>
    </row>
    <row r="15599" spans="1:2" x14ac:dyDescent="0.25">
      <c r="A15599" s="57">
        <v>60131101</v>
      </c>
      <c r="B15599" s="58" t="s">
        <v>5117</v>
      </c>
    </row>
    <row r="15600" spans="1:2" x14ac:dyDescent="0.25">
      <c r="A15600" s="57">
        <v>60131102</v>
      </c>
      <c r="B15600" s="58" t="s">
        <v>11040</v>
      </c>
    </row>
    <row r="15601" spans="1:2" x14ac:dyDescent="0.25">
      <c r="A15601" s="57">
        <v>60131103</v>
      </c>
      <c r="B15601" s="58" t="s">
        <v>4640</v>
      </c>
    </row>
    <row r="15602" spans="1:2" x14ac:dyDescent="0.25">
      <c r="A15602" s="57">
        <v>60131104</v>
      </c>
      <c r="B15602" s="58" t="s">
        <v>14502</v>
      </c>
    </row>
    <row r="15603" spans="1:2" x14ac:dyDescent="0.25">
      <c r="A15603" s="57">
        <v>60131105</v>
      </c>
      <c r="B15603" s="58" t="s">
        <v>17965</v>
      </c>
    </row>
    <row r="15604" spans="1:2" x14ac:dyDescent="0.25">
      <c r="A15604" s="57">
        <v>60131106</v>
      </c>
      <c r="B15604" s="58" t="s">
        <v>11025</v>
      </c>
    </row>
    <row r="15605" spans="1:2" x14ac:dyDescent="0.25">
      <c r="A15605" s="57">
        <v>60131107</v>
      </c>
      <c r="B15605" s="58" t="s">
        <v>14562</v>
      </c>
    </row>
    <row r="15606" spans="1:2" x14ac:dyDescent="0.25">
      <c r="A15606" s="57">
        <v>60131108</v>
      </c>
      <c r="B15606" s="58" t="s">
        <v>11819</v>
      </c>
    </row>
    <row r="15607" spans="1:2" x14ac:dyDescent="0.25">
      <c r="A15607" s="57">
        <v>60131109</v>
      </c>
      <c r="B15607" s="58" t="s">
        <v>11359</v>
      </c>
    </row>
    <row r="15608" spans="1:2" x14ac:dyDescent="0.25">
      <c r="A15608" s="57">
        <v>60131110</v>
      </c>
      <c r="B15608" s="58" t="s">
        <v>12970</v>
      </c>
    </row>
    <row r="15609" spans="1:2" x14ac:dyDescent="0.25">
      <c r="A15609" s="57">
        <v>60131111</v>
      </c>
      <c r="B15609" s="58" t="s">
        <v>17375</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17317</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11772</v>
      </c>
    </row>
    <row r="15616" spans="1:2" x14ac:dyDescent="0.25">
      <c r="A15616" s="57">
        <v>60131206</v>
      </c>
      <c r="B15616" s="58" t="s">
        <v>9805</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10900</v>
      </c>
    </row>
    <row r="15624" spans="1:2" x14ac:dyDescent="0.25">
      <c r="A15624" s="57">
        <v>60131304</v>
      </c>
      <c r="B15624" s="58" t="s">
        <v>9783</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13842</v>
      </c>
    </row>
    <row r="15631" spans="1:2" x14ac:dyDescent="0.25">
      <c r="A15631" s="57">
        <v>60131402</v>
      </c>
      <c r="B15631" s="58" t="s">
        <v>9083</v>
      </c>
    </row>
    <row r="15632" spans="1:2" x14ac:dyDescent="0.25">
      <c r="A15632" s="57">
        <v>60131403</v>
      </c>
      <c r="B15632" s="58" t="s">
        <v>17691</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5956</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13086</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14555</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9991</v>
      </c>
    </row>
    <row r="15654" spans="1:2" x14ac:dyDescent="0.25">
      <c r="A15654" s="57">
        <v>60131801</v>
      </c>
      <c r="B15654" s="58" t="s">
        <v>14333</v>
      </c>
    </row>
    <row r="15655" spans="1:2" x14ac:dyDescent="0.25">
      <c r="A15655" s="57">
        <v>60131802</v>
      </c>
      <c r="B15655" s="58" t="s">
        <v>16834</v>
      </c>
    </row>
    <row r="15656" spans="1:2" x14ac:dyDescent="0.25">
      <c r="A15656" s="57">
        <v>60131803</v>
      </c>
      <c r="B15656" s="58" t="s">
        <v>14516</v>
      </c>
    </row>
    <row r="15657" spans="1:2" x14ac:dyDescent="0.25">
      <c r="A15657" s="57">
        <v>60141001</v>
      </c>
      <c r="B15657" s="58" t="s">
        <v>16435</v>
      </c>
    </row>
    <row r="15658" spans="1:2" x14ac:dyDescent="0.25">
      <c r="A15658" s="57">
        <v>60141002</v>
      </c>
      <c r="B15658" s="58" t="s">
        <v>12397</v>
      </c>
    </row>
    <row r="15659" spans="1:2" x14ac:dyDescent="0.25">
      <c r="A15659" s="57">
        <v>60141003</v>
      </c>
      <c r="B15659" s="58" t="s">
        <v>183</v>
      </c>
    </row>
    <row r="15660" spans="1:2" x14ac:dyDescent="0.25">
      <c r="A15660" s="57">
        <v>60141004</v>
      </c>
      <c r="B15660" s="58" t="s">
        <v>10292</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17552</v>
      </c>
    </row>
    <row r="15664" spans="1:2" x14ac:dyDescent="0.25">
      <c r="A15664" s="57">
        <v>60141008</v>
      </c>
      <c r="B15664" s="58" t="s">
        <v>6089</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13384</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11092</v>
      </c>
    </row>
    <row r="15674" spans="1:2" x14ac:dyDescent="0.25">
      <c r="A15674" s="57">
        <v>60141018</v>
      </c>
      <c r="B15674" s="58" t="s">
        <v>12234</v>
      </c>
    </row>
    <row r="15675" spans="1:2" x14ac:dyDescent="0.25">
      <c r="A15675" s="57">
        <v>60141019</v>
      </c>
      <c r="B15675" s="58" t="s">
        <v>13020</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9648</v>
      </c>
    </row>
    <row r="15681" spans="1:2" x14ac:dyDescent="0.25">
      <c r="A15681" s="57">
        <v>60141025</v>
      </c>
      <c r="B15681" s="58" t="s">
        <v>1165</v>
      </c>
    </row>
    <row r="15682" spans="1:2" x14ac:dyDescent="0.25">
      <c r="A15682" s="57">
        <v>60141026</v>
      </c>
      <c r="B15682" s="58" t="s">
        <v>10407</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10608</v>
      </c>
    </row>
    <row r="15687" spans="1:2" x14ac:dyDescent="0.25">
      <c r="A15687" s="57">
        <v>60141105</v>
      </c>
      <c r="B15687" s="58" t="s">
        <v>5190</v>
      </c>
    </row>
    <row r="15688" spans="1:2" x14ac:dyDescent="0.25">
      <c r="A15688" s="57">
        <v>60141106</v>
      </c>
      <c r="B15688" s="58" t="s">
        <v>13252</v>
      </c>
    </row>
    <row r="15689" spans="1:2" x14ac:dyDescent="0.25">
      <c r="A15689" s="57">
        <v>60141107</v>
      </c>
      <c r="B15689" s="58" t="s">
        <v>12937</v>
      </c>
    </row>
    <row r="15690" spans="1:2" x14ac:dyDescent="0.25">
      <c r="A15690" s="57">
        <v>60141108</v>
      </c>
      <c r="B15690" s="58" t="s">
        <v>2831</v>
      </c>
    </row>
    <row r="15691" spans="1:2" x14ac:dyDescent="0.25">
      <c r="A15691" s="57">
        <v>60141109</v>
      </c>
      <c r="B15691" s="58" t="s">
        <v>10361</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12703</v>
      </c>
    </row>
    <row r="15695" spans="1:2" x14ac:dyDescent="0.25">
      <c r="A15695" s="57">
        <v>60141113</v>
      </c>
      <c r="B15695" s="58" t="s">
        <v>1091</v>
      </c>
    </row>
    <row r="15696" spans="1:2" x14ac:dyDescent="0.25">
      <c r="A15696" s="57">
        <v>60141114</v>
      </c>
      <c r="B15696" s="58" t="s">
        <v>11329</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6195</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13154</v>
      </c>
    </row>
    <row r="15715" spans="1:2" x14ac:dyDescent="0.25">
      <c r="A15715" s="57">
        <v>70101502</v>
      </c>
      <c r="B15715" s="58" t="s">
        <v>12622</v>
      </c>
    </row>
    <row r="15716" spans="1:2" x14ac:dyDescent="0.25">
      <c r="A15716" s="57">
        <v>70101503</v>
      </c>
      <c r="B15716" s="58" t="s">
        <v>12677</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12901</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10162</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10745</v>
      </c>
    </row>
    <row r="15732" spans="1:2" x14ac:dyDescent="0.25">
      <c r="A15732" s="57">
        <v>70101702</v>
      </c>
      <c r="B15732" s="58" t="s">
        <v>1676</v>
      </c>
    </row>
    <row r="15733" spans="1:2" x14ac:dyDescent="0.25">
      <c r="A15733" s="57">
        <v>70101703</v>
      </c>
      <c r="B15733" s="58" t="s">
        <v>9649</v>
      </c>
    </row>
    <row r="15734" spans="1:2" x14ac:dyDescent="0.25">
      <c r="A15734" s="57">
        <v>70101704</v>
      </c>
      <c r="B15734" s="58" t="s">
        <v>11107</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5960</v>
      </c>
    </row>
    <row r="15738" spans="1:2" x14ac:dyDescent="0.25">
      <c r="A15738" s="57">
        <v>70101804</v>
      </c>
      <c r="B15738" s="58" t="s">
        <v>14743</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13740</v>
      </c>
    </row>
    <row r="15744" spans="1:2" x14ac:dyDescent="0.25">
      <c r="A15744" s="57">
        <v>70101904</v>
      </c>
      <c r="B15744" s="58" t="s">
        <v>17013</v>
      </c>
    </row>
    <row r="15745" spans="1:2" x14ac:dyDescent="0.25">
      <c r="A15745" s="57">
        <v>70101905</v>
      </c>
      <c r="B15745" s="58" t="s">
        <v>18715</v>
      </c>
    </row>
    <row r="15746" spans="1:2" x14ac:dyDescent="0.25">
      <c r="A15746" s="57">
        <v>70111501</v>
      </c>
      <c r="B15746" s="58" t="s">
        <v>14400</v>
      </c>
    </row>
    <row r="15747" spans="1:2" x14ac:dyDescent="0.25">
      <c r="A15747" s="57">
        <v>70111502</v>
      </c>
      <c r="B15747" s="58" t="s">
        <v>9968</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12916</v>
      </c>
    </row>
    <row r="15753" spans="1:2" x14ac:dyDescent="0.25">
      <c r="A15753" s="57">
        <v>70111508</v>
      </c>
      <c r="B15753" s="58" t="s">
        <v>1929</v>
      </c>
    </row>
    <row r="15754" spans="1:2" x14ac:dyDescent="0.25">
      <c r="A15754" s="57">
        <v>70111601</v>
      </c>
      <c r="B15754" s="58" t="s">
        <v>11251</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10663</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13634</v>
      </c>
    </row>
    <row r="15761" spans="1:2" x14ac:dyDescent="0.25">
      <c r="A15761" s="57">
        <v>70111705</v>
      </c>
      <c r="B15761" s="58" t="s">
        <v>13947</v>
      </c>
    </row>
    <row r="15762" spans="1:2" x14ac:dyDescent="0.25">
      <c r="A15762" s="57">
        <v>70111706</v>
      </c>
      <c r="B15762" s="58" t="s">
        <v>12570</v>
      </c>
    </row>
    <row r="15763" spans="1:2" x14ac:dyDescent="0.25">
      <c r="A15763" s="57">
        <v>70111707</v>
      </c>
      <c r="B15763" s="58" t="s">
        <v>15397</v>
      </c>
    </row>
    <row r="15764" spans="1:2" x14ac:dyDescent="0.25">
      <c r="A15764" s="57">
        <v>70111708</v>
      </c>
      <c r="B15764" s="58" t="s">
        <v>10610</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14368</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14112</v>
      </c>
    </row>
    <row r="15772" spans="1:2" x14ac:dyDescent="0.25">
      <c r="A15772" s="57">
        <v>70121503</v>
      </c>
      <c r="B15772" s="58" t="s">
        <v>5118</v>
      </c>
    </row>
    <row r="15773" spans="1:2" x14ac:dyDescent="0.25">
      <c r="A15773" s="57">
        <v>70121504</v>
      </c>
      <c r="B15773" s="58" t="s">
        <v>17386</v>
      </c>
    </row>
    <row r="15774" spans="1:2" x14ac:dyDescent="0.25">
      <c r="A15774" s="57">
        <v>70121505</v>
      </c>
      <c r="B15774" s="58" t="s">
        <v>9929</v>
      </c>
    </row>
    <row r="15775" spans="1:2" x14ac:dyDescent="0.25">
      <c r="A15775" s="57">
        <v>70121601</v>
      </c>
      <c r="B15775" s="58" t="s">
        <v>6096</v>
      </c>
    </row>
    <row r="15776" spans="1:2" x14ac:dyDescent="0.25">
      <c r="A15776" s="57">
        <v>70121602</v>
      </c>
      <c r="B15776" s="58" t="s">
        <v>6093</v>
      </c>
    </row>
    <row r="15777" spans="1:2" x14ac:dyDescent="0.25">
      <c r="A15777" s="57">
        <v>70121603</v>
      </c>
      <c r="B15777" s="58" t="s">
        <v>3378</v>
      </c>
    </row>
    <row r="15778" spans="1:2" x14ac:dyDescent="0.25">
      <c r="A15778" s="57">
        <v>70121604</v>
      </c>
      <c r="B15778" s="58" t="s">
        <v>11047</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6099</v>
      </c>
    </row>
    <row r="15787" spans="1:2" x14ac:dyDescent="0.25">
      <c r="A15787" s="57">
        <v>70121704</v>
      </c>
      <c r="B15787" s="58" t="s">
        <v>14679</v>
      </c>
    </row>
    <row r="15788" spans="1:2" x14ac:dyDescent="0.25">
      <c r="A15788" s="57">
        <v>70121705</v>
      </c>
      <c r="B15788" s="58" t="s">
        <v>17491</v>
      </c>
    </row>
    <row r="15789" spans="1:2" x14ac:dyDescent="0.25">
      <c r="A15789" s="57">
        <v>70121801</v>
      </c>
      <c r="B15789" s="58" t="s">
        <v>7278</v>
      </c>
    </row>
    <row r="15790" spans="1:2" x14ac:dyDescent="0.25">
      <c r="A15790" s="57">
        <v>70121802</v>
      </c>
      <c r="B15790" s="58" t="s">
        <v>13739</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11089</v>
      </c>
    </row>
    <row r="15796" spans="1:2" x14ac:dyDescent="0.25">
      <c r="A15796" s="57">
        <v>70122002</v>
      </c>
      <c r="B15796" s="58" t="s">
        <v>12629</v>
      </c>
    </row>
    <row r="15797" spans="1:2" x14ac:dyDescent="0.25">
      <c r="A15797" s="57">
        <v>70122003</v>
      </c>
      <c r="B15797" s="58" t="s">
        <v>17282</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14331</v>
      </c>
    </row>
    <row r="15802" spans="1:2" x14ac:dyDescent="0.25">
      <c r="A15802" s="57">
        <v>70122008</v>
      </c>
      <c r="B15802" s="58" t="s">
        <v>17879</v>
      </c>
    </row>
    <row r="15803" spans="1:2" x14ac:dyDescent="0.25">
      <c r="A15803" s="57">
        <v>70122009</v>
      </c>
      <c r="B15803" s="58" t="s">
        <v>13991</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11409</v>
      </c>
    </row>
    <row r="15811" spans="1:2" x14ac:dyDescent="0.25">
      <c r="A15811" s="57">
        <v>70131601</v>
      </c>
      <c r="B15811" s="58" t="s">
        <v>5975</v>
      </c>
    </row>
    <row r="15812" spans="1:2" x14ac:dyDescent="0.25">
      <c r="A15812" s="57">
        <v>70131602</v>
      </c>
      <c r="B15812" s="58" t="s">
        <v>3254</v>
      </c>
    </row>
    <row r="15813" spans="1:2" x14ac:dyDescent="0.25">
      <c r="A15813" s="57">
        <v>70131603</v>
      </c>
      <c r="B15813" s="58" t="s">
        <v>10095</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11248</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10907</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10229</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10475</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11740</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11915</v>
      </c>
    </row>
    <row r="15848" spans="1:2" x14ac:dyDescent="0.25">
      <c r="A15848" s="57">
        <v>70141605</v>
      </c>
      <c r="B15848" s="58" t="s">
        <v>7131</v>
      </c>
    </row>
    <row r="15849" spans="1:2" x14ac:dyDescent="0.25">
      <c r="A15849" s="57">
        <v>70141606</v>
      </c>
      <c r="B15849" s="58" t="s">
        <v>18761</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14748</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9790</v>
      </c>
    </row>
    <row r="15858" spans="1:2" x14ac:dyDescent="0.25">
      <c r="A15858" s="57">
        <v>70141708</v>
      </c>
      <c r="B15858" s="58" t="s">
        <v>11331</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14082</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10408</v>
      </c>
    </row>
    <row r="15869" spans="1:2" x14ac:dyDescent="0.25">
      <c r="A15869" s="57">
        <v>70142001</v>
      </c>
      <c r="B15869" s="58" t="s">
        <v>2181</v>
      </c>
    </row>
    <row r="15870" spans="1:2" x14ac:dyDescent="0.25">
      <c r="A15870" s="57">
        <v>70142002</v>
      </c>
      <c r="B15870" s="58" t="s">
        <v>14011</v>
      </c>
    </row>
    <row r="15871" spans="1:2" x14ac:dyDescent="0.25">
      <c r="A15871" s="57">
        <v>70142003</v>
      </c>
      <c r="B15871" s="58" t="s">
        <v>7321</v>
      </c>
    </row>
    <row r="15872" spans="1:2" x14ac:dyDescent="0.25">
      <c r="A15872" s="57">
        <v>70142004</v>
      </c>
      <c r="B15872" s="58" t="s">
        <v>13329</v>
      </c>
    </row>
    <row r="15873" spans="1:2" x14ac:dyDescent="0.25">
      <c r="A15873" s="57">
        <v>70142005</v>
      </c>
      <c r="B15873" s="58" t="s">
        <v>13039</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10334</v>
      </c>
    </row>
    <row r="15880" spans="1:2" x14ac:dyDescent="0.25">
      <c r="A15880" s="57">
        <v>70151501</v>
      </c>
      <c r="B15880" s="58" t="s">
        <v>17537</v>
      </c>
    </row>
    <row r="15881" spans="1:2" x14ac:dyDescent="0.25">
      <c r="A15881" s="57">
        <v>70151502</v>
      </c>
      <c r="B15881" s="58" t="s">
        <v>3372</v>
      </c>
    </row>
    <row r="15882" spans="1:2" x14ac:dyDescent="0.25">
      <c r="A15882" s="57">
        <v>70151503</v>
      </c>
      <c r="B15882" s="58" t="s">
        <v>11554</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17473</v>
      </c>
    </row>
    <row r="15895" spans="1:2" x14ac:dyDescent="0.25">
      <c r="A15895" s="57">
        <v>70151606</v>
      </c>
      <c r="B15895" s="58" t="s">
        <v>9676</v>
      </c>
    </row>
    <row r="15896" spans="1:2" x14ac:dyDescent="0.25">
      <c r="A15896" s="57">
        <v>70151701</v>
      </c>
      <c r="B15896" s="58" t="s">
        <v>8173</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9751</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11724</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13091</v>
      </c>
    </row>
    <row r="15914" spans="1:2" x14ac:dyDescent="0.25">
      <c r="A15914" s="57">
        <v>70151905</v>
      </c>
      <c r="B15914" s="58" t="s">
        <v>4383</v>
      </c>
    </row>
    <row r="15915" spans="1:2" x14ac:dyDescent="0.25">
      <c r="A15915" s="57">
        <v>70151906</v>
      </c>
      <c r="B15915" s="58" t="s">
        <v>10488</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12907</v>
      </c>
    </row>
    <row r="15924" spans="1:2" x14ac:dyDescent="0.25">
      <c r="A15924" s="57">
        <v>70161704</v>
      </c>
      <c r="B15924" s="58" t="s">
        <v>10495</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12021</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13737</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5965</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12011</v>
      </c>
    </row>
    <row r="15945" spans="1:2" x14ac:dyDescent="0.25">
      <c r="A15945" s="57">
        <v>70171708</v>
      </c>
      <c r="B15945" s="58" t="s">
        <v>4809</v>
      </c>
    </row>
    <row r="15946" spans="1:2" x14ac:dyDescent="0.25">
      <c r="A15946" s="57">
        <v>70171709</v>
      </c>
      <c r="B15946" s="58" t="s">
        <v>12788</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11569</v>
      </c>
    </row>
    <row r="15953" spans="1:2" x14ac:dyDescent="0.25">
      <c r="A15953" s="57">
        <v>71101602</v>
      </c>
      <c r="B15953" s="58" t="s">
        <v>10702</v>
      </c>
    </row>
    <row r="15954" spans="1:2" x14ac:dyDescent="0.25">
      <c r="A15954" s="57">
        <v>71101701</v>
      </c>
      <c r="B15954" s="58" t="s">
        <v>15783</v>
      </c>
    </row>
    <row r="15955" spans="1:2" x14ac:dyDescent="0.25">
      <c r="A15955" s="57">
        <v>71101702</v>
      </c>
      <c r="B15955" s="58" t="s">
        <v>13603</v>
      </c>
    </row>
    <row r="15956" spans="1:2" x14ac:dyDescent="0.25">
      <c r="A15956" s="57">
        <v>71101703</v>
      </c>
      <c r="B15956" s="58" t="s">
        <v>12366</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11220</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11367</v>
      </c>
    </row>
    <row r="15963" spans="1:2" x14ac:dyDescent="0.25">
      <c r="A15963" s="57">
        <v>71112001</v>
      </c>
      <c r="B15963" s="58" t="s">
        <v>18074</v>
      </c>
    </row>
    <row r="15964" spans="1:2" x14ac:dyDescent="0.25">
      <c r="A15964" s="57">
        <v>71112002</v>
      </c>
      <c r="B15964" s="58" t="s">
        <v>7269</v>
      </c>
    </row>
    <row r="15965" spans="1:2" x14ac:dyDescent="0.25">
      <c r="A15965" s="57">
        <v>71112003</v>
      </c>
      <c r="B15965" s="58" t="s">
        <v>11472</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12708</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14355</v>
      </c>
    </row>
    <row r="15974" spans="1:2" x14ac:dyDescent="0.25">
      <c r="A15974" s="57">
        <v>71112012</v>
      </c>
      <c r="B15974" s="58" t="s">
        <v>17083</v>
      </c>
    </row>
    <row r="15975" spans="1:2" x14ac:dyDescent="0.25">
      <c r="A15975" s="57">
        <v>71112013</v>
      </c>
      <c r="B15975" s="58" t="s">
        <v>9909</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12896</v>
      </c>
    </row>
    <row r="15981" spans="1:2" x14ac:dyDescent="0.25">
      <c r="A15981" s="57">
        <v>71112020</v>
      </c>
      <c r="B15981" s="58" t="s">
        <v>13333</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17591</v>
      </c>
    </row>
    <row r="15986" spans="1:2" x14ac:dyDescent="0.25">
      <c r="A15986" s="57">
        <v>71112025</v>
      </c>
      <c r="B15986" s="58" t="s">
        <v>13049</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14223</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10620</v>
      </c>
    </row>
    <row r="15995" spans="1:2" x14ac:dyDescent="0.25">
      <c r="A15995" s="57">
        <v>71112103</v>
      </c>
      <c r="B15995" s="58" t="s">
        <v>6240</v>
      </c>
    </row>
    <row r="15996" spans="1:2" x14ac:dyDescent="0.25">
      <c r="A15996" s="57">
        <v>71112104</v>
      </c>
      <c r="B15996" s="58" t="s">
        <v>13270</v>
      </c>
    </row>
    <row r="15997" spans="1:2" x14ac:dyDescent="0.25">
      <c r="A15997" s="57">
        <v>71112105</v>
      </c>
      <c r="B15997" s="58" t="s">
        <v>11809</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13134</v>
      </c>
    </row>
    <row r="16001" spans="1:2" x14ac:dyDescent="0.25">
      <c r="A16001" s="57">
        <v>71112109</v>
      </c>
      <c r="B16001" s="58" t="s">
        <v>3942</v>
      </c>
    </row>
    <row r="16002" spans="1:2" x14ac:dyDescent="0.25">
      <c r="A16002" s="57">
        <v>71112110</v>
      </c>
      <c r="B16002" s="58" t="s">
        <v>10752</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13895</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11246</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12891</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13337</v>
      </c>
    </row>
    <row r="16027" spans="1:2" x14ac:dyDescent="0.25">
      <c r="A16027" s="57">
        <v>71112309</v>
      </c>
      <c r="B16027" s="58" t="s">
        <v>11626</v>
      </c>
    </row>
    <row r="16028" spans="1:2" x14ac:dyDescent="0.25">
      <c r="A16028" s="57">
        <v>71112310</v>
      </c>
      <c r="B16028" s="58" t="s">
        <v>12362</v>
      </c>
    </row>
    <row r="16029" spans="1:2" x14ac:dyDescent="0.25">
      <c r="A16029" s="57">
        <v>71112311</v>
      </c>
      <c r="B16029" s="58" t="s">
        <v>18641</v>
      </c>
    </row>
    <row r="16030" spans="1:2" x14ac:dyDescent="0.25">
      <c r="A16030" s="57">
        <v>71112312</v>
      </c>
      <c r="B16030" s="58" t="s">
        <v>11157</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10084</v>
      </c>
    </row>
    <row r="16034" spans="1:2" x14ac:dyDescent="0.25">
      <c r="A16034" s="57">
        <v>71112316</v>
      </c>
      <c r="B16034" s="58" t="s">
        <v>14631</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14514</v>
      </c>
    </row>
    <row r="16044" spans="1:2" x14ac:dyDescent="0.25">
      <c r="A16044" s="57">
        <v>71121005</v>
      </c>
      <c r="B16044" s="58" t="s">
        <v>17289</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17631</v>
      </c>
    </row>
    <row r="16050" spans="1:2" x14ac:dyDescent="0.25">
      <c r="A16050" s="57">
        <v>71121011</v>
      </c>
      <c r="B16050" s="58" t="s">
        <v>14108</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11194</v>
      </c>
    </row>
    <row r="16057" spans="1:2" x14ac:dyDescent="0.25">
      <c r="A16057" s="57">
        <v>71121018</v>
      </c>
      <c r="B16057" s="58" t="s">
        <v>10047</v>
      </c>
    </row>
    <row r="16058" spans="1:2" x14ac:dyDescent="0.25">
      <c r="A16058" s="57">
        <v>71121019</v>
      </c>
      <c r="B16058" s="58" t="s">
        <v>17707</v>
      </c>
    </row>
    <row r="16059" spans="1:2" x14ac:dyDescent="0.25">
      <c r="A16059" s="57">
        <v>71121020</v>
      </c>
      <c r="B16059" s="58" t="s">
        <v>10130</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10642</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7618</v>
      </c>
    </row>
    <row r="16066" spans="1:2" x14ac:dyDescent="0.25">
      <c r="A16066" s="57">
        <v>71121104</v>
      </c>
      <c r="B16066" s="58" t="s">
        <v>14068</v>
      </c>
    </row>
    <row r="16067" spans="1:2" x14ac:dyDescent="0.25">
      <c r="A16067" s="57">
        <v>71121105</v>
      </c>
      <c r="B16067" s="58" t="s">
        <v>11410</v>
      </c>
    </row>
    <row r="16068" spans="1:2" x14ac:dyDescent="0.25">
      <c r="A16068" s="57">
        <v>71121106</v>
      </c>
      <c r="B16068" s="58" t="s">
        <v>5290</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11584</v>
      </c>
    </row>
    <row r="16073" spans="1:2" x14ac:dyDescent="0.25">
      <c r="A16073" s="57">
        <v>71121111</v>
      </c>
      <c r="B16073" s="58" t="s">
        <v>17114</v>
      </c>
    </row>
    <row r="16074" spans="1:2" x14ac:dyDescent="0.25">
      <c r="A16074" s="57">
        <v>71121112</v>
      </c>
      <c r="B16074" s="58" t="s">
        <v>10614</v>
      </c>
    </row>
    <row r="16075" spans="1:2" x14ac:dyDescent="0.25">
      <c r="A16075" s="57">
        <v>71121113</v>
      </c>
      <c r="B16075" s="58" t="s">
        <v>280</v>
      </c>
    </row>
    <row r="16076" spans="1:2" x14ac:dyDescent="0.25">
      <c r="A16076" s="57">
        <v>71121114</v>
      </c>
      <c r="B16076" s="58" t="s">
        <v>13817</v>
      </c>
    </row>
    <row r="16077" spans="1:2" x14ac:dyDescent="0.25">
      <c r="A16077" s="57">
        <v>71121115</v>
      </c>
      <c r="B16077" s="58" t="s">
        <v>12586</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13841</v>
      </c>
    </row>
    <row r="16083" spans="1:2" x14ac:dyDescent="0.25">
      <c r="A16083" s="57">
        <v>71121121</v>
      </c>
      <c r="B16083" s="58" t="s">
        <v>1008</v>
      </c>
    </row>
    <row r="16084" spans="1:2" x14ac:dyDescent="0.25">
      <c r="A16084" s="57">
        <v>71121122</v>
      </c>
      <c r="B16084" s="58" t="s">
        <v>13862</v>
      </c>
    </row>
    <row r="16085" spans="1:2" x14ac:dyDescent="0.25">
      <c r="A16085" s="57">
        <v>71121123</v>
      </c>
      <c r="B16085" s="58" t="s">
        <v>6120</v>
      </c>
    </row>
    <row r="16086" spans="1:2" x14ac:dyDescent="0.25">
      <c r="A16086" s="57">
        <v>71121201</v>
      </c>
      <c r="B16086" s="58" t="s">
        <v>1877</v>
      </c>
    </row>
    <row r="16087" spans="1:2" x14ac:dyDescent="0.25">
      <c r="A16087" s="57">
        <v>71121202</v>
      </c>
      <c r="B16087" s="58" t="s">
        <v>11048</v>
      </c>
    </row>
    <row r="16088" spans="1:2" x14ac:dyDescent="0.25">
      <c r="A16088" s="57">
        <v>71121203</v>
      </c>
      <c r="B16088" s="58" t="s">
        <v>6275</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13943</v>
      </c>
    </row>
    <row r="16095" spans="1:2" x14ac:dyDescent="0.25">
      <c r="A16095" s="57">
        <v>71121302</v>
      </c>
      <c r="B16095" s="58" t="s">
        <v>12634</v>
      </c>
    </row>
    <row r="16096" spans="1:2" x14ac:dyDescent="0.25">
      <c r="A16096" s="57">
        <v>71121303</v>
      </c>
      <c r="B16096" s="58" t="s">
        <v>12137</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14662</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11060</v>
      </c>
    </row>
    <row r="16107" spans="1:2" x14ac:dyDescent="0.25">
      <c r="A16107" s="57">
        <v>71121502</v>
      </c>
      <c r="B16107" s="58" t="s">
        <v>11899</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12096</v>
      </c>
    </row>
    <row r="16111" spans="1:2" x14ac:dyDescent="0.25">
      <c r="A16111" s="57">
        <v>71121506</v>
      </c>
      <c r="B16111" s="58" t="s">
        <v>13593</v>
      </c>
    </row>
    <row r="16112" spans="1:2" x14ac:dyDescent="0.25">
      <c r="A16112" s="57">
        <v>71121507</v>
      </c>
      <c r="B16112" s="58" t="s">
        <v>6078</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12268</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12090</v>
      </c>
    </row>
    <row r="16127" spans="1:2" x14ac:dyDescent="0.25">
      <c r="A16127" s="57">
        <v>71121606</v>
      </c>
      <c r="B16127" s="58" t="s">
        <v>12869</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10277</v>
      </c>
    </row>
    <row r="16131" spans="1:2" x14ac:dyDescent="0.25">
      <c r="A16131" s="57">
        <v>71121610</v>
      </c>
      <c r="B16131" s="58" t="s">
        <v>6156</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12644</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12077</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11658</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14177</v>
      </c>
    </row>
    <row r="16154" spans="1:2" x14ac:dyDescent="0.25">
      <c r="A16154" s="57">
        <v>71121633</v>
      </c>
      <c r="B16154" s="58" t="s">
        <v>13888</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13544</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14653</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11134</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17722</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12552</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11816</v>
      </c>
    </row>
    <row r="16178" spans="1:2" x14ac:dyDescent="0.25">
      <c r="A16178" s="57">
        <v>71122101</v>
      </c>
      <c r="B16178" s="58" t="s">
        <v>10721</v>
      </c>
    </row>
    <row r="16179" spans="1:2" x14ac:dyDescent="0.25">
      <c r="A16179" s="57">
        <v>71122102</v>
      </c>
      <c r="B16179" s="58" t="s">
        <v>10136</v>
      </c>
    </row>
    <row r="16180" spans="1:2" x14ac:dyDescent="0.25">
      <c r="A16180" s="57">
        <v>71122103</v>
      </c>
      <c r="B16180" s="58" t="s">
        <v>10516</v>
      </c>
    </row>
    <row r="16181" spans="1:2" x14ac:dyDescent="0.25">
      <c r="A16181" s="57">
        <v>71122104</v>
      </c>
      <c r="B16181" s="58" t="s">
        <v>14054</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6118</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12384</v>
      </c>
    </row>
    <row r="16195" spans="1:2" x14ac:dyDescent="0.25">
      <c r="A16195" s="57">
        <v>71122203</v>
      </c>
      <c r="B16195" s="58" t="s">
        <v>3324</v>
      </c>
    </row>
    <row r="16196" spans="1:2" x14ac:dyDescent="0.25">
      <c r="A16196" s="57">
        <v>71122301</v>
      </c>
      <c r="B16196" s="58" t="s">
        <v>14595</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13934</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18695</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14370</v>
      </c>
    </row>
    <row r="16217" spans="1:2" x14ac:dyDescent="0.25">
      <c r="A16217" s="57">
        <v>71122601</v>
      </c>
      <c r="B16217" s="58" t="s">
        <v>13510</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13915</v>
      </c>
    </row>
    <row r="16221" spans="1:2" x14ac:dyDescent="0.25">
      <c r="A16221" s="57">
        <v>71122605</v>
      </c>
      <c r="B16221" s="58" t="s">
        <v>11925</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11669</v>
      </c>
    </row>
    <row r="16227" spans="1:2" x14ac:dyDescent="0.25">
      <c r="A16227" s="57">
        <v>71122611</v>
      </c>
      <c r="B16227" s="58" t="s">
        <v>12668</v>
      </c>
    </row>
    <row r="16228" spans="1:2" x14ac:dyDescent="0.25">
      <c r="A16228" s="57">
        <v>71122612</v>
      </c>
      <c r="B16228" s="58" t="s">
        <v>14435</v>
      </c>
    </row>
    <row r="16229" spans="1:2" x14ac:dyDescent="0.25">
      <c r="A16229" s="57">
        <v>71122613</v>
      </c>
      <c r="B16229" s="58" t="s">
        <v>8859</v>
      </c>
    </row>
    <row r="16230" spans="1:2" x14ac:dyDescent="0.25">
      <c r="A16230" s="57">
        <v>71122701</v>
      </c>
      <c r="B16230" s="58" t="s">
        <v>9664</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6250</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13643</v>
      </c>
    </row>
    <row r="16240" spans="1:2" x14ac:dyDescent="0.25">
      <c r="A16240" s="57">
        <v>71122803</v>
      </c>
      <c r="B16240" s="58" t="s">
        <v>12034</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12459</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14581</v>
      </c>
    </row>
    <row r="16252" spans="1:2" x14ac:dyDescent="0.25">
      <c r="A16252" s="57">
        <v>71131001</v>
      </c>
      <c r="B16252" s="58" t="s">
        <v>5789</v>
      </c>
    </row>
    <row r="16253" spans="1:2" x14ac:dyDescent="0.25">
      <c r="A16253" s="57">
        <v>71131002</v>
      </c>
      <c r="B16253" s="58" t="s">
        <v>10521</v>
      </c>
    </row>
    <row r="16254" spans="1:2" x14ac:dyDescent="0.25">
      <c r="A16254" s="57">
        <v>71131003</v>
      </c>
      <c r="B16254" s="58" t="s">
        <v>16618</v>
      </c>
    </row>
    <row r="16255" spans="1:2" x14ac:dyDescent="0.25">
      <c r="A16255" s="57">
        <v>71131004</v>
      </c>
      <c r="B16255" s="58" t="s">
        <v>14637</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12498</v>
      </c>
    </row>
    <row r="16261" spans="1:2" x14ac:dyDescent="0.25">
      <c r="A16261" s="57">
        <v>71131010</v>
      </c>
      <c r="B16261" s="58" t="s">
        <v>12357</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11150</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7794</v>
      </c>
    </row>
    <row r="16273" spans="1:2" x14ac:dyDescent="0.25">
      <c r="A16273" s="57">
        <v>71131105</v>
      </c>
      <c r="B16273" s="58" t="s">
        <v>6130</v>
      </c>
    </row>
    <row r="16274" spans="1:2" x14ac:dyDescent="0.25">
      <c r="A16274" s="57">
        <v>71131106</v>
      </c>
      <c r="B16274" s="58" t="s">
        <v>13410</v>
      </c>
    </row>
    <row r="16275" spans="1:2" x14ac:dyDescent="0.25">
      <c r="A16275" s="57">
        <v>71131107</v>
      </c>
      <c r="B16275" s="58" t="s">
        <v>13031</v>
      </c>
    </row>
    <row r="16276" spans="1:2" x14ac:dyDescent="0.25">
      <c r="A16276" s="57">
        <v>71131108</v>
      </c>
      <c r="B16276" s="58" t="s">
        <v>12813</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9814</v>
      </c>
    </row>
    <row r="16280" spans="1:2" x14ac:dyDescent="0.25">
      <c r="A16280" s="57">
        <v>71131201</v>
      </c>
      <c r="B16280" s="58" t="s">
        <v>9897</v>
      </c>
    </row>
    <row r="16281" spans="1:2" x14ac:dyDescent="0.25">
      <c r="A16281" s="57">
        <v>71131301</v>
      </c>
      <c r="B16281" s="58" t="s">
        <v>8641</v>
      </c>
    </row>
    <row r="16282" spans="1:2" x14ac:dyDescent="0.25">
      <c r="A16282" s="57">
        <v>71131302</v>
      </c>
      <c r="B16282" s="58" t="s">
        <v>17826</v>
      </c>
    </row>
    <row r="16283" spans="1:2" x14ac:dyDescent="0.25">
      <c r="A16283" s="57">
        <v>71131303</v>
      </c>
      <c r="B16283" s="58" t="s">
        <v>8973</v>
      </c>
    </row>
    <row r="16284" spans="1:2" x14ac:dyDescent="0.25">
      <c r="A16284" s="57">
        <v>71131304</v>
      </c>
      <c r="B16284" s="58" t="s">
        <v>9803</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14172</v>
      </c>
    </row>
    <row r="16288" spans="1:2" x14ac:dyDescent="0.25">
      <c r="A16288" s="57">
        <v>71131308</v>
      </c>
      <c r="B16288" s="58" t="s">
        <v>2834</v>
      </c>
    </row>
    <row r="16289" spans="1:2" x14ac:dyDescent="0.25">
      <c r="A16289" s="57">
        <v>71131309</v>
      </c>
      <c r="B16289" s="58" t="s">
        <v>14395</v>
      </c>
    </row>
    <row r="16290" spans="1:2" x14ac:dyDescent="0.25">
      <c r="A16290" s="57">
        <v>71131310</v>
      </c>
      <c r="B16290" s="58" t="s">
        <v>17840</v>
      </c>
    </row>
    <row r="16291" spans="1:2" x14ac:dyDescent="0.25">
      <c r="A16291" s="57">
        <v>71131401</v>
      </c>
      <c r="B16291" s="58" t="s">
        <v>12345</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18296</v>
      </c>
    </row>
    <row r="16297" spans="1:2" x14ac:dyDescent="0.25">
      <c r="A16297" s="57">
        <v>71141004</v>
      </c>
      <c r="B16297" s="58" t="s">
        <v>10126</v>
      </c>
    </row>
    <row r="16298" spans="1:2" x14ac:dyDescent="0.25">
      <c r="A16298" s="57">
        <v>71141101</v>
      </c>
      <c r="B16298" s="58" t="s">
        <v>11428</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13793</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12207</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10804</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14402</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5969</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4830</v>
      </c>
    </row>
    <row r="16330" spans="1:2" x14ac:dyDescent="0.25">
      <c r="A16330" s="57">
        <v>71151401</v>
      </c>
      <c r="B16330" s="58" t="s">
        <v>10364</v>
      </c>
    </row>
    <row r="16331" spans="1:2" x14ac:dyDescent="0.25">
      <c r="A16331" s="57">
        <v>71151402</v>
      </c>
      <c r="B16331" s="58" t="s">
        <v>5915</v>
      </c>
    </row>
    <row r="16332" spans="1:2" x14ac:dyDescent="0.25">
      <c r="A16332" s="57">
        <v>71151403</v>
      </c>
      <c r="B16332" s="58" t="s">
        <v>8270</v>
      </c>
    </row>
    <row r="16333" spans="1:2" x14ac:dyDescent="0.25">
      <c r="A16333" s="57">
        <v>71151404</v>
      </c>
      <c r="B16333" s="58" t="s">
        <v>10255</v>
      </c>
    </row>
    <row r="16334" spans="1:2" x14ac:dyDescent="0.25">
      <c r="A16334" s="57">
        <v>71151405</v>
      </c>
      <c r="B16334" s="58" t="s">
        <v>10687</v>
      </c>
    </row>
    <row r="16335" spans="1:2" x14ac:dyDescent="0.25">
      <c r="A16335" s="57">
        <v>71151406</v>
      </c>
      <c r="B16335" s="58" t="s">
        <v>13453</v>
      </c>
    </row>
    <row r="16336" spans="1:2" x14ac:dyDescent="0.25">
      <c r="A16336" s="57">
        <v>71161001</v>
      </c>
      <c r="B16336" s="58" t="s">
        <v>1543</v>
      </c>
    </row>
    <row r="16337" spans="1:2" x14ac:dyDescent="0.25">
      <c r="A16337" s="57">
        <v>71161002</v>
      </c>
      <c r="B16337" s="58" t="s">
        <v>6288</v>
      </c>
    </row>
    <row r="16338" spans="1:2" x14ac:dyDescent="0.25">
      <c r="A16338" s="57">
        <v>71161003</v>
      </c>
      <c r="B16338" s="58" t="s">
        <v>6559</v>
      </c>
    </row>
    <row r="16339" spans="1:2" x14ac:dyDescent="0.25">
      <c r="A16339" s="57">
        <v>71161004</v>
      </c>
      <c r="B16339" s="58" t="s">
        <v>9982</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10588</v>
      </c>
    </row>
    <row r="16350" spans="1:2" x14ac:dyDescent="0.25">
      <c r="A16350" s="57">
        <v>71161110</v>
      </c>
      <c r="B16350" s="58" t="s">
        <v>12914</v>
      </c>
    </row>
    <row r="16351" spans="1:2" x14ac:dyDescent="0.25">
      <c r="A16351" s="57">
        <v>71161111</v>
      </c>
      <c r="B16351" s="58" t="s">
        <v>1880</v>
      </c>
    </row>
    <row r="16352" spans="1:2" x14ac:dyDescent="0.25">
      <c r="A16352" s="57">
        <v>71161201</v>
      </c>
      <c r="B16352" s="58" t="s">
        <v>14157</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10472</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14256</v>
      </c>
    </row>
    <row r="16361" spans="1:2" x14ac:dyDescent="0.25">
      <c r="A16361" s="57">
        <v>71161304</v>
      </c>
      <c r="B16361" s="58" t="s">
        <v>6196</v>
      </c>
    </row>
    <row r="16362" spans="1:2" x14ac:dyDescent="0.25">
      <c r="A16362" s="57">
        <v>71161305</v>
      </c>
      <c r="B16362" s="58" t="s">
        <v>5414</v>
      </c>
    </row>
    <row r="16363" spans="1:2" x14ac:dyDescent="0.25">
      <c r="A16363" s="57">
        <v>71161306</v>
      </c>
      <c r="B16363" s="58" t="s">
        <v>12484</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13171</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10698</v>
      </c>
    </row>
    <row r="16371" spans="1:2" x14ac:dyDescent="0.25">
      <c r="A16371" s="57">
        <v>71161409</v>
      </c>
      <c r="B16371" s="58" t="s">
        <v>15284</v>
      </c>
    </row>
    <row r="16372" spans="1:2" x14ac:dyDescent="0.25">
      <c r="A16372" s="57">
        <v>71161410</v>
      </c>
      <c r="B16372" s="58" t="s">
        <v>10254</v>
      </c>
    </row>
    <row r="16373" spans="1:2" x14ac:dyDescent="0.25">
      <c r="A16373" s="57">
        <v>71161411</v>
      </c>
      <c r="B16373" s="58" t="s">
        <v>10705</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13008</v>
      </c>
    </row>
    <row r="16383" spans="1:2" x14ac:dyDescent="0.25">
      <c r="A16383" s="57">
        <v>72101503</v>
      </c>
      <c r="B16383" s="58" t="s">
        <v>4679</v>
      </c>
    </row>
    <row r="16384" spans="1:2" x14ac:dyDescent="0.25">
      <c r="A16384" s="57">
        <v>72101504</v>
      </c>
      <c r="B16384" s="58" t="s">
        <v>10304</v>
      </c>
    </row>
    <row r="16385" spans="1:2" x14ac:dyDescent="0.25">
      <c r="A16385" s="57">
        <v>72101505</v>
      </c>
      <c r="B16385" s="58" t="s">
        <v>17827</v>
      </c>
    </row>
    <row r="16386" spans="1:2" x14ac:dyDescent="0.25">
      <c r="A16386" s="57">
        <v>72101506</v>
      </c>
      <c r="B16386" s="58" t="s">
        <v>11104</v>
      </c>
    </row>
    <row r="16387" spans="1:2" x14ac:dyDescent="0.25">
      <c r="A16387" s="57">
        <v>72101601</v>
      </c>
      <c r="B16387" s="58" t="s">
        <v>11319</v>
      </c>
    </row>
    <row r="16388" spans="1:2" x14ac:dyDescent="0.25">
      <c r="A16388" s="57">
        <v>72101602</v>
      </c>
      <c r="B16388" s="58" t="s">
        <v>6110</v>
      </c>
    </row>
    <row r="16389" spans="1:2" x14ac:dyDescent="0.25">
      <c r="A16389" s="57">
        <v>72101603</v>
      </c>
      <c r="B16389" s="58" t="s">
        <v>5164</v>
      </c>
    </row>
    <row r="16390" spans="1:2" x14ac:dyDescent="0.25">
      <c r="A16390" s="57">
        <v>72101604</v>
      </c>
      <c r="B16390" s="58" t="s">
        <v>11908</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12199</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13689</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12346</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12378</v>
      </c>
    </row>
    <row r="16407" spans="1:2" x14ac:dyDescent="0.25">
      <c r="A16407" s="57">
        <v>72102004</v>
      </c>
      <c r="B16407" s="58" t="s">
        <v>10640</v>
      </c>
    </row>
    <row r="16408" spans="1:2" x14ac:dyDescent="0.25">
      <c r="A16408" s="57">
        <v>72102005</v>
      </c>
      <c r="B16408" s="58" t="s">
        <v>1562</v>
      </c>
    </row>
    <row r="16409" spans="1:2" x14ac:dyDescent="0.25">
      <c r="A16409" s="57">
        <v>72102006</v>
      </c>
      <c r="B16409" s="58" t="s">
        <v>10519</v>
      </c>
    </row>
    <row r="16410" spans="1:2" x14ac:dyDescent="0.25">
      <c r="A16410" s="57">
        <v>72102101</v>
      </c>
      <c r="B16410" s="58" t="s">
        <v>16118</v>
      </c>
    </row>
    <row r="16411" spans="1:2" x14ac:dyDescent="0.25">
      <c r="A16411" s="57">
        <v>72102102</v>
      </c>
      <c r="B16411" s="58" t="s">
        <v>12062</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11632</v>
      </c>
    </row>
    <row r="16418" spans="1:2" x14ac:dyDescent="0.25">
      <c r="A16418" s="57">
        <v>72102203</v>
      </c>
      <c r="B16418" s="58" t="s">
        <v>18776</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10670</v>
      </c>
    </row>
    <row r="16423" spans="1:2" x14ac:dyDescent="0.25">
      <c r="A16423" s="57">
        <v>72102208</v>
      </c>
      <c r="B16423" s="58" t="s">
        <v>8603</v>
      </c>
    </row>
    <row r="16424" spans="1:2" x14ac:dyDescent="0.25">
      <c r="A16424" s="57">
        <v>72102209</v>
      </c>
      <c r="B16424" s="58" t="s">
        <v>9868</v>
      </c>
    </row>
    <row r="16425" spans="1:2" x14ac:dyDescent="0.25">
      <c r="A16425" s="57">
        <v>72102301</v>
      </c>
      <c r="B16425" s="58" t="s">
        <v>2678</v>
      </c>
    </row>
    <row r="16426" spans="1:2" x14ac:dyDescent="0.25">
      <c r="A16426" s="57">
        <v>72102302</v>
      </c>
      <c r="B16426" s="58" t="s">
        <v>12769</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10682</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11126</v>
      </c>
    </row>
    <row r="16440" spans="1:2" x14ac:dyDescent="0.25">
      <c r="A16440" s="57">
        <v>72102506</v>
      </c>
      <c r="B16440" s="58" t="s">
        <v>8682</v>
      </c>
    </row>
    <row r="16441" spans="1:2" x14ac:dyDescent="0.25">
      <c r="A16441" s="57">
        <v>72102507</v>
      </c>
      <c r="B16441" s="58" t="s">
        <v>10653</v>
      </c>
    </row>
    <row r="16442" spans="1:2" x14ac:dyDescent="0.25">
      <c r="A16442" s="57">
        <v>72102508</v>
      </c>
      <c r="B16442" s="58" t="s">
        <v>10301</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12895</v>
      </c>
    </row>
    <row r="16446" spans="1:2" x14ac:dyDescent="0.25">
      <c r="A16446" s="57">
        <v>72102702</v>
      </c>
      <c r="B16446" s="58" t="s">
        <v>14291</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14728</v>
      </c>
    </row>
    <row r="16451" spans="1:2" x14ac:dyDescent="0.25">
      <c r="A16451" s="57">
        <v>72102902</v>
      </c>
      <c r="B16451" s="58" t="s">
        <v>6257</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6108</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5841</v>
      </c>
    </row>
    <row r="16459" spans="1:2" x14ac:dyDescent="0.25">
      <c r="A16459" s="57">
        <v>72131501</v>
      </c>
      <c r="B16459" s="58" t="s">
        <v>11158</v>
      </c>
    </row>
    <row r="16460" spans="1:2" x14ac:dyDescent="0.25">
      <c r="A16460" s="57">
        <v>72131502</v>
      </c>
      <c r="B16460" s="58" t="s">
        <v>13045</v>
      </c>
    </row>
    <row r="16461" spans="1:2" x14ac:dyDescent="0.25">
      <c r="A16461" s="57">
        <v>72131601</v>
      </c>
      <c r="B16461" s="58" t="s">
        <v>2206</v>
      </c>
    </row>
    <row r="16462" spans="1:2" x14ac:dyDescent="0.25">
      <c r="A16462" s="57">
        <v>72131701</v>
      </c>
      <c r="B16462" s="58" t="s">
        <v>12760</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18647</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14189</v>
      </c>
    </row>
    <row r="16474" spans="1:2" x14ac:dyDescent="0.25">
      <c r="A16474" s="57">
        <v>73101606</v>
      </c>
      <c r="B16474" s="58" t="s">
        <v>1427</v>
      </c>
    </row>
    <row r="16475" spans="1:2" x14ac:dyDescent="0.25">
      <c r="A16475" s="57">
        <v>73101607</v>
      </c>
      <c r="B16475" s="58" t="s">
        <v>11730</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11650</v>
      </c>
    </row>
    <row r="16481" spans="1:2" x14ac:dyDescent="0.25">
      <c r="A16481" s="57">
        <v>73101613</v>
      </c>
      <c r="B16481" s="58" t="s">
        <v>12120</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12406</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13251</v>
      </c>
    </row>
    <row r="16491" spans="1:2" x14ac:dyDescent="0.25">
      <c r="A16491" s="57">
        <v>73111501</v>
      </c>
      <c r="B16491" s="58" t="s">
        <v>12237</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13897</v>
      </c>
    </row>
    <row r="16509" spans="1:2" x14ac:dyDescent="0.25">
      <c r="A16509" s="57">
        <v>73121508</v>
      </c>
      <c r="B16509" s="58" t="s">
        <v>7343</v>
      </c>
    </row>
    <row r="16510" spans="1:2" x14ac:dyDescent="0.25">
      <c r="A16510" s="57">
        <v>73121509</v>
      </c>
      <c r="B16510" s="58" t="s">
        <v>12585</v>
      </c>
    </row>
    <row r="16511" spans="1:2" x14ac:dyDescent="0.25">
      <c r="A16511" s="57">
        <v>73121601</v>
      </c>
      <c r="B16511" s="58" t="s">
        <v>12074</v>
      </c>
    </row>
    <row r="16512" spans="1:2" x14ac:dyDescent="0.25">
      <c r="A16512" s="57">
        <v>73121602</v>
      </c>
      <c r="B16512" s="58" t="s">
        <v>10468</v>
      </c>
    </row>
    <row r="16513" spans="1:2" x14ac:dyDescent="0.25">
      <c r="A16513" s="57">
        <v>73121603</v>
      </c>
      <c r="B16513" s="58" t="s">
        <v>17390</v>
      </c>
    </row>
    <row r="16514" spans="1:2" x14ac:dyDescent="0.25">
      <c r="A16514" s="57">
        <v>73121606</v>
      </c>
      <c r="B16514" s="58" t="s">
        <v>14027</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10468</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11516</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6201</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13732</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12617</v>
      </c>
    </row>
    <row r="16534" spans="1:2" x14ac:dyDescent="0.25">
      <c r="A16534" s="57">
        <v>73131507</v>
      </c>
      <c r="B16534" s="58" t="s">
        <v>14545</v>
      </c>
    </row>
    <row r="16535" spans="1:2" x14ac:dyDescent="0.25">
      <c r="A16535" s="57">
        <v>73131508</v>
      </c>
      <c r="B16535" s="58" t="s">
        <v>6773</v>
      </c>
    </row>
    <row r="16536" spans="1:2" x14ac:dyDescent="0.25">
      <c r="A16536" s="57">
        <v>73131601</v>
      </c>
      <c r="B16536" s="58" t="s">
        <v>12350</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11642</v>
      </c>
    </row>
    <row r="16541" spans="1:2" x14ac:dyDescent="0.25">
      <c r="A16541" s="57">
        <v>73131606</v>
      </c>
      <c r="B16541" s="58" t="s">
        <v>4907</v>
      </c>
    </row>
    <row r="16542" spans="1:2" x14ac:dyDescent="0.25">
      <c r="A16542" s="57">
        <v>73131607</v>
      </c>
      <c r="B16542" s="58" t="s">
        <v>13559</v>
      </c>
    </row>
    <row r="16543" spans="1:2" x14ac:dyDescent="0.25">
      <c r="A16543" s="57">
        <v>73131608</v>
      </c>
      <c r="B16543" s="58" t="s">
        <v>13906</v>
      </c>
    </row>
    <row r="16544" spans="1:2" x14ac:dyDescent="0.25">
      <c r="A16544" s="57">
        <v>73131701</v>
      </c>
      <c r="B16544" s="58" t="s">
        <v>16935</v>
      </c>
    </row>
    <row r="16545" spans="1:2" x14ac:dyDescent="0.25">
      <c r="A16545" s="57">
        <v>73131702</v>
      </c>
      <c r="B16545" s="58" t="s">
        <v>11187</v>
      </c>
    </row>
    <row r="16546" spans="1:2" x14ac:dyDescent="0.25">
      <c r="A16546" s="57">
        <v>73131703</v>
      </c>
      <c r="B16546" s="58" t="s">
        <v>8262</v>
      </c>
    </row>
    <row r="16547" spans="1:2" x14ac:dyDescent="0.25">
      <c r="A16547" s="57">
        <v>73131801</v>
      </c>
      <c r="B16547" s="58" t="s">
        <v>17787</v>
      </c>
    </row>
    <row r="16548" spans="1:2" x14ac:dyDescent="0.25">
      <c r="A16548" s="57">
        <v>73131802</v>
      </c>
      <c r="B16548" s="58" t="s">
        <v>5163</v>
      </c>
    </row>
    <row r="16549" spans="1:2" x14ac:dyDescent="0.25">
      <c r="A16549" s="57">
        <v>73131803</v>
      </c>
      <c r="B16549" s="58" t="s">
        <v>10111</v>
      </c>
    </row>
    <row r="16550" spans="1:2" x14ac:dyDescent="0.25">
      <c r="A16550" s="57">
        <v>73131804</v>
      </c>
      <c r="B16550" s="58" t="s">
        <v>7783</v>
      </c>
    </row>
    <row r="16551" spans="1:2" x14ac:dyDescent="0.25">
      <c r="A16551" s="57">
        <v>73131902</v>
      </c>
      <c r="B16551" s="58" t="s">
        <v>12603</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9986</v>
      </c>
    </row>
    <row r="16556" spans="1:2" x14ac:dyDescent="0.25">
      <c r="A16556" s="57">
        <v>73141501</v>
      </c>
      <c r="B16556" s="58" t="s">
        <v>2404</v>
      </c>
    </row>
    <row r="16557" spans="1:2" x14ac:dyDescent="0.25">
      <c r="A16557" s="57">
        <v>73141502</v>
      </c>
      <c r="B16557" s="58" t="s">
        <v>9791</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10222</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18711</v>
      </c>
    </row>
    <row r="16569" spans="1:2" x14ac:dyDescent="0.25">
      <c r="A16569" s="57">
        <v>73141704</v>
      </c>
      <c r="B16569" s="58" t="s">
        <v>9781</v>
      </c>
    </row>
    <row r="16570" spans="1:2" x14ac:dyDescent="0.25">
      <c r="A16570" s="57">
        <v>73141705</v>
      </c>
      <c r="B16570" s="58" t="s">
        <v>14549</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11381</v>
      </c>
    </row>
    <row r="16574" spans="1:2" x14ac:dyDescent="0.25">
      <c r="A16574" s="57">
        <v>73141709</v>
      </c>
      <c r="B16574" s="58" t="s">
        <v>9958</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14688</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6185</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14078</v>
      </c>
    </row>
    <row r="16589" spans="1:2" x14ac:dyDescent="0.25">
      <c r="A16589" s="57">
        <v>73151607</v>
      </c>
      <c r="B16589" s="58" t="s">
        <v>14571</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13067</v>
      </c>
    </row>
    <row r="16594" spans="1:2" x14ac:dyDescent="0.25">
      <c r="A16594" s="57">
        <v>73151802</v>
      </c>
      <c r="B16594" s="58" t="s">
        <v>12990</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10619</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10890</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13025</v>
      </c>
    </row>
    <row r="16606" spans="1:2" x14ac:dyDescent="0.25">
      <c r="A16606" s="57">
        <v>73152002</v>
      </c>
      <c r="B16606" s="58" t="s">
        <v>17426</v>
      </c>
    </row>
    <row r="16607" spans="1:2" x14ac:dyDescent="0.25">
      <c r="A16607" s="57">
        <v>73152003</v>
      </c>
      <c r="B16607" s="58" t="s">
        <v>9940</v>
      </c>
    </row>
    <row r="16608" spans="1:2" x14ac:dyDescent="0.25">
      <c r="A16608" s="57">
        <v>73152004</v>
      </c>
      <c r="B16608" s="58" t="s">
        <v>10142</v>
      </c>
    </row>
    <row r="16609" spans="1:2" x14ac:dyDescent="0.25">
      <c r="A16609" s="57">
        <v>73152101</v>
      </c>
      <c r="B16609" s="58" t="s">
        <v>13480</v>
      </c>
    </row>
    <row r="16610" spans="1:2" x14ac:dyDescent="0.25">
      <c r="A16610" s="57">
        <v>73152102</v>
      </c>
      <c r="B16610" s="58" t="s">
        <v>11731</v>
      </c>
    </row>
    <row r="16611" spans="1:2" x14ac:dyDescent="0.25">
      <c r="A16611" s="57">
        <v>73161501</v>
      </c>
      <c r="B16611" s="58" t="s">
        <v>11878</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11686</v>
      </c>
    </row>
    <row r="16615" spans="1:2" x14ac:dyDescent="0.25">
      <c r="A16615" s="57">
        <v>73161505</v>
      </c>
      <c r="B16615" s="58" t="s">
        <v>14765</v>
      </c>
    </row>
    <row r="16616" spans="1:2" x14ac:dyDescent="0.25">
      <c r="A16616" s="57">
        <v>73161506</v>
      </c>
      <c r="B16616" s="58" t="s">
        <v>10586</v>
      </c>
    </row>
    <row r="16617" spans="1:2" x14ac:dyDescent="0.25">
      <c r="A16617" s="57">
        <v>73161507</v>
      </c>
      <c r="B16617" s="58" t="s">
        <v>8492</v>
      </c>
    </row>
    <row r="16618" spans="1:2" x14ac:dyDescent="0.25">
      <c r="A16618" s="57">
        <v>73161508</v>
      </c>
      <c r="B16618" s="58" t="s">
        <v>12766</v>
      </c>
    </row>
    <row r="16619" spans="1:2" x14ac:dyDescent="0.25">
      <c r="A16619" s="57">
        <v>73161509</v>
      </c>
      <c r="B16619" s="58" t="s">
        <v>12588</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10569</v>
      </c>
    </row>
    <row r="16634" spans="1:2" x14ac:dyDescent="0.25">
      <c r="A16634" s="57">
        <v>73161605</v>
      </c>
      <c r="B16634" s="58" t="s">
        <v>14985</v>
      </c>
    </row>
    <row r="16635" spans="1:2" x14ac:dyDescent="0.25">
      <c r="A16635" s="57">
        <v>73161606</v>
      </c>
      <c r="B16635" s="58" t="s">
        <v>11093</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11204</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17964</v>
      </c>
    </row>
    <row r="16643" spans="1:2" x14ac:dyDescent="0.25">
      <c r="A16643" s="57">
        <v>73171507</v>
      </c>
      <c r="B16643" s="58" t="s">
        <v>13002</v>
      </c>
    </row>
    <row r="16644" spans="1:2" x14ac:dyDescent="0.25">
      <c r="A16644" s="57">
        <v>73171508</v>
      </c>
      <c r="B16644" s="58" t="s">
        <v>13000</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13777</v>
      </c>
    </row>
    <row r="16653" spans="1:2" x14ac:dyDescent="0.25">
      <c r="A16653" s="57">
        <v>73181001</v>
      </c>
      <c r="B16653" s="58" t="s">
        <v>18506</v>
      </c>
    </row>
    <row r="16654" spans="1:2" x14ac:dyDescent="0.25">
      <c r="A16654" s="57">
        <v>73181002</v>
      </c>
      <c r="B16654" s="58" t="s">
        <v>13046</v>
      </c>
    </row>
    <row r="16655" spans="1:2" x14ac:dyDescent="0.25">
      <c r="A16655" s="57">
        <v>73181003</v>
      </c>
      <c r="B16655" s="58" t="s">
        <v>11990</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14350</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10929</v>
      </c>
    </row>
    <row r="16662" spans="1:2" x14ac:dyDescent="0.25">
      <c r="A16662" s="57">
        <v>73181010</v>
      </c>
      <c r="B16662" s="58" t="s">
        <v>18574</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10796</v>
      </c>
    </row>
    <row r="16668" spans="1:2" x14ac:dyDescent="0.25">
      <c r="A16668" s="57">
        <v>73181016</v>
      </c>
      <c r="B16668" s="58" t="s">
        <v>11274</v>
      </c>
    </row>
    <row r="16669" spans="1:2" x14ac:dyDescent="0.25">
      <c r="A16669" s="57">
        <v>73181017</v>
      </c>
      <c r="B16669" s="58" t="s">
        <v>17463</v>
      </c>
    </row>
    <row r="16670" spans="1:2" x14ac:dyDescent="0.25">
      <c r="A16670" s="57">
        <v>73181018</v>
      </c>
      <c r="B16670" s="58" t="s">
        <v>11303</v>
      </c>
    </row>
    <row r="16671" spans="1:2" x14ac:dyDescent="0.25">
      <c r="A16671" s="57">
        <v>73181019</v>
      </c>
      <c r="B16671" s="58" t="s">
        <v>6102</v>
      </c>
    </row>
    <row r="16672" spans="1:2" x14ac:dyDescent="0.25">
      <c r="A16672" s="57">
        <v>73181020</v>
      </c>
      <c r="B16672" s="58" t="s">
        <v>11530</v>
      </c>
    </row>
    <row r="16673" spans="1:2" x14ac:dyDescent="0.25">
      <c r="A16673" s="57">
        <v>73181021</v>
      </c>
      <c r="B16673" s="58" t="s">
        <v>4431</v>
      </c>
    </row>
    <row r="16674" spans="1:2" x14ac:dyDescent="0.25">
      <c r="A16674" s="57">
        <v>73181022</v>
      </c>
      <c r="B16674" s="58" t="s">
        <v>13174</v>
      </c>
    </row>
    <row r="16675" spans="1:2" x14ac:dyDescent="0.25">
      <c r="A16675" s="57">
        <v>73181023</v>
      </c>
      <c r="B16675" s="58" t="s">
        <v>897</v>
      </c>
    </row>
    <row r="16676" spans="1:2" x14ac:dyDescent="0.25">
      <c r="A16676" s="57">
        <v>73181101</v>
      </c>
      <c r="B16676" s="58" t="s">
        <v>10973</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11007</v>
      </c>
    </row>
    <row r="16680" spans="1:2" x14ac:dyDescent="0.25">
      <c r="A16680" s="57">
        <v>73181105</v>
      </c>
      <c r="B16680" s="58" t="s">
        <v>13024</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17224</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17231</v>
      </c>
    </row>
    <row r="16690" spans="1:2" x14ac:dyDescent="0.25">
      <c r="A16690" s="57">
        <v>73181303</v>
      </c>
      <c r="B16690" s="58" t="s">
        <v>9072</v>
      </c>
    </row>
    <row r="16691" spans="1:2" x14ac:dyDescent="0.25">
      <c r="A16691" s="57">
        <v>73181304</v>
      </c>
      <c r="B16691" s="58" t="s">
        <v>5964</v>
      </c>
    </row>
    <row r="16692" spans="1:2" x14ac:dyDescent="0.25">
      <c r="A16692" s="57">
        <v>73181901</v>
      </c>
      <c r="B16692" s="58" t="s">
        <v>13212</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11966</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9883</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11337</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13216</v>
      </c>
    </row>
    <row r="16710" spans="1:2" x14ac:dyDescent="0.25">
      <c r="A16710" s="57">
        <v>76111602</v>
      </c>
      <c r="B16710" s="58" t="s">
        <v>16387</v>
      </c>
    </row>
    <row r="16711" spans="1:2" x14ac:dyDescent="0.25">
      <c r="A16711" s="57">
        <v>76111603</v>
      </c>
      <c r="B16711" s="58" t="s">
        <v>13825</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13931</v>
      </c>
    </row>
    <row r="16715" spans="1:2" x14ac:dyDescent="0.25">
      <c r="A16715" s="57">
        <v>76111702</v>
      </c>
      <c r="B16715" s="58" t="s">
        <v>5520</v>
      </c>
    </row>
    <row r="16716" spans="1:2" x14ac:dyDescent="0.25">
      <c r="A16716" s="57">
        <v>76111801</v>
      </c>
      <c r="B16716" s="58" t="s">
        <v>13708</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10534</v>
      </c>
    </row>
    <row r="16720" spans="1:2" x14ac:dyDescent="0.25">
      <c r="A16720" s="57">
        <v>76121601</v>
      </c>
      <c r="B16720" s="58" t="s">
        <v>15514</v>
      </c>
    </row>
    <row r="16721" spans="1:2" x14ac:dyDescent="0.25">
      <c r="A16721" s="57">
        <v>76121602</v>
      </c>
      <c r="B16721" s="58" t="s">
        <v>12030</v>
      </c>
    </row>
    <row r="16722" spans="1:2" x14ac:dyDescent="0.25">
      <c r="A16722" s="57">
        <v>76121603</v>
      </c>
      <c r="B16722" s="58" t="s">
        <v>13433</v>
      </c>
    </row>
    <row r="16723" spans="1:2" x14ac:dyDescent="0.25">
      <c r="A16723" s="57">
        <v>76121604</v>
      </c>
      <c r="B16723" s="58" t="s">
        <v>4365</v>
      </c>
    </row>
    <row r="16724" spans="1:2" x14ac:dyDescent="0.25">
      <c r="A16724" s="57">
        <v>76121701</v>
      </c>
      <c r="B16724" s="58" t="s">
        <v>12918</v>
      </c>
    </row>
    <row r="16725" spans="1:2" x14ac:dyDescent="0.25">
      <c r="A16725" s="57">
        <v>76121702</v>
      </c>
      <c r="B16725" s="58" t="s">
        <v>69</v>
      </c>
    </row>
    <row r="16726" spans="1:2" x14ac:dyDescent="0.25">
      <c r="A16726" s="57">
        <v>76121801</v>
      </c>
      <c r="B16726" s="58" t="s">
        <v>14055</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18490</v>
      </c>
    </row>
    <row r="16735" spans="1:2" x14ac:dyDescent="0.25">
      <c r="A16735" s="57">
        <v>76131702</v>
      </c>
      <c r="B16735" s="58" t="s">
        <v>13373</v>
      </c>
    </row>
    <row r="16736" spans="1:2" x14ac:dyDescent="0.25">
      <c r="A16736" s="57">
        <v>77101501</v>
      </c>
      <c r="B16736" s="58" t="s">
        <v>4943</v>
      </c>
    </row>
    <row r="16737" spans="1:2" x14ac:dyDescent="0.25">
      <c r="A16737" s="57">
        <v>77101502</v>
      </c>
      <c r="B16737" s="58" t="s">
        <v>12583</v>
      </c>
    </row>
    <row r="16738" spans="1:2" x14ac:dyDescent="0.25">
      <c r="A16738" s="57">
        <v>77101503</v>
      </c>
      <c r="B16738" s="58" t="s">
        <v>1170</v>
      </c>
    </row>
    <row r="16739" spans="1:2" x14ac:dyDescent="0.25">
      <c r="A16739" s="57">
        <v>77101504</v>
      </c>
      <c r="B16739" s="58" t="s">
        <v>12434</v>
      </c>
    </row>
    <row r="16740" spans="1:2" x14ac:dyDescent="0.25">
      <c r="A16740" s="57">
        <v>77101505</v>
      </c>
      <c r="B16740" s="58" t="s">
        <v>11508</v>
      </c>
    </row>
    <row r="16741" spans="1:2" x14ac:dyDescent="0.25">
      <c r="A16741" s="57">
        <v>77101601</v>
      </c>
      <c r="B16741" s="58" t="s">
        <v>10580</v>
      </c>
    </row>
    <row r="16742" spans="1:2" x14ac:dyDescent="0.25">
      <c r="A16742" s="57">
        <v>77101602</v>
      </c>
      <c r="B16742" s="58" t="s">
        <v>14104</v>
      </c>
    </row>
    <row r="16743" spans="1:2" x14ac:dyDescent="0.25">
      <c r="A16743" s="57">
        <v>77101603</v>
      </c>
      <c r="B16743" s="58" t="s">
        <v>11260</v>
      </c>
    </row>
    <row r="16744" spans="1:2" x14ac:dyDescent="0.25">
      <c r="A16744" s="57">
        <v>77101604</v>
      </c>
      <c r="B16744" s="58" t="s">
        <v>11822</v>
      </c>
    </row>
    <row r="16745" spans="1:2" x14ac:dyDescent="0.25">
      <c r="A16745" s="57">
        <v>77101605</v>
      </c>
      <c r="B16745" s="58" t="s">
        <v>12949</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6178</v>
      </c>
    </row>
    <row r="16751" spans="1:2" x14ac:dyDescent="0.25">
      <c r="A16751" s="57">
        <v>77101706</v>
      </c>
      <c r="B16751" s="58" t="s">
        <v>18153</v>
      </c>
    </row>
    <row r="16752" spans="1:2" x14ac:dyDescent="0.25">
      <c r="A16752" s="57">
        <v>77101707</v>
      </c>
      <c r="B16752" s="58" t="s">
        <v>12014</v>
      </c>
    </row>
    <row r="16753" spans="1:2" x14ac:dyDescent="0.25">
      <c r="A16753" s="57">
        <v>77101801</v>
      </c>
      <c r="B16753" s="58" t="s">
        <v>12806</v>
      </c>
    </row>
    <row r="16754" spans="1:2" x14ac:dyDescent="0.25">
      <c r="A16754" s="57">
        <v>77101802</v>
      </c>
      <c r="B16754" s="58" t="s">
        <v>6366</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13877</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6161</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12070</v>
      </c>
    </row>
    <row r="16768" spans="1:2" x14ac:dyDescent="0.25">
      <c r="A16768" s="57">
        <v>77101910</v>
      </c>
      <c r="B16768" s="58" t="s">
        <v>13065</v>
      </c>
    </row>
    <row r="16769" spans="1:2" x14ac:dyDescent="0.25">
      <c r="A16769" s="57">
        <v>77111501</v>
      </c>
      <c r="B16769" s="58" t="s">
        <v>5633</v>
      </c>
    </row>
    <row r="16770" spans="1:2" x14ac:dyDescent="0.25">
      <c r="A16770" s="57">
        <v>77111502</v>
      </c>
      <c r="B16770" s="58" t="s">
        <v>18764</v>
      </c>
    </row>
    <row r="16771" spans="1:2" x14ac:dyDescent="0.25">
      <c r="A16771" s="57">
        <v>77111503</v>
      </c>
      <c r="B16771" s="58" t="s">
        <v>6203</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13427</v>
      </c>
    </row>
    <row r="16781" spans="1:2" x14ac:dyDescent="0.25">
      <c r="A16781" s="57">
        <v>77121502</v>
      </c>
      <c r="B16781" s="58" t="s">
        <v>4730</v>
      </c>
    </row>
    <row r="16782" spans="1:2" x14ac:dyDescent="0.25">
      <c r="A16782" s="57">
        <v>77121503</v>
      </c>
      <c r="B16782" s="58" t="s">
        <v>18740</v>
      </c>
    </row>
    <row r="16783" spans="1:2" x14ac:dyDescent="0.25">
      <c r="A16783" s="57">
        <v>77121504</v>
      </c>
      <c r="B16783" s="58" t="s">
        <v>6405</v>
      </c>
    </row>
    <row r="16784" spans="1:2" x14ac:dyDescent="0.25">
      <c r="A16784" s="57">
        <v>77121505</v>
      </c>
      <c r="B16784" s="58" t="s">
        <v>11224</v>
      </c>
    </row>
    <row r="16785" spans="1:2" x14ac:dyDescent="0.25">
      <c r="A16785" s="57">
        <v>77121506</v>
      </c>
      <c r="B16785" s="58" t="s">
        <v>10139</v>
      </c>
    </row>
    <row r="16786" spans="1:2" x14ac:dyDescent="0.25">
      <c r="A16786" s="57">
        <v>77121507</v>
      </c>
      <c r="B16786" s="58" t="s">
        <v>6742</v>
      </c>
    </row>
    <row r="16787" spans="1:2" x14ac:dyDescent="0.25">
      <c r="A16787" s="57">
        <v>77121508</v>
      </c>
      <c r="B16787" s="58" t="s">
        <v>13421</v>
      </c>
    </row>
    <row r="16788" spans="1:2" x14ac:dyDescent="0.25">
      <c r="A16788" s="57">
        <v>77121509</v>
      </c>
      <c r="B16788" s="58" t="s">
        <v>1781</v>
      </c>
    </row>
    <row r="16789" spans="1:2" x14ac:dyDescent="0.25">
      <c r="A16789" s="57">
        <v>77121601</v>
      </c>
      <c r="B16789" s="58" t="s">
        <v>6279</v>
      </c>
    </row>
    <row r="16790" spans="1:2" x14ac:dyDescent="0.25">
      <c r="A16790" s="57">
        <v>77121602</v>
      </c>
      <c r="B16790" s="58" t="s">
        <v>15699</v>
      </c>
    </row>
    <row r="16791" spans="1:2" x14ac:dyDescent="0.25">
      <c r="A16791" s="57">
        <v>77121603</v>
      </c>
      <c r="B16791" s="58" t="s">
        <v>11810</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14142</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11275</v>
      </c>
    </row>
    <row r="16805" spans="1:2" x14ac:dyDescent="0.25">
      <c r="A16805" s="57">
        <v>77121707</v>
      </c>
      <c r="B16805" s="58" t="s">
        <v>11420</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13299</v>
      </c>
    </row>
    <row r="16813" spans="1:2" x14ac:dyDescent="0.25">
      <c r="A16813" s="57">
        <v>77131603</v>
      </c>
      <c r="B16813" s="58" t="s">
        <v>9491</v>
      </c>
    </row>
    <row r="16814" spans="1:2" x14ac:dyDescent="0.25">
      <c r="A16814" s="57">
        <v>77131604</v>
      </c>
      <c r="B16814" s="58" t="s">
        <v>11149</v>
      </c>
    </row>
    <row r="16815" spans="1:2" x14ac:dyDescent="0.25">
      <c r="A16815" s="57">
        <v>77131701</v>
      </c>
      <c r="B16815" s="58" t="s">
        <v>18428</v>
      </c>
    </row>
    <row r="16816" spans="1:2" x14ac:dyDescent="0.25">
      <c r="A16816" s="57">
        <v>77131702</v>
      </c>
      <c r="B16816" s="58" t="s">
        <v>11674</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10915</v>
      </c>
    </row>
    <row r="16827" spans="1:2" x14ac:dyDescent="0.25">
      <c r="A16827" s="57">
        <v>78101704</v>
      </c>
      <c r="B16827" s="58" t="s">
        <v>1533</v>
      </c>
    </row>
    <row r="16828" spans="1:2" x14ac:dyDescent="0.25">
      <c r="A16828" s="57">
        <v>78101705</v>
      </c>
      <c r="B16828" s="58" t="s">
        <v>10082</v>
      </c>
    </row>
    <row r="16829" spans="1:2" x14ac:dyDescent="0.25">
      <c r="A16829" s="57">
        <v>78101801</v>
      </c>
      <c r="B16829" s="58" t="s">
        <v>5241</v>
      </c>
    </row>
    <row r="16830" spans="1:2" x14ac:dyDescent="0.25">
      <c r="A16830" s="57">
        <v>78101802</v>
      </c>
      <c r="B16830" s="58" t="s">
        <v>13807</v>
      </c>
    </row>
    <row r="16831" spans="1:2" x14ac:dyDescent="0.25">
      <c r="A16831" s="57">
        <v>78101803</v>
      </c>
      <c r="B16831" s="58" t="s">
        <v>9884</v>
      </c>
    </row>
    <row r="16832" spans="1:2" x14ac:dyDescent="0.25">
      <c r="A16832" s="57">
        <v>78101804</v>
      </c>
      <c r="B16832" s="58" t="s">
        <v>4301</v>
      </c>
    </row>
    <row r="16833" spans="1:2" x14ac:dyDescent="0.25">
      <c r="A16833" s="57">
        <v>78101901</v>
      </c>
      <c r="B16833" s="58" t="s">
        <v>10510</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5916</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9965</v>
      </c>
    </row>
    <row r="16842" spans="1:2" x14ac:dyDescent="0.25">
      <c r="A16842" s="57">
        <v>78102201</v>
      </c>
      <c r="B16842" s="58" t="s">
        <v>9614</v>
      </c>
    </row>
    <row r="16843" spans="1:2" x14ac:dyDescent="0.25">
      <c r="A16843" s="57">
        <v>78102202</v>
      </c>
      <c r="B16843" s="58" t="s">
        <v>13589</v>
      </c>
    </row>
    <row r="16844" spans="1:2" x14ac:dyDescent="0.25">
      <c r="A16844" s="57">
        <v>78102203</v>
      </c>
      <c r="B16844" s="58" t="s">
        <v>16504</v>
      </c>
    </row>
    <row r="16845" spans="1:2" x14ac:dyDescent="0.25">
      <c r="A16845" s="57">
        <v>78102204</v>
      </c>
      <c r="B16845" s="58" t="s">
        <v>12613</v>
      </c>
    </row>
    <row r="16846" spans="1:2" x14ac:dyDescent="0.25">
      <c r="A16846" s="57">
        <v>78102205</v>
      </c>
      <c r="B16846" s="58" t="s">
        <v>10259</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12189</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10941</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14001</v>
      </c>
    </row>
    <row r="16860" spans="1:2" x14ac:dyDescent="0.25">
      <c r="A16860" s="57">
        <v>78111807</v>
      </c>
      <c r="B16860" s="58" t="s">
        <v>11354</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12794</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13399</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13949</v>
      </c>
    </row>
    <row r="16872" spans="1:2" x14ac:dyDescent="0.25">
      <c r="A16872" s="57">
        <v>78131603</v>
      </c>
      <c r="B16872" s="58" t="s">
        <v>8483</v>
      </c>
    </row>
    <row r="16873" spans="1:2" x14ac:dyDescent="0.25">
      <c r="A16873" s="57">
        <v>78131701</v>
      </c>
      <c r="B16873" s="58" t="s">
        <v>13528</v>
      </c>
    </row>
    <row r="16874" spans="1:2" x14ac:dyDescent="0.25">
      <c r="A16874" s="57">
        <v>78131801</v>
      </c>
      <c r="B16874" s="58" t="s">
        <v>3402</v>
      </c>
    </row>
    <row r="16875" spans="1:2" x14ac:dyDescent="0.25">
      <c r="A16875" s="57">
        <v>78131802</v>
      </c>
      <c r="B16875" s="58" t="s">
        <v>12729</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12082</v>
      </c>
    </row>
    <row r="16881" spans="1:2" x14ac:dyDescent="0.25">
      <c r="A16881" s="57">
        <v>78141503</v>
      </c>
      <c r="B16881" s="58" t="s">
        <v>9877</v>
      </c>
    </row>
    <row r="16882" spans="1:2" x14ac:dyDescent="0.25">
      <c r="A16882" s="57">
        <v>78141601</v>
      </c>
      <c r="B16882" s="58" t="s">
        <v>179</v>
      </c>
    </row>
    <row r="16883" spans="1:2" x14ac:dyDescent="0.25">
      <c r="A16883" s="57">
        <v>78141602</v>
      </c>
      <c r="B16883" s="58" t="s">
        <v>6296</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9834</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13832</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5897</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11452</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18705</v>
      </c>
    </row>
    <row r="16906" spans="1:2" x14ac:dyDescent="0.25">
      <c r="A16906" s="57">
        <v>80101508</v>
      </c>
      <c r="B16906" s="58" t="s">
        <v>11770</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10437</v>
      </c>
    </row>
    <row r="16911" spans="1:2" x14ac:dyDescent="0.25">
      <c r="A16911" s="57">
        <v>80101701</v>
      </c>
      <c r="B16911" s="58" t="s">
        <v>15676</v>
      </c>
    </row>
    <row r="16912" spans="1:2" x14ac:dyDescent="0.25">
      <c r="A16912" s="57">
        <v>80101702</v>
      </c>
      <c r="B16912" s="58" t="s">
        <v>10156</v>
      </c>
    </row>
    <row r="16913" spans="1:2" x14ac:dyDescent="0.25">
      <c r="A16913" s="57">
        <v>80101703</v>
      </c>
      <c r="B16913" s="58" t="s">
        <v>18204</v>
      </c>
    </row>
    <row r="16914" spans="1:2" x14ac:dyDescent="0.25">
      <c r="A16914" s="57">
        <v>80101704</v>
      </c>
      <c r="B16914" s="58" t="s">
        <v>13806</v>
      </c>
    </row>
    <row r="16915" spans="1:2" x14ac:dyDescent="0.25">
      <c r="A16915" s="57">
        <v>80101705</v>
      </c>
      <c r="B16915" s="58" t="s">
        <v>12373</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9994</v>
      </c>
    </row>
    <row r="16920" spans="1:2" x14ac:dyDescent="0.25">
      <c r="A16920" s="57">
        <v>80111503</v>
      </c>
      <c r="B16920" s="58" t="s">
        <v>9636</v>
      </c>
    </row>
    <row r="16921" spans="1:2" x14ac:dyDescent="0.25">
      <c r="A16921" s="57">
        <v>80111504</v>
      </c>
      <c r="B16921" s="58" t="s">
        <v>10331</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9956</v>
      </c>
    </row>
    <row r="16936" spans="1:2" x14ac:dyDescent="0.25">
      <c r="A16936" s="57">
        <v>80111611</v>
      </c>
      <c r="B16936" s="58" t="s">
        <v>12519</v>
      </c>
    </row>
    <row r="16937" spans="1:2" x14ac:dyDescent="0.25">
      <c r="A16937" s="57">
        <v>80111612</v>
      </c>
      <c r="B16937" s="58" t="s">
        <v>10656</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14212</v>
      </c>
    </row>
    <row r="16947" spans="1:2" x14ac:dyDescent="0.25">
      <c r="A16947" s="57">
        <v>80111703</v>
      </c>
      <c r="B16947" s="58" t="s">
        <v>10473</v>
      </c>
    </row>
    <row r="16948" spans="1:2" x14ac:dyDescent="0.25">
      <c r="A16948" s="57">
        <v>80111704</v>
      </c>
      <c r="B16948" s="58" t="s">
        <v>9403</v>
      </c>
    </row>
    <row r="16949" spans="1:2" x14ac:dyDescent="0.25">
      <c r="A16949" s="57">
        <v>80111705</v>
      </c>
      <c r="B16949" s="58" t="s">
        <v>12442</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6039</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12116</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12784</v>
      </c>
    </row>
    <row r="16969" spans="1:2" x14ac:dyDescent="0.25">
      <c r="A16969" s="57">
        <v>80121605</v>
      </c>
      <c r="B16969" s="58" t="s">
        <v>1108</v>
      </c>
    </row>
    <row r="16970" spans="1:2" x14ac:dyDescent="0.25">
      <c r="A16970" s="57">
        <v>80121606</v>
      </c>
      <c r="B16970" s="58" t="s">
        <v>12720</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10855</v>
      </c>
    </row>
    <row r="16974" spans="1:2" x14ac:dyDescent="0.25">
      <c r="A16974" s="57">
        <v>80121610</v>
      </c>
      <c r="B16974" s="58" t="s">
        <v>17468</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14238</v>
      </c>
    </row>
    <row r="16981" spans="1:2" x14ac:dyDescent="0.25">
      <c r="A16981" s="57">
        <v>80121706</v>
      </c>
      <c r="B16981" s="58" t="s">
        <v>11461</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9820</v>
      </c>
    </row>
    <row r="16986" spans="1:2" x14ac:dyDescent="0.25">
      <c r="A16986" s="57">
        <v>80121804</v>
      </c>
      <c r="B16986" s="58" t="s">
        <v>10501</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14641</v>
      </c>
    </row>
    <row r="16992" spans="1:2" x14ac:dyDescent="0.25">
      <c r="A16992" s="57">
        <v>80131603</v>
      </c>
      <c r="B16992" s="58" t="s">
        <v>3239</v>
      </c>
    </row>
    <row r="16993" spans="1:2" x14ac:dyDescent="0.25">
      <c r="A16993" s="57">
        <v>80131604</v>
      </c>
      <c r="B16993" s="58" t="s">
        <v>11992</v>
      </c>
    </row>
    <row r="16994" spans="1:2" x14ac:dyDescent="0.25">
      <c r="A16994" s="57">
        <v>80131605</v>
      </c>
      <c r="B16994" s="58" t="s">
        <v>839</v>
      </c>
    </row>
    <row r="16995" spans="1:2" x14ac:dyDescent="0.25">
      <c r="A16995" s="57">
        <v>80131701</v>
      </c>
      <c r="B16995" s="58" t="s">
        <v>10562</v>
      </c>
    </row>
    <row r="16996" spans="1:2" x14ac:dyDescent="0.25">
      <c r="A16996" s="57">
        <v>80131702</v>
      </c>
      <c r="B16996" s="58" t="s">
        <v>12686</v>
      </c>
    </row>
    <row r="16997" spans="1:2" x14ac:dyDescent="0.25">
      <c r="A16997" s="57">
        <v>80131703</v>
      </c>
      <c r="B16997" s="58" t="s">
        <v>2014</v>
      </c>
    </row>
    <row r="16998" spans="1:2" x14ac:dyDescent="0.25">
      <c r="A16998" s="57">
        <v>80131801</v>
      </c>
      <c r="B16998" s="58" t="s">
        <v>12431</v>
      </c>
    </row>
    <row r="16999" spans="1:2" x14ac:dyDescent="0.25">
      <c r="A16999" s="57">
        <v>80131802</v>
      </c>
      <c r="B16999" s="58" t="s">
        <v>11343</v>
      </c>
    </row>
    <row r="17000" spans="1:2" x14ac:dyDescent="0.25">
      <c r="A17000" s="57">
        <v>80131803</v>
      </c>
      <c r="B17000" s="58" t="s">
        <v>9623</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10044</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9992</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13677</v>
      </c>
    </row>
    <row r="17016" spans="1:2" x14ac:dyDescent="0.25">
      <c r="A17016" s="57">
        <v>80141602</v>
      </c>
      <c r="B17016" s="58" t="s">
        <v>14483</v>
      </c>
    </row>
    <row r="17017" spans="1:2" x14ac:dyDescent="0.25">
      <c r="A17017" s="57">
        <v>80141603</v>
      </c>
      <c r="B17017" s="58" t="s">
        <v>1990</v>
      </c>
    </row>
    <row r="17018" spans="1:2" x14ac:dyDescent="0.25">
      <c r="A17018" s="57">
        <v>80141604</v>
      </c>
      <c r="B17018" s="58" t="s">
        <v>9840</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14640</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10798</v>
      </c>
    </row>
    <row r="17031" spans="1:2" x14ac:dyDescent="0.25">
      <c r="A17031" s="57">
        <v>80141618</v>
      </c>
      <c r="B17031" s="58" t="s">
        <v>3043</v>
      </c>
    </row>
    <row r="17032" spans="1:2" x14ac:dyDescent="0.25">
      <c r="A17032" s="57">
        <v>80141619</v>
      </c>
      <c r="B17032" s="58" t="s">
        <v>10671</v>
      </c>
    </row>
    <row r="17033" spans="1:2" x14ac:dyDescent="0.25">
      <c r="A17033" s="57">
        <v>80141620</v>
      </c>
      <c r="B17033" s="58" t="s">
        <v>13466</v>
      </c>
    </row>
    <row r="17034" spans="1:2" x14ac:dyDescent="0.25">
      <c r="A17034" s="57">
        <v>80141621</v>
      </c>
      <c r="B17034" s="58" t="s">
        <v>9709</v>
      </c>
    </row>
    <row r="17035" spans="1:2" x14ac:dyDescent="0.25">
      <c r="A17035" s="57">
        <v>80141622</v>
      </c>
      <c r="B17035" s="58" t="s">
        <v>11334</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12536</v>
      </c>
    </row>
    <row r="17042" spans="1:2" x14ac:dyDescent="0.25">
      <c r="A17042" s="57">
        <v>80141802</v>
      </c>
      <c r="B17042" s="58" t="s">
        <v>12598</v>
      </c>
    </row>
    <row r="17043" spans="1:2" x14ac:dyDescent="0.25">
      <c r="A17043" s="57">
        <v>80141803</v>
      </c>
      <c r="B17043" s="58" t="s">
        <v>6491</v>
      </c>
    </row>
    <row r="17044" spans="1:2" x14ac:dyDescent="0.25">
      <c r="A17044" s="57">
        <v>80141901</v>
      </c>
      <c r="B17044" s="58" t="s">
        <v>10284</v>
      </c>
    </row>
    <row r="17045" spans="1:2" x14ac:dyDescent="0.25">
      <c r="A17045" s="57">
        <v>80141902</v>
      </c>
      <c r="B17045" s="58" t="s">
        <v>12605</v>
      </c>
    </row>
    <row r="17046" spans="1:2" x14ac:dyDescent="0.25">
      <c r="A17046" s="57">
        <v>80141903</v>
      </c>
      <c r="B17046" s="58" t="s">
        <v>14097</v>
      </c>
    </row>
    <row r="17047" spans="1:2" x14ac:dyDescent="0.25">
      <c r="A17047" s="57">
        <v>80151501</v>
      </c>
      <c r="B17047" s="58" t="s">
        <v>13529</v>
      </c>
    </row>
    <row r="17048" spans="1:2" x14ac:dyDescent="0.25">
      <c r="A17048" s="57">
        <v>80151502</v>
      </c>
      <c r="B17048" s="58" t="s">
        <v>7370</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11074</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13926</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11670</v>
      </c>
    </row>
    <row r="17060" spans="1:2" x14ac:dyDescent="0.25">
      <c r="A17060" s="57">
        <v>80161505</v>
      </c>
      <c r="B17060" s="58" t="s">
        <v>6517</v>
      </c>
    </row>
    <row r="17061" spans="1:2" x14ac:dyDescent="0.25">
      <c r="A17061" s="57">
        <v>80161506</v>
      </c>
      <c r="B17061" s="58" t="s">
        <v>12504</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12752</v>
      </c>
    </row>
    <row r="17070" spans="1:2" x14ac:dyDescent="0.25">
      <c r="A17070" s="57">
        <v>81101505</v>
      </c>
      <c r="B17070" s="58" t="s">
        <v>254</v>
      </c>
    </row>
    <row r="17071" spans="1:2" x14ac:dyDescent="0.25">
      <c r="A17071" s="57">
        <v>81101506</v>
      </c>
      <c r="B17071" s="58" t="s">
        <v>12623</v>
      </c>
    </row>
    <row r="17072" spans="1:2" x14ac:dyDescent="0.25">
      <c r="A17072" s="57">
        <v>81101507</v>
      </c>
      <c r="B17072" s="58" t="s">
        <v>5929</v>
      </c>
    </row>
    <row r="17073" spans="1:2" x14ac:dyDescent="0.25">
      <c r="A17073" s="57">
        <v>81101508</v>
      </c>
      <c r="B17073" s="58" t="s">
        <v>18603</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12217</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6103</v>
      </c>
    </row>
    <row r="17088" spans="1:2" x14ac:dyDescent="0.25">
      <c r="A17088" s="57">
        <v>81101902</v>
      </c>
      <c r="B17088" s="58" t="s">
        <v>11727</v>
      </c>
    </row>
    <row r="17089" spans="1:2" x14ac:dyDescent="0.25">
      <c r="A17089" s="57">
        <v>81102001</v>
      </c>
      <c r="B17089" s="58" t="s">
        <v>11467</v>
      </c>
    </row>
    <row r="17090" spans="1:2" x14ac:dyDescent="0.25">
      <c r="A17090" s="57">
        <v>81102101</v>
      </c>
      <c r="B17090" s="58" t="s">
        <v>13115</v>
      </c>
    </row>
    <row r="17091" spans="1:2" x14ac:dyDescent="0.25">
      <c r="A17091" s="57">
        <v>81102201</v>
      </c>
      <c r="B17091" s="58" t="s">
        <v>11226</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17290</v>
      </c>
    </row>
    <row r="17096" spans="1:2" x14ac:dyDescent="0.25">
      <c r="A17096" s="57">
        <v>81111502</v>
      </c>
      <c r="B17096" s="58" t="s">
        <v>3153</v>
      </c>
    </row>
    <row r="17097" spans="1:2" x14ac:dyDescent="0.25">
      <c r="A17097" s="57">
        <v>81111503</v>
      </c>
      <c r="B17097" s="58" t="s">
        <v>5892</v>
      </c>
    </row>
    <row r="17098" spans="1:2" x14ac:dyDescent="0.25">
      <c r="A17098" s="57">
        <v>81111504</v>
      </c>
      <c r="B17098" s="58" t="s">
        <v>13736</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10712</v>
      </c>
    </row>
    <row r="17104" spans="1:2" x14ac:dyDescent="0.25">
      <c r="A17104" s="57">
        <v>81111510</v>
      </c>
      <c r="B17104" s="58" t="s">
        <v>10068</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11890</v>
      </c>
    </row>
    <row r="17110" spans="1:2" x14ac:dyDescent="0.25">
      <c r="A17110" s="57">
        <v>81111606</v>
      </c>
      <c r="B17110" s="58" t="s">
        <v>12816</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11790</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12262</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6282</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12862</v>
      </c>
    </row>
    <row r="17130" spans="1:2" x14ac:dyDescent="0.25">
      <c r="A17130" s="57">
        <v>81111808</v>
      </c>
      <c r="B17130" s="58" t="s">
        <v>11881</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14642</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12115</v>
      </c>
    </row>
    <row r="17139" spans="1:2" x14ac:dyDescent="0.25">
      <c r="A17139" s="57">
        <v>81112001</v>
      </c>
      <c r="B17139" s="58" t="s">
        <v>13745</v>
      </c>
    </row>
    <row r="17140" spans="1:2" x14ac:dyDescent="0.25">
      <c r="A17140" s="57">
        <v>81112002</v>
      </c>
      <c r="B17140" s="58" t="s">
        <v>8005</v>
      </c>
    </row>
    <row r="17141" spans="1:2" x14ac:dyDescent="0.25">
      <c r="A17141" s="57">
        <v>81112003</v>
      </c>
      <c r="B17141" s="58" t="s">
        <v>17264</v>
      </c>
    </row>
    <row r="17142" spans="1:2" x14ac:dyDescent="0.25">
      <c r="A17142" s="57">
        <v>81112004</v>
      </c>
      <c r="B17142" s="58" t="s">
        <v>13295</v>
      </c>
    </row>
    <row r="17143" spans="1:2" x14ac:dyDescent="0.25">
      <c r="A17143" s="57">
        <v>81112005</v>
      </c>
      <c r="B17143" s="58" t="s">
        <v>12626</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14265</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14010</v>
      </c>
    </row>
    <row r="17159" spans="1:2" x14ac:dyDescent="0.25">
      <c r="A17159" s="57">
        <v>81121502</v>
      </c>
      <c r="B17159" s="58" t="s">
        <v>4746</v>
      </c>
    </row>
    <row r="17160" spans="1:2" x14ac:dyDescent="0.25">
      <c r="A17160" s="57">
        <v>81121503</v>
      </c>
      <c r="B17160" s="58" t="s">
        <v>13406</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11958</v>
      </c>
    </row>
    <row r="17167" spans="1:2" x14ac:dyDescent="0.25">
      <c r="A17167" s="57">
        <v>81121606</v>
      </c>
      <c r="B17167" s="58" t="s">
        <v>8876</v>
      </c>
    </row>
    <row r="17168" spans="1:2" x14ac:dyDescent="0.25">
      <c r="A17168" s="57">
        <v>81121607</v>
      </c>
      <c r="B17168" s="58" t="s">
        <v>11110</v>
      </c>
    </row>
    <row r="17169" spans="1:2" x14ac:dyDescent="0.25">
      <c r="A17169" s="57">
        <v>81131501</v>
      </c>
      <c r="B17169" s="58" t="s">
        <v>17300</v>
      </c>
    </row>
    <row r="17170" spans="1:2" x14ac:dyDescent="0.25">
      <c r="A17170" s="57">
        <v>81131502</v>
      </c>
      <c r="B17170" s="58" t="s">
        <v>14150</v>
      </c>
    </row>
    <row r="17171" spans="1:2" x14ac:dyDescent="0.25">
      <c r="A17171" s="57">
        <v>81131503</v>
      </c>
      <c r="B17171" s="58" t="s">
        <v>8750</v>
      </c>
    </row>
    <row r="17172" spans="1:2" x14ac:dyDescent="0.25">
      <c r="A17172" s="57">
        <v>81131504</v>
      </c>
      <c r="B17172" s="58" t="s">
        <v>12446</v>
      </c>
    </row>
    <row r="17173" spans="1:2" x14ac:dyDescent="0.25">
      <c r="A17173" s="57">
        <v>81131505</v>
      </c>
      <c r="B17173" s="58" t="s">
        <v>256</v>
      </c>
    </row>
    <row r="17174" spans="1:2" x14ac:dyDescent="0.25">
      <c r="A17174" s="57">
        <v>81141501</v>
      </c>
      <c r="B17174" s="58" t="s">
        <v>12454</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5934</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6245</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10555</v>
      </c>
    </row>
    <row r="17190" spans="1:2" x14ac:dyDescent="0.25">
      <c r="A17190" s="57">
        <v>81141801</v>
      </c>
      <c r="B17190" s="58" t="s">
        <v>3647</v>
      </c>
    </row>
    <row r="17191" spans="1:2" x14ac:dyDescent="0.25">
      <c r="A17191" s="57">
        <v>81141802</v>
      </c>
      <c r="B17191" s="58" t="s">
        <v>17673</v>
      </c>
    </row>
    <row r="17192" spans="1:2" x14ac:dyDescent="0.25">
      <c r="A17192" s="57">
        <v>81141803</v>
      </c>
      <c r="B17192" s="58" t="s">
        <v>14468</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12291</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9907</v>
      </c>
    </row>
    <row r="17203" spans="1:2" x14ac:dyDescent="0.25">
      <c r="A17203" s="57">
        <v>81151604</v>
      </c>
      <c r="B17203" s="58" t="s">
        <v>3848</v>
      </c>
    </row>
    <row r="17204" spans="1:2" x14ac:dyDescent="0.25">
      <c r="A17204" s="57">
        <v>81151701</v>
      </c>
      <c r="B17204" s="58" t="s">
        <v>12876</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14018</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11576</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6077</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12615</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12872</v>
      </c>
    </row>
    <row r="17228" spans="1:2" x14ac:dyDescent="0.25">
      <c r="A17228" s="57">
        <v>82101602</v>
      </c>
      <c r="B17228" s="58" t="s">
        <v>14434</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10766</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13081</v>
      </c>
    </row>
    <row r="17236" spans="1:2" x14ac:dyDescent="0.25">
      <c r="A17236" s="57">
        <v>82101903</v>
      </c>
      <c r="B17236" s="58" t="s">
        <v>10943</v>
      </c>
    </row>
    <row r="17237" spans="1:2" x14ac:dyDescent="0.25">
      <c r="A17237" s="57">
        <v>82101904</v>
      </c>
      <c r="B17237" s="58" t="s">
        <v>4461</v>
      </c>
    </row>
    <row r="17238" spans="1:2" x14ac:dyDescent="0.25">
      <c r="A17238" s="57">
        <v>82101905</v>
      </c>
      <c r="B17238" s="58" t="s">
        <v>13853</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10564</v>
      </c>
    </row>
    <row r="17243" spans="1:2" x14ac:dyDescent="0.25">
      <c r="A17243" s="57">
        <v>82111602</v>
      </c>
      <c r="B17243" s="58" t="s">
        <v>4080</v>
      </c>
    </row>
    <row r="17244" spans="1:2" x14ac:dyDescent="0.25">
      <c r="A17244" s="57">
        <v>82111603</v>
      </c>
      <c r="B17244" s="58" t="s">
        <v>9959</v>
      </c>
    </row>
    <row r="17245" spans="1:2" x14ac:dyDescent="0.25">
      <c r="A17245" s="57">
        <v>82111604</v>
      </c>
      <c r="B17245" s="58" t="s">
        <v>13539</v>
      </c>
    </row>
    <row r="17246" spans="1:2" x14ac:dyDescent="0.25">
      <c r="A17246" s="57">
        <v>82111701</v>
      </c>
      <c r="B17246" s="58" t="s">
        <v>10442</v>
      </c>
    </row>
    <row r="17247" spans="1:2" x14ac:dyDescent="0.25">
      <c r="A17247" s="57">
        <v>82111702</v>
      </c>
      <c r="B17247" s="58" t="s">
        <v>7024</v>
      </c>
    </row>
    <row r="17248" spans="1:2" x14ac:dyDescent="0.25">
      <c r="A17248" s="57">
        <v>82111703</v>
      </c>
      <c r="B17248" s="58" t="s">
        <v>18043</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13279</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12002</v>
      </c>
    </row>
    <row r="17256" spans="1:2" x14ac:dyDescent="0.25">
      <c r="A17256" s="57">
        <v>82111902</v>
      </c>
      <c r="B17256" s="58" t="s">
        <v>17640</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10160</v>
      </c>
    </row>
    <row r="17261" spans="1:2" x14ac:dyDescent="0.25">
      <c r="A17261" s="57">
        <v>82121503</v>
      </c>
      <c r="B17261" s="58" t="s">
        <v>12532</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12367</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17719</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11891</v>
      </c>
    </row>
    <row r="17274" spans="1:2" x14ac:dyDescent="0.25">
      <c r="A17274" s="57">
        <v>82121701</v>
      </c>
      <c r="B17274" s="58" t="s">
        <v>5801</v>
      </c>
    </row>
    <row r="17275" spans="1:2" x14ac:dyDescent="0.25">
      <c r="A17275" s="57">
        <v>82121702</v>
      </c>
      <c r="B17275" s="58" t="s">
        <v>12259</v>
      </c>
    </row>
    <row r="17276" spans="1:2" x14ac:dyDescent="0.25">
      <c r="A17276" s="57">
        <v>82121801</v>
      </c>
      <c r="B17276" s="58" t="s">
        <v>13089</v>
      </c>
    </row>
    <row r="17277" spans="1:2" x14ac:dyDescent="0.25">
      <c r="A17277" s="57">
        <v>82121802</v>
      </c>
      <c r="B17277" s="58" t="s">
        <v>11151</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13613</v>
      </c>
    </row>
    <row r="17285" spans="1:2" x14ac:dyDescent="0.25">
      <c r="A17285" s="57">
        <v>82121908</v>
      </c>
      <c r="B17285" s="58" t="s">
        <v>6054</v>
      </c>
    </row>
    <row r="17286" spans="1:2" x14ac:dyDescent="0.25">
      <c r="A17286" s="57">
        <v>82131501</v>
      </c>
      <c r="B17286" s="58" t="s">
        <v>17977</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6011</v>
      </c>
    </row>
    <row r="17292" spans="1:2" x14ac:dyDescent="0.25">
      <c r="A17292" s="57">
        <v>82131603</v>
      </c>
      <c r="B17292" s="58" t="s">
        <v>13804</v>
      </c>
    </row>
    <row r="17293" spans="1:2" x14ac:dyDescent="0.25">
      <c r="A17293" s="57">
        <v>82131604</v>
      </c>
      <c r="B17293" s="58" t="s">
        <v>2657</v>
      </c>
    </row>
    <row r="17294" spans="1:2" x14ac:dyDescent="0.25">
      <c r="A17294" s="57">
        <v>82141501</v>
      </c>
      <c r="B17294" s="58" t="s">
        <v>14746</v>
      </c>
    </row>
    <row r="17295" spans="1:2" x14ac:dyDescent="0.25">
      <c r="A17295" s="57">
        <v>82141502</v>
      </c>
      <c r="B17295" s="58" t="s">
        <v>17544</v>
      </c>
    </row>
    <row r="17296" spans="1:2" x14ac:dyDescent="0.25">
      <c r="A17296" s="57">
        <v>82141503</v>
      </c>
      <c r="B17296" s="58" t="s">
        <v>3165</v>
      </c>
    </row>
    <row r="17297" spans="1:2" x14ac:dyDescent="0.25">
      <c r="A17297" s="57">
        <v>82141504</v>
      </c>
      <c r="B17297" s="58" t="s">
        <v>14673</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10426</v>
      </c>
    </row>
    <row r="17302" spans="1:2" x14ac:dyDescent="0.25">
      <c r="A17302" s="57">
        <v>82141602</v>
      </c>
      <c r="B17302" s="58" t="s">
        <v>5937</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14456</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11538</v>
      </c>
    </row>
    <row r="17312" spans="1:2" x14ac:dyDescent="0.25">
      <c r="A17312" s="57">
        <v>82151602</v>
      </c>
      <c r="B17312" s="58" t="s">
        <v>15298</v>
      </c>
    </row>
    <row r="17313" spans="1:2" x14ac:dyDescent="0.25">
      <c r="A17313" s="57">
        <v>82151603</v>
      </c>
      <c r="B17313" s="58" t="s">
        <v>12976</v>
      </c>
    </row>
    <row r="17314" spans="1:2" x14ac:dyDescent="0.25">
      <c r="A17314" s="57">
        <v>82151604</v>
      </c>
      <c r="B17314" s="58" t="s">
        <v>11637</v>
      </c>
    </row>
    <row r="17315" spans="1:2" x14ac:dyDescent="0.25">
      <c r="A17315" s="57">
        <v>82151701</v>
      </c>
      <c r="B17315" s="58" t="s">
        <v>18452</v>
      </c>
    </row>
    <row r="17316" spans="1:2" x14ac:dyDescent="0.25">
      <c r="A17316" s="57">
        <v>82151702</v>
      </c>
      <c r="B17316" s="58" t="s">
        <v>11315</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13917</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10650</v>
      </c>
    </row>
    <row r="17328" spans="1:2" x14ac:dyDescent="0.25">
      <c r="A17328" s="57">
        <v>83101508</v>
      </c>
      <c r="B17328" s="58" t="s">
        <v>14428</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11369</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6229</v>
      </c>
    </row>
    <row r="17336" spans="1:2" x14ac:dyDescent="0.25">
      <c r="A17336" s="57">
        <v>83101801</v>
      </c>
      <c r="B17336" s="58" t="s">
        <v>13055</v>
      </c>
    </row>
    <row r="17337" spans="1:2" x14ac:dyDescent="0.25">
      <c r="A17337" s="57">
        <v>83101802</v>
      </c>
      <c r="B17337" s="58" t="s">
        <v>11247</v>
      </c>
    </row>
    <row r="17338" spans="1:2" x14ac:dyDescent="0.25">
      <c r="A17338" s="57">
        <v>83101803</v>
      </c>
      <c r="B17338" s="58" t="s">
        <v>10993</v>
      </c>
    </row>
    <row r="17339" spans="1:2" x14ac:dyDescent="0.25">
      <c r="A17339" s="57">
        <v>83101804</v>
      </c>
      <c r="B17339" s="58" t="s">
        <v>13990</v>
      </c>
    </row>
    <row r="17340" spans="1:2" x14ac:dyDescent="0.25">
      <c r="A17340" s="57">
        <v>83101805</v>
      </c>
      <c r="B17340" s="58" t="s">
        <v>9621</v>
      </c>
    </row>
    <row r="17341" spans="1:2" x14ac:dyDescent="0.25">
      <c r="A17341" s="57">
        <v>83101806</v>
      </c>
      <c r="B17341" s="58" t="s">
        <v>6094</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13492</v>
      </c>
    </row>
    <row r="17353" spans="1:2" x14ac:dyDescent="0.25">
      <c r="A17353" s="57">
        <v>83111506</v>
      </c>
      <c r="B17353" s="58" t="s">
        <v>12917</v>
      </c>
    </row>
    <row r="17354" spans="1:2" x14ac:dyDescent="0.25">
      <c r="A17354" s="57">
        <v>83111507</v>
      </c>
      <c r="B17354" s="58" t="s">
        <v>17984</v>
      </c>
    </row>
    <row r="17355" spans="1:2" x14ac:dyDescent="0.25">
      <c r="A17355" s="57">
        <v>83111508</v>
      </c>
      <c r="B17355" s="58" t="s">
        <v>5962</v>
      </c>
    </row>
    <row r="17356" spans="1:2" x14ac:dyDescent="0.25">
      <c r="A17356" s="57">
        <v>83111510</v>
      </c>
      <c r="B17356" s="58" t="s">
        <v>6634</v>
      </c>
    </row>
    <row r="17357" spans="1:2" x14ac:dyDescent="0.25">
      <c r="A17357" s="57">
        <v>83111511</v>
      </c>
      <c r="B17357" s="58" t="s">
        <v>11587</v>
      </c>
    </row>
    <row r="17358" spans="1:2" x14ac:dyDescent="0.25">
      <c r="A17358" s="57">
        <v>83111601</v>
      </c>
      <c r="B17358" s="58" t="s">
        <v>14441</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14290</v>
      </c>
    </row>
    <row r="17362" spans="1:2" x14ac:dyDescent="0.25">
      <c r="A17362" s="57">
        <v>83111605</v>
      </c>
      <c r="B17362" s="58" t="s">
        <v>8076</v>
      </c>
    </row>
    <row r="17363" spans="1:2" x14ac:dyDescent="0.25">
      <c r="A17363" s="57">
        <v>83111701</v>
      </c>
      <c r="B17363" s="58" t="s">
        <v>9917</v>
      </c>
    </row>
    <row r="17364" spans="1:2" x14ac:dyDescent="0.25">
      <c r="A17364" s="57">
        <v>83111702</v>
      </c>
      <c r="B17364" s="58" t="s">
        <v>9711</v>
      </c>
    </row>
    <row r="17365" spans="1:2" x14ac:dyDescent="0.25">
      <c r="A17365" s="57">
        <v>83111703</v>
      </c>
      <c r="B17365" s="58" t="s">
        <v>4838</v>
      </c>
    </row>
    <row r="17366" spans="1:2" x14ac:dyDescent="0.25">
      <c r="A17366" s="57">
        <v>83111801</v>
      </c>
      <c r="B17366" s="58" t="s">
        <v>10970</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13232</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10805</v>
      </c>
    </row>
    <row r="17375" spans="1:2" x14ac:dyDescent="0.25">
      <c r="A17375" s="57">
        <v>83112201</v>
      </c>
      <c r="B17375" s="58" t="s">
        <v>10913</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17593</v>
      </c>
    </row>
    <row r="17380" spans="1:2" x14ac:dyDescent="0.25">
      <c r="A17380" s="57">
        <v>83112301</v>
      </c>
      <c r="B17380" s="58" t="s">
        <v>13495</v>
      </c>
    </row>
    <row r="17381" spans="1:2" x14ac:dyDescent="0.25">
      <c r="A17381" s="57">
        <v>83112302</v>
      </c>
      <c r="B17381" s="58" t="s">
        <v>12528</v>
      </c>
    </row>
    <row r="17382" spans="1:2" x14ac:dyDescent="0.25">
      <c r="A17382" s="57">
        <v>83112303</v>
      </c>
      <c r="B17382" s="58" t="s">
        <v>14651</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6204</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12616</v>
      </c>
    </row>
    <row r="17393" spans="1:2" x14ac:dyDescent="0.25">
      <c r="A17393" s="57">
        <v>83112504</v>
      </c>
      <c r="B17393" s="58" t="s">
        <v>8434</v>
      </c>
    </row>
    <row r="17394" spans="1:2" x14ac:dyDescent="0.25">
      <c r="A17394" s="57">
        <v>83112505</v>
      </c>
      <c r="B17394" s="58" t="s">
        <v>11963</v>
      </c>
    </row>
    <row r="17395" spans="1:2" x14ac:dyDescent="0.25">
      <c r="A17395" s="57">
        <v>83112601</v>
      </c>
      <c r="B17395" s="58" t="s">
        <v>10509</v>
      </c>
    </row>
    <row r="17396" spans="1:2" x14ac:dyDescent="0.25">
      <c r="A17396" s="57">
        <v>83112602</v>
      </c>
      <c r="B17396" s="58" t="s">
        <v>544</v>
      </c>
    </row>
    <row r="17397" spans="1:2" x14ac:dyDescent="0.25">
      <c r="A17397" s="57">
        <v>83112603</v>
      </c>
      <c r="B17397" s="58" t="s">
        <v>11527</v>
      </c>
    </row>
    <row r="17398" spans="1:2" x14ac:dyDescent="0.25">
      <c r="A17398" s="57">
        <v>83112604</v>
      </c>
      <c r="B17398" s="58" t="s">
        <v>5035</v>
      </c>
    </row>
    <row r="17399" spans="1:2" x14ac:dyDescent="0.25">
      <c r="A17399" s="57">
        <v>83112605</v>
      </c>
      <c r="B17399" s="58" t="s">
        <v>13520</v>
      </c>
    </row>
    <row r="17400" spans="1:2" x14ac:dyDescent="0.25">
      <c r="A17400" s="57">
        <v>83121501</v>
      </c>
      <c r="B17400" s="58" t="s">
        <v>18820</v>
      </c>
    </row>
    <row r="17401" spans="1:2" x14ac:dyDescent="0.25">
      <c r="A17401" s="57">
        <v>83121502</v>
      </c>
      <c r="B17401" s="58" t="s">
        <v>6221</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13727</v>
      </c>
    </row>
    <row r="17408" spans="1:2" x14ac:dyDescent="0.25">
      <c r="A17408" s="57">
        <v>83121605</v>
      </c>
      <c r="B17408" s="58" t="s">
        <v>13360</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11702</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13913</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10141</v>
      </c>
    </row>
    <row r="17420" spans="1:2" x14ac:dyDescent="0.25">
      <c r="A17420" s="57">
        <v>84101604</v>
      </c>
      <c r="B17420" s="58" t="s">
        <v>13175</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10069</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6045</v>
      </c>
    </row>
    <row r="17435" spans="1:2" x14ac:dyDescent="0.25">
      <c r="A17435" s="57">
        <v>84111603</v>
      </c>
      <c r="B17435" s="58" t="s">
        <v>8036</v>
      </c>
    </row>
    <row r="17436" spans="1:2" x14ac:dyDescent="0.25">
      <c r="A17436" s="57">
        <v>84111701</v>
      </c>
      <c r="B17436" s="58" t="s">
        <v>9807</v>
      </c>
    </row>
    <row r="17437" spans="1:2" x14ac:dyDescent="0.25">
      <c r="A17437" s="57">
        <v>84111702</v>
      </c>
      <c r="B17437" s="58" t="s">
        <v>12094</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17650</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14179</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12972</v>
      </c>
    </row>
    <row r="17450" spans="1:2" x14ac:dyDescent="0.25">
      <c r="A17450" s="57">
        <v>84121606</v>
      </c>
      <c r="B17450" s="58" t="s">
        <v>8113</v>
      </c>
    </row>
    <row r="17451" spans="1:2" x14ac:dyDescent="0.25">
      <c r="A17451" s="57">
        <v>84121607</v>
      </c>
      <c r="B17451" s="58" t="s">
        <v>11301</v>
      </c>
    </row>
    <row r="17452" spans="1:2" x14ac:dyDescent="0.25">
      <c r="A17452" s="57">
        <v>84121701</v>
      </c>
      <c r="B17452" s="58" t="s">
        <v>18260</v>
      </c>
    </row>
    <row r="17453" spans="1:2" x14ac:dyDescent="0.25">
      <c r="A17453" s="57">
        <v>84121702</v>
      </c>
      <c r="B17453" s="58" t="s">
        <v>14385</v>
      </c>
    </row>
    <row r="17454" spans="1:2" x14ac:dyDescent="0.25">
      <c r="A17454" s="57">
        <v>84121703</v>
      </c>
      <c r="B17454" s="58" t="s">
        <v>12452</v>
      </c>
    </row>
    <row r="17455" spans="1:2" x14ac:dyDescent="0.25">
      <c r="A17455" s="57">
        <v>84121704</v>
      </c>
      <c r="B17455" s="58" t="s">
        <v>3645</v>
      </c>
    </row>
    <row r="17456" spans="1:2" x14ac:dyDescent="0.25">
      <c r="A17456" s="57">
        <v>84121705</v>
      </c>
      <c r="B17456" s="58" t="s">
        <v>14680</v>
      </c>
    </row>
    <row r="17457" spans="1:2" x14ac:dyDescent="0.25">
      <c r="A17457" s="57">
        <v>84121801</v>
      </c>
      <c r="B17457" s="58" t="s">
        <v>12814</v>
      </c>
    </row>
    <row r="17458" spans="1:2" x14ac:dyDescent="0.25">
      <c r="A17458" s="57">
        <v>84121802</v>
      </c>
      <c r="B17458" s="58" t="s">
        <v>12420</v>
      </c>
    </row>
    <row r="17459" spans="1:2" x14ac:dyDescent="0.25">
      <c r="A17459" s="57">
        <v>84121803</v>
      </c>
      <c r="B17459" s="58" t="s">
        <v>8872</v>
      </c>
    </row>
    <row r="17460" spans="1:2" x14ac:dyDescent="0.25">
      <c r="A17460" s="57">
        <v>84121804</v>
      </c>
      <c r="B17460" s="58" t="s">
        <v>17396</v>
      </c>
    </row>
    <row r="17461" spans="1:2" x14ac:dyDescent="0.25">
      <c r="A17461" s="57">
        <v>84121805</v>
      </c>
      <c r="B17461" s="58" t="s">
        <v>3885</v>
      </c>
    </row>
    <row r="17462" spans="1:2" x14ac:dyDescent="0.25">
      <c r="A17462" s="57">
        <v>84121806</v>
      </c>
      <c r="B17462" s="58" t="s">
        <v>10978</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5917</v>
      </c>
    </row>
    <row r="17468" spans="1:2" x14ac:dyDescent="0.25">
      <c r="A17468" s="57">
        <v>84131502</v>
      </c>
      <c r="B17468" s="58" t="s">
        <v>15627</v>
      </c>
    </row>
    <row r="17469" spans="1:2" x14ac:dyDescent="0.25">
      <c r="A17469" s="57">
        <v>84131503</v>
      </c>
      <c r="B17469" s="58" t="s">
        <v>10389</v>
      </c>
    </row>
    <row r="17470" spans="1:2" x14ac:dyDescent="0.25">
      <c r="A17470" s="57">
        <v>84131504</v>
      </c>
      <c r="B17470" s="58" t="s">
        <v>7893</v>
      </c>
    </row>
    <row r="17471" spans="1:2" x14ac:dyDescent="0.25">
      <c r="A17471" s="57">
        <v>84131505</v>
      </c>
      <c r="B17471" s="58" t="s">
        <v>5881</v>
      </c>
    </row>
    <row r="17472" spans="1:2" x14ac:dyDescent="0.25">
      <c r="A17472" s="57">
        <v>84131506</v>
      </c>
      <c r="B17472" s="58" t="s">
        <v>11681</v>
      </c>
    </row>
    <row r="17473" spans="1:2" x14ac:dyDescent="0.25">
      <c r="A17473" s="57">
        <v>84131507</v>
      </c>
      <c r="B17473" s="58" t="s">
        <v>13742</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12861</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13661</v>
      </c>
    </row>
    <row r="17487" spans="1:2" x14ac:dyDescent="0.25">
      <c r="A17487" s="57">
        <v>84131604</v>
      </c>
      <c r="B17487" s="58" t="s">
        <v>7562</v>
      </c>
    </row>
    <row r="17488" spans="1:2" x14ac:dyDescent="0.25">
      <c r="A17488" s="57">
        <v>84131605</v>
      </c>
      <c r="B17488" s="58" t="s">
        <v>5860</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13381</v>
      </c>
    </row>
    <row r="17494" spans="1:2" x14ac:dyDescent="0.25">
      <c r="A17494" s="57">
        <v>84131701</v>
      </c>
      <c r="B17494" s="58" t="s">
        <v>4756</v>
      </c>
    </row>
    <row r="17495" spans="1:2" x14ac:dyDescent="0.25">
      <c r="A17495" s="57">
        <v>84131702</v>
      </c>
      <c r="B17495" s="58" t="s">
        <v>10667</v>
      </c>
    </row>
    <row r="17496" spans="1:2" x14ac:dyDescent="0.25">
      <c r="A17496" s="57">
        <v>84131801</v>
      </c>
      <c r="B17496" s="58" t="s">
        <v>16065</v>
      </c>
    </row>
    <row r="17497" spans="1:2" x14ac:dyDescent="0.25">
      <c r="A17497" s="57">
        <v>84131802</v>
      </c>
      <c r="B17497" s="58" t="s">
        <v>12933</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13792</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5858</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11499</v>
      </c>
    </row>
    <row r="17528" spans="1:2" x14ac:dyDescent="0.25">
      <c r="A17528" s="57">
        <v>85111503</v>
      </c>
      <c r="B17528" s="58" t="s">
        <v>13108</v>
      </c>
    </row>
    <row r="17529" spans="1:2" x14ac:dyDescent="0.25">
      <c r="A17529" s="57">
        <v>85111504</v>
      </c>
      <c r="B17529" s="58" t="s">
        <v>5793</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10625</v>
      </c>
    </row>
    <row r="17537" spans="1:2" x14ac:dyDescent="0.25">
      <c r="A17537" s="57">
        <v>85111512</v>
      </c>
      <c r="B17537" s="58" t="s">
        <v>14469</v>
      </c>
    </row>
    <row r="17538" spans="1:2" x14ac:dyDescent="0.25">
      <c r="A17538" s="57">
        <v>85111513</v>
      </c>
      <c r="B17538" s="58" t="s">
        <v>5252</v>
      </c>
    </row>
    <row r="17539" spans="1:2" x14ac:dyDescent="0.25">
      <c r="A17539" s="57">
        <v>85111514</v>
      </c>
      <c r="B17539" s="58" t="s">
        <v>18150</v>
      </c>
    </row>
    <row r="17540" spans="1:2" x14ac:dyDescent="0.25">
      <c r="A17540" s="57">
        <v>85111601</v>
      </c>
      <c r="B17540" s="58" t="s">
        <v>14493</v>
      </c>
    </row>
    <row r="17541" spans="1:2" x14ac:dyDescent="0.25">
      <c r="A17541" s="57">
        <v>85111602</v>
      </c>
      <c r="B17541" s="58" t="s">
        <v>9476</v>
      </c>
    </row>
    <row r="17542" spans="1:2" x14ac:dyDescent="0.25">
      <c r="A17542" s="57">
        <v>85111603</v>
      </c>
      <c r="B17542" s="58" t="s">
        <v>11773</v>
      </c>
    </row>
    <row r="17543" spans="1:2" x14ac:dyDescent="0.25">
      <c r="A17543" s="57">
        <v>85111604</v>
      </c>
      <c r="B17543" s="58" t="s">
        <v>16062</v>
      </c>
    </row>
    <row r="17544" spans="1:2" x14ac:dyDescent="0.25">
      <c r="A17544" s="57">
        <v>85111605</v>
      </c>
      <c r="B17544" s="58" t="s">
        <v>13884</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6136</v>
      </c>
    </row>
    <row r="17548" spans="1:2" x14ac:dyDescent="0.25">
      <c r="A17548" s="57">
        <v>85111609</v>
      </c>
      <c r="B17548" s="58" t="s">
        <v>7613</v>
      </c>
    </row>
    <row r="17549" spans="1:2" x14ac:dyDescent="0.25">
      <c r="A17549" s="57">
        <v>85111610</v>
      </c>
      <c r="B17549" s="58" t="s">
        <v>9819</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14444</v>
      </c>
    </row>
    <row r="17554" spans="1:2" x14ac:dyDescent="0.25">
      <c r="A17554" s="57">
        <v>85111615</v>
      </c>
      <c r="B17554" s="58" t="s">
        <v>14725</v>
      </c>
    </row>
    <row r="17555" spans="1:2" x14ac:dyDescent="0.25">
      <c r="A17555" s="57">
        <v>85111616</v>
      </c>
      <c r="B17555" s="58" t="s">
        <v>6053</v>
      </c>
    </row>
    <row r="17556" spans="1:2" x14ac:dyDescent="0.25">
      <c r="A17556" s="57">
        <v>85111617</v>
      </c>
      <c r="B17556" s="58" t="s">
        <v>9218</v>
      </c>
    </row>
    <row r="17557" spans="1:2" x14ac:dyDescent="0.25">
      <c r="A17557" s="57">
        <v>85111701</v>
      </c>
      <c r="B17557" s="58" t="s">
        <v>11973</v>
      </c>
    </row>
    <row r="17558" spans="1:2" x14ac:dyDescent="0.25">
      <c r="A17558" s="57">
        <v>85111702</v>
      </c>
      <c r="B17558" s="58" t="s">
        <v>18002</v>
      </c>
    </row>
    <row r="17559" spans="1:2" x14ac:dyDescent="0.25">
      <c r="A17559" s="57">
        <v>85111703</v>
      </c>
      <c r="B17559" s="58" t="s">
        <v>13598</v>
      </c>
    </row>
    <row r="17560" spans="1:2" x14ac:dyDescent="0.25">
      <c r="A17560" s="57">
        <v>85111704</v>
      </c>
      <c r="B17560" s="58" t="s">
        <v>17590</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18665</v>
      </c>
    </row>
    <row r="17567" spans="1:2" x14ac:dyDescent="0.25">
      <c r="A17567" s="57">
        <v>85121603</v>
      </c>
      <c r="B17567" s="58" t="s">
        <v>4905</v>
      </c>
    </row>
    <row r="17568" spans="1:2" x14ac:dyDescent="0.25">
      <c r="A17568" s="57">
        <v>85121604</v>
      </c>
      <c r="B17568" s="58" t="s">
        <v>11383</v>
      </c>
    </row>
    <row r="17569" spans="1:2" x14ac:dyDescent="0.25">
      <c r="A17569" s="57">
        <v>85121605</v>
      </c>
      <c r="B17569" s="58" t="s">
        <v>13409</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13609</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11621</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6087</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14227</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11833</v>
      </c>
    </row>
    <row r="17589" spans="1:2" x14ac:dyDescent="0.25">
      <c r="A17589" s="57">
        <v>85121805</v>
      </c>
      <c r="B17589" s="58" t="s">
        <v>6685</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12493</v>
      </c>
    </row>
    <row r="17594" spans="1:2" x14ac:dyDescent="0.25">
      <c r="A17594" s="57">
        <v>85121810</v>
      </c>
      <c r="B17594" s="58" t="s">
        <v>4853</v>
      </c>
    </row>
    <row r="17595" spans="1:2" x14ac:dyDescent="0.25">
      <c r="A17595" s="57">
        <v>85121901</v>
      </c>
      <c r="B17595" s="58" t="s">
        <v>12735</v>
      </c>
    </row>
    <row r="17596" spans="1:2" x14ac:dyDescent="0.25">
      <c r="A17596" s="57">
        <v>85121902</v>
      </c>
      <c r="B17596" s="58" t="s">
        <v>1038</v>
      </c>
    </row>
    <row r="17597" spans="1:2" x14ac:dyDescent="0.25">
      <c r="A17597" s="57">
        <v>85122001</v>
      </c>
      <c r="B17597" s="58" t="s">
        <v>12913</v>
      </c>
    </row>
    <row r="17598" spans="1:2" x14ac:dyDescent="0.25">
      <c r="A17598" s="57">
        <v>85122002</v>
      </c>
      <c r="B17598" s="58" t="s">
        <v>8537</v>
      </c>
    </row>
    <row r="17599" spans="1:2" x14ac:dyDescent="0.25">
      <c r="A17599" s="57">
        <v>85122003</v>
      </c>
      <c r="B17599" s="58" t="s">
        <v>14284</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13963</v>
      </c>
    </row>
    <row r="17610" spans="1:2" x14ac:dyDescent="0.25">
      <c r="A17610" s="57">
        <v>85122109</v>
      </c>
      <c r="B17610" s="58" t="s">
        <v>9671</v>
      </c>
    </row>
    <row r="17611" spans="1:2" x14ac:dyDescent="0.25">
      <c r="A17611" s="57">
        <v>85122201</v>
      </c>
      <c r="B17611" s="58" t="s">
        <v>12279</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10643</v>
      </c>
    </row>
    <row r="17616" spans="1:2" x14ac:dyDescent="0.25">
      <c r="A17616" s="57">
        <v>85131505</v>
      </c>
      <c r="B17616" s="58" t="s">
        <v>4070</v>
      </c>
    </row>
    <row r="17617" spans="1:2" x14ac:dyDescent="0.25">
      <c r="A17617" s="57">
        <v>85131601</v>
      </c>
      <c r="B17617" s="58" t="s">
        <v>11836</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11568</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9720</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12051</v>
      </c>
    </row>
    <row r="17635" spans="1:2" x14ac:dyDescent="0.25">
      <c r="A17635" s="57">
        <v>85141502</v>
      </c>
      <c r="B17635" s="58" t="s">
        <v>9524</v>
      </c>
    </row>
    <row r="17636" spans="1:2" x14ac:dyDescent="0.25">
      <c r="A17636" s="57">
        <v>85141503</v>
      </c>
      <c r="B17636" s="58" t="s">
        <v>9815</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10145</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9792</v>
      </c>
    </row>
    <row r="17648" spans="1:2" x14ac:dyDescent="0.25">
      <c r="A17648" s="57">
        <v>85151506</v>
      </c>
      <c r="B17648" s="58" t="s">
        <v>15372</v>
      </c>
    </row>
    <row r="17649" spans="1:2" x14ac:dyDescent="0.25">
      <c r="A17649" s="57">
        <v>85151507</v>
      </c>
      <c r="B17649" s="58" t="s">
        <v>10166</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10200</v>
      </c>
    </row>
    <row r="17657" spans="1:2" x14ac:dyDescent="0.25">
      <c r="A17657" s="57">
        <v>85151606</v>
      </c>
      <c r="B17657" s="58" t="s">
        <v>1644</v>
      </c>
    </row>
    <row r="17658" spans="1:2" x14ac:dyDescent="0.25">
      <c r="A17658" s="57">
        <v>85151607</v>
      </c>
      <c r="B17658" s="58" t="s">
        <v>10820</v>
      </c>
    </row>
    <row r="17659" spans="1:2" x14ac:dyDescent="0.25">
      <c r="A17659" s="57">
        <v>85151701</v>
      </c>
      <c r="B17659" s="58" t="s">
        <v>6119</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9661</v>
      </c>
    </row>
    <row r="17664" spans="1:2" x14ac:dyDescent="0.25">
      <c r="A17664" s="57">
        <v>86101501</v>
      </c>
      <c r="B17664" s="58" t="s">
        <v>17243</v>
      </c>
    </row>
    <row r="17665" spans="1:2" x14ac:dyDescent="0.25">
      <c r="A17665" s="57">
        <v>86101502</v>
      </c>
      <c r="B17665" s="58" t="s">
        <v>9806</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11177</v>
      </c>
    </row>
    <row r="17670" spans="1:2" x14ac:dyDescent="0.25">
      <c r="A17670" s="57">
        <v>86101507</v>
      </c>
      <c r="B17670" s="58" t="s">
        <v>9405</v>
      </c>
    </row>
    <row r="17671" spans="1:2" x14ac:dyDescent="0.25">
      <c r="A17671" s="57">
        <v>86101508</v>
      </c>
      <c r="B17671" s="58" t="s">
        <v>13918</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12573</v>
      </c>
    </row>
    <row r="17678" spans="1:2" x14ac:dyDescent="0.25">
      <c r="A17678" s="57">
        <v>86101606</v>
      </c>
      <c r="B17678" s="58" t="s">
        <v>10700</v>
      </c>
    </row>
    <row r="17679" spans="1:2" x14ac:dyDescent="0.25">
      <c r="A17679" s="57">
        <v>86101607</v>
      </c>
      <c r="B17679" s="58" t="s">
        <v>11429</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6097</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10342</v>
      </c>
    </row>
    <row r="17686" spans="1:2" x14ac:dyDescent="0.25">
      <c r="A17686" s="57">
        <v>86101704</v>
      </c>
      <c r="B17686" s="58" t="s">
        <v>13181</v>
      </c>
    </row>
    <row r="17687" spans="1:2" x14ac:dyDescent="0.25">
      <c r="A17687" s="57">
        <v>86101705</v>
      </c>
      <c r="B17687" s="58" t="s">
        <v>10991</v>
      </c>
    </row>
    <row r="17688" spans="1:2" x14ac:dyDescent="0.25">
      <c r="A17688" s="57">
        <v>86101706</v>
      </c>
      <c r="B17688" s="58" t="s">
        <v>12578</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10281</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12743</v>
      </c>
    </row>
    <row r="17706" spans="1:2" x14ac:dyDescent="0.25">
      <c r="A17706" s="57">
        <v>86101808</v>
      </c>
      <c r="B17706" s="58" t="s">
        <v>13509</v>
      </c>
    </row>
    <row r="17707" spans="1:2" x14ac:dyDescent="0.25">
      <c r="A17707" s="57">
        <v>86101809</v>
      </c>
      <c r="B17707" s="58" t="s">
        <v>4623</v>
      </c>
    </row>
    <row r="17708" spans="1:2" x14ac:dyDescent="0.25">
      <c r="A17708" s="57">
        <v>86111501</v>
      </c>
      <c r="B17708" s="58" t="s">
        <v>12005</v>
      </c>
    </row>
    <row r="17709" spans="1:2" x14ac:dyDescent="0.25">
      <c r="A17709" s="57">
        <v>86111502</v>
      </c>
      <c r="B17709" s="58" t="s">
        <v>11685</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14325</v>
      </c>
    </row>
    <row r="17715" spans="1:2" x14ac:dyDescent="0.25">
      <c r="A17715" s="57">
        <v>86111603</v>
      </c>
      <c r="B17715" s="58" t="s">
        <v>9860</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13298</v>
      </c>
    </row>
    <row r="17720" spans="1:2" x14ac:dyDescent="0.25">
      <c r="A17720" s="57">
        <v>86111802</v>
      </c>
      <c r="B17720" s="58" t="s">
        <v>14228</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11719</v>
      </c>
    </row>
    <row r="17725" spans="1:2" x14ac:dyDescent="0.25">
      <c r="A17725" s="57">
        <v>86121601</v>
      </c>
      <c r="B17725" s="58" t="s">
        <v>2635</v>
      </c>
    </row>
    <row r="17726" spans="1:2" x14ac:dyDescent="0.25">
      <c r="A17726" s="57">
        <v>86121602</v>
      </c>
      <c r="B17726" s="58" t="s">
        <v>10027</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10293</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11436</v>
      </c>
    </row>
    <row r="17742" spans="1:2" x14ac:dyDescent="0.25">
      <c r="A17742" s="57">
        <v>86131801</v>
      </c>
      <c r="B17742" s="58" t="s">
        <v>10872</v>
      </c>
    </row>
    <row r="17743" spans="1:2" x14ac:dyDescent="0.25">
      <c r="A17743" s="57">
        <v>86131802</v>
      </c>
      <c r="B17743" s="58" t="s">
        <v>10989</v>
      </c>
    </row>
    <row r="17744" spans="1:2" x14ac:dyDescent="0.25">
      <c r="A17744" s="57">
        <v>86131803</v>
      </c>
      <c r="B17744" s="58" t="s">
        <v>6194</v>
      </c>
    </row>
    <row r="17745" spans="1:2" x14ac:dyDescent="0.25">
      <c r="A17745" s="57">
        <v>86131804</v>
      </c>
      <c r="B17745" s="58" t="s">
        <v>11178</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12997</v>
      </c>
    </row>
    <row r="17750" spans="1:2" x14ac:dyDescent="0.25">
      <c r="A17750" s="57">
        <v>86141501</v>
      </c>
      <c r="B17750" s="58" t="s">
        <v>10359</v>
      </c>
    </row>
    <row r="17751" spans="1:2" x14ac:dyDescent="0.25">
      <c r="A17751" s="57">
        <v>86141502</v>
      </c>
      <c r="B17751" s="58" t="s">
        <v>13084</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10154</v>
      </c>
    </row>
    <row r="17755" spans="1:2" x14ac:dyDescent="0.25">
      <c r="A17755" s="57">
        <v>86141602</v>
      </c>
      <c r="B17755" s="58" t="s">
        <v>3744</v>
      </c>
    </row>
    <row r="17756" spans="1:2" x14ac:dyDescent="0.25">
      <c r="A17756" s="57">
        <v>86141603</v>
      </c>
      <c r="B17756" s="58" t="s">
        <v>13494</v>
      </c>
    </row>
    <row r="17757" spans="1:2" x14ac:dyDescent="0.25">
      <c r="A17757" s="57">
        <v>86141701</v>
      </c>
      <c r="B17757" s="58" t="s">
        <v>14532</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11033</v>
      </c>
    </row>
    <row r="17762" spans="1:2" x14ac:dyDescent="0.25">
      <c r="A17762" s="57">
        <v>90101502</v>
      </c>
      <c r="B17762" s="58" t="s">
        <v>3308</v>
      </c>
    </row>
    <row r="17763" spans="1:2" x14ac:dyDescent="0.25">
      <c r="A17763" s="57">
        <v>90101503</v>
      </c>
      <c r="B17763" s="58" t="s">
        <v>12314</v>
      </c>
    </row>
    <row r="17764" spans="1:2" x14ac:dyDescent="0.25">
      <c r="A17764" s="57">
        <v>90101504</v>
      </c>
      <c r="B17764" s="58" t="s">
        <v>1721</v>
      </c>
    </row>
    <row r="17765" spans="1:2" x14ac:dyDescent="0.25">
      <c r="A17765" s="57">
        <v>90101601</v>
      </c>
      <c r="B17765" s="58" t="s">
        <v>9989</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10386</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12006</v>
      </c>
    </row>
    <row r="17778" spans="1:2" x14ac:dyDescent="0.25">
      <c r="A17778" s="57">
        <v>90111603</v>
      </c>
      <c r="B17778" s="58" t="s">
        <v>14275</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10741</v>
      </c>
    </row>
    <row r="17784" spans="1:2" x14ac:dyDescent="0.25">
      <c r="A17784" s="57">
        <v>90111802</v>
      </c>
      <c r="B17784" s="58" t="s">
        <v>12755</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12105</v>
      </c>
    </row>
    <row r="17790" spans="1:2" x14ac:dyDescent="0.25">
      <c r="A17790" s="57">
        <v>90121602</v>
      </c>
      <c r="B17790" s="58" t="s">
        <v>4822</v>
      </c>
    </row>
    <row r="17791" spans="1:2" x14ac:dyDescent="0.25">
      <c r="A17791" s="57">
        <v>90121701</v>
      </c>
      <c r="B17791" s="58" t="s">
        <v>14264</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12295</v>
      </c>
    </row>
    <row r="17796" spans="1:2" x14ac:dyDescent="0.25">
      <c r="A17796" s="57">
        <v>90131504</v>
      </c>
      <c r="B17796" s="58" t="s">
        <v>2440</v>
      </c>
    </row>
    <row r="17797" spans="1:2" x14ac:dyDescent="0.25">
      <c r="A17797" s="57">
        <v>90131601</v>
      </c>
      <c r="B17797" s="58" t="s">
        <v>6260</v>
      </c>
    </row>
    <row r="17798" spans="1:2" x14ac:dyDescent="0.25">
      <c r="A17798" s="57">
        <v>90131602</v>
      </c>
      <c r="B17798" s="58" t="s">
        <v>14312</v>
      </c>
    </row>
    <row r="17799" spans="1:2" x14ac:dyDescent="0.25">
      <c r="A17799" s="57">
        <v>90141501</v>
      </c>
      <c r="B17799" s="58" t="s">
        <v>14260</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9835</v>
      </c>
    </row>
    <row r="17806" spans="1:2" x14ac:dyDescent="0.25">
      <c r="A17806" s="57">
        <v>90141702</v>
      </c>
      <c r="B17806" s="58" t="s">
        <v>738</v>
      </c>
    </row>
    <row r="17807" spans="1:2" x14ac:dyDescent="0.25">
      <c r="A17807" s="57">
        <v>90141703</v>
      </c>
      <c r="B17807" s="58" t="s">
        <v>13883</v>
      </c>
    </row>
    <row r="17808" spans="1:2" x14ac:dyDescent="0.25">
      <c r="A17808" s="57">
        <v>90151501</v>
      </c>
      <c r="B17808" s="58" t="s">
        <v>643</v>
      </c>
    </row>
    <row r="17809" spans="1:2" x14ac:dyDescent="0.25">
      <c r="A17809" s="57">
        <v>90151502</v>
      </c>
      <c r="B17809" s="58" t="s">
        <v>6170</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9831</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11692</v>
      </c>
    </row>
    <row r="17821" spans="1:2" x14ac:dyDescent="0.25">
      <c r="A17821" s="57">
        <v>90151902</v>
      </c>
      <c r="B17821" s="58" t="s">
        <v>11308</v>
      </c>
    </row>
    <row r="17822" spans="1:2" x14ac:dyDescent="0.25">
      <c r="A17822" s="57">
        <v>90151903</v>
      </c>
      <c r="B17822" s="58" t="s">
        <v>15936</v>
      </c>
    </row>
    <row r="17823" spans="1:2" x14ac:dyDescent="0.25">
      <c r="A17823" s="57">
        <v>90152001</v>
      </c>
      <c r="B17823" s="58" t="s">
        <v>10826</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11338</v>
      </c>
    </row>
    <row r="17834" spans="1:2" x14ac:dyDescent="0.25">
      <c r="A17834" s="57">
        <v>91101604</v>
      </c>
      <c r="B17834" s="58" t="s">
        <v>8904</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11460</v>
      </c>
    </row>
    <row r="17843" spans="1:2" x14ac:dyDescent="0.25">
      <c r="A17843" s="57">
        <v>91101903</v>
      </c>
      <c r="B17843" s="58" t="s">
        <v>14146</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12856</v>
      </c>
    </row>
    <row r="17849" spans="1:2" x14ac:dyDescent="0.25">
      <c r="A17849" s="57">
        <v>91111602</v>
      </c>
      <c r="B17849" s="58" t="s">
        <v>7952</v>
      </c>
    </row>
    <row r="17850" spans="1:2" x14ac:dyDescent="0.25">
      <c r="A17850" s="57">
        <v>91111603</v>
      </c>
      <c r="B17850" s="58" t="s">
        <v>14073</v>
      </c>
    </row>
    <row r="17851" spans="1:2" x14ac:dyDescent="0.25">
      <c r="A17851" s="57">
        <v>91111701</v>
      </c>
      <c r="B17851" s="58" t="s">
        <v>5246</v>
      </c>
    </row>
    <row r="17852" spans="1:2" x14ac:dyDescent="0.25">
      <c r="A17852" s="57">
        <v>91111702</v>
      </c>
      <c r="B17852" s="58" t="s">
        <v>17365</v>
      </c>
    </row>
    <row r="17853" spans="1:2" x14ac:dyDescent="0.25">
      <c r="A17853" s="57">
        <v>91111703</v>
      </c>
      <c r="B17853" s="58" t="s">
        <v>13927</v>
      </c>
    </row>
    <row r="17854" spans="1:2" x14ac:dyDescent="0.25">
      <c r="A17854" s="57">
        <v>91111801</v>
      </c>
      <c r="B17854" s="58" t="s">
        <v>13948</v>
      </c>
    </row>
    <row r="17855" spans="1:2" x14ac:dyDescent="0.25">
      <c r="A17855" s="57">
        <v>91111802</v>
      </c>
      <c r="B17855" s="58" t="s">
        <v>12328</v>
      </c>
    </row>
    <row r="17856" spans="1:2" x14ac:dyDescent="0.25">
      <c r="A17856" s="57">
        <v>91111803</v>
      </c>
      <c r="B17856" s="58" t="s">
        <v>1668</v>
      </c>
    </row>
    <row r="17857" spans="1:2" x14ac:dyDescent="0.25">
      <c r="A17857" s="57">
        <v>91111804</v>
      </c>
      <c r="B17857" s="58" t="s">
        <v>12474</v>
      </c>
    </row>
    <row r="17858" spans="1:2" x14ac:dyDescent="0.25">
      <c r="A17858" s="57">
        <v>91111901</v>
      </c>
      <c r="B17858" s="58" t="s">
        <v>10787</v>
      </c>
    </row>
    <row r="17859" spans="1:2" x14ac:dyDescent="0.25">
      <c r="A17859" s="57">
        <v>91111902</v>
      </c>
      <c r="B17859" s="58" t="s">
        <v>9920</v>
      </c>
    </row>
    <row r="17860" spans="1:2" x14ac:dyDescent="0.25">
      <c r="A17860" s="57">
        <v>91111903</v>
      </c>
      <c r="B17860" s="58" t="s">
        <v>7520</v>
      </c>
    </row>
    <row r="17861" spans="1:2" x14ac:dyDescent="0.25">
      <c r="A17861" s="57">
        <v>91111904</v>
      </c>
      <c r="B17861" s="58" t="s">
        <v>12165</v>
      </c>
    </row>
    <row r="17862" spans="1:2" x14ac:dyDescent="0.25">
      <c r="A17862" s="57">
        <v>92101501</v>
      </c>
      <c r="B17862" s="58" t="s">
        <v>11582</v>
      </c>
    </row>
    <row r="17863" spans="1:2" x14ac:dyDescent="0.25">
      <c r="A17863" s="57">
        <v>92101502</v>
      </c>
      <c r="B17863" s="58" t="s">
        <v>13828</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13680</v>
      </c>
    </row>
    <row r="17876" spans="1:2" x14ac:dyDescent="0.25">
      <c r="A17876" s="57">
        <v>92101803</v>
      </c>
      <c r="B17876" s="58" t="s">
        <v>4137</v>
      </c>
    </row>
    <row r="17877" spans="1:2" x14ac:dyDescent="0.25">
      <c r="A17877" s="57">
        <v>92101804</v>
      </c>
      <c r="B17877" s="58" t="s">
        <v>18790</v>
      </c>
    </row>
    <row r="17878" spans="1:2" x14ac:dyDescent="0.25">
      <c r="A17878" s="57">
        <v>92101805</v>
      </c>
      <c r="B17878" s="58" t="s">
        <v>10659</v>
      </c>
    </row>
    <row r="17879" spans="1:2" x14ac:dyDescent="0.25">
      <c r="A17879" s="57">
        <v>92101901</v>
      </c>
      <c r="B17879" s="58" t="s">
        <v>11615</v>
      </c>
    </row>
    <row r="17880" spans="1:2" x14ac:dyDescent="0.25">
      <c r="A17880" s="57">
        <v>92101902</v>
      </c>
      <c r="B17880" s="58" t="s">
        <v>12637</v>
      </c>
    </row>
    <row r="17881" spans="1:2" x14ac:dyDescent="0.25">
      <c r="A17881" s="57">
        <v>92101903</v>
      </c>
      <c r="B17881" s="58" t="s">
        <v>11700</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14414</v>
      </c>
    </row>
    <row r="17885" spans="1:2" x14ac:dyDescent="0.25">
      <c r="A17885" s="57">
        <v>92111503</v>
      </c>
      <c r="B17885" s="58" t="s">
        <v>14412</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12465</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13376</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6269</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13829</v>
      </c>
    </row>
    <row r="17912" spans="1:2" x14ac:dyDescent="0.25">
      <c r="A17912" s="57">
        <v>92111809</v>
      </c>
      <c r="B17912" s="58" t="s">
        <v>11317</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14201</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11426</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18827</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10325</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13733</v>
      </c>
    </row>
    <row r="17936" spans="1:2" x14ac:dyDescent="0.25">
      <c r="A17936" s="57">
        <v>92112401</v>
      </c>
      <c r="B17936" s="58" t="s">
        <v>10321</v>
      </c>
    </row>
    <row r="17937" spans="1:2" x14ac:dyDescent="0.25">
      <c r="A17937" s="57">
        <v>92112402</v>
      </c>
      <c r="B17937" s="58" t="s">
        <v>458</v>
      </c>
    </row>
    <row r="17938" spans="1:2" x14ac:dyDescent="0.25">
      <c r="A17938" s="57">
        <v>92112403</v>
      </c>
      <c r="B17938" s="58" t="s">
        <v>12878</v>
      </c>
    </row>
    <row r="17939" spans="1:2" x14ac:dyDescent="0.25">
      <c r="A17939" s="57">
        <v>92112404</v>
      </c>
      <c r="B17939" s="58" t="s">
        <v>13782</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14429</v>
      </c>
    </row>
    <row r="17943" spans="1:2" x14ac:dyDescent="0.25">
      <c r="A17943" s="57">
        <v>92121503</v>
      </c>
      <c r="B17943" s="58" t="s">
        <v>11954</v>
      </c>
    </row>
    <row r="17944" spans="1:2" x14ac:dyDescent="0.25">
      <c r="A17944" s="57">
        <v>92121504</v>
      </c>
      <c r="B17944" s="58" t="s">
        <v>2395</v>
      </c>
    </row>
    <row r="17945" spans="1:2" x14ac:dyDescent="0.25">
      <c r="A17945" s="57">
        <v>92121601</v>
      </c>
      <c r="B17945" s="58" t="s">
        <v>11754</v>
      </c>
    </row>
    <row r="17946" spans="1:2" x14ac:dyDescent="0.25">
      <c r="A17946" s="57">
        <v>92121602</v>
      </c>
      <c r="B17946" s="58" t="s">
        <v>11105</v>
      </c>
    </row>
    <row r="17947" spans="1:2" x14ac:dyDescent="0.25">
      <c r="A17947" s="57">
        <v>92121603</v>
      </c>
      <c r="B17947" s="58" t="s">
        <v>3592</v>
      </c>
    </row>
    <row r="17948" spans="1:2" x14ac:dyDescent="0.25">
      <c r="A17948" s="57">
        <v>92121604</v>
      </c>
      <c r="B17948" s="58" t="s">
        <v>11175</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11665</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17594</v>
      </c>
    </row>
    <row r="17957" spans="1:2" x14ac:dyDescent="0.25">
      <c r="A17957" s="57">
        <v>93101505</v>
      </c>
      <c r="B17957" s="58" t="s">
        <v>4395</v>
      </c>
    </row>
    <row r="17958" spans="1:2" x14ac:dyDescent="0.25">
      <c r="A17958" s="57">
        <v>93101506</v>
      </c>
      <c r="B17958" s="58" t="s">
        <v>12308</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10892</v>
      </c>
    </row>
    <row r="17962" spans="1:2" x14ac:dyDescent="0.25">
      <c r="A17962" s="57">
        <v>93101604</v>
      </c>
      <c r="B17962" s="58" t="s">
        <v>13371</v>
      </c>
    </row>
    <row r="17963" spans="1:2" x14ac:dyDescent="0.25">
      <c r="A17963" s="57">
        <v>93101605</v>
      </c>
      <c r="B17963" s="58" t="s">
        <v>7806</v>
      </c>
    </row>
    <row r="17964" spans="1:2" x14ac:dyDescent="0.25">
      <c r="A17964" s="57">
        <v>93101606</v>
      </c>
      <c r="B17964" s="58" t="s">
        <v>13477</v>
      </c>
    </row>
    <row r="17965" spans="1:2" x14ac:dyDescent="0.25">
      <c r="A17965" s="57">
        <v>93101607</v>
      </c>
      <c r="B17965" s="58" t="s">
        <v>11808</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9967</v>
      </c>
    </row>
    <row r="17969" spans="1:2" x14ac:dyDescent="0.25">
      <c r="A17969" s="57">
        <v>93101703</v>
      </c>
      <c r="B17969" s="58" t="s">
        <v>13038</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9637</v>
      </c>
    </row>
    <row r="17974" spans="1:2" x14ac:dyDescent="0.25">
      <c r="A17974" s="57">
        <v>93111501</v>
      </c>
      <c r="B17974" s="58" t="s">
        <v>8797</v>
      </c>
    </row>
    <row r="17975" spans="1:2" x14ac:dyDescent="0.25">
      <c r="A17975" s="57">
        <v>93111502</v>
      </c>
      <c r="B17975" s="58" t="s">
        <v>6301</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14449</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12571</v>
      </c>
    </row>
    <row r="17986" spans="1:2" x14ac:dyDescent="0.25">
      <c r="A17986" s="57">
        <v>93111606</v>
      </c>
      <c r="B17986" s="58" t="s">
        <v>3511</v>
      </c>
    </row>
    <row r="17987" spans="1:2" x14ac:dyDescent="0.25">
      <c r="A17987" s="57">
        <v>93111607</v>
      </c>
      <c r="B17987" s="58" t="s">
        <v>13118</v>
      </c>
    </row>
    <row r="17988" spans="1:2" x14ac:dyDescent="0.25">
      <c r="A17988" s="57">
        <v>93111608</v>
      </c>
      <c r="B17988" s="58" t="s">
        <v>548</v>
      </c>
    </row>
    <row r="17989" spans="1:2" x14ac:dyDescent="0.25">
      <c r="A17989" s="57">
        <v>93121501</v>
      </c>
      <c r="B17989" s="58" t="s">
        <v>10024</v>
      </c>
    </row>
    <row r="17990" spans="1:2" x14ac:dyDescent="0.25">
      <c r="A17990" s="57">
        <v>93121502</v>
      </c>
      <c r="B17990" s="58" t="s">
        <v>8443</v>
      </c>
    </row>
    <row r="17991" spans="1:2" x14ac:dyDescent="0.25">
      <c r="A17991" s="57">
        <v>93121503</v>
      </c>
      <c r="B17991" s="58" t="s">
        <v>6202</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5631</v>
      </c>
    </row>
    <row r="17997" spans="1:2" x14ac:dyDescent="0.25">
      <c r="A17997" s="57">
        <v>93121509</v>
      </c>
      <c r="B17997" s="58" t="s">
        <v>6223</v>
      </c>
    </row>
    <row r="17998" spans="1:2" x14ac:dyDescent="0.25">
      <c r="A17998" s="57">
        <v>93121601</v>
      </c>
      <c r="B17998" s="58" t="s">
        <v>1303</v>
      </c>
    </row>
    <row r="17999" spans="1:2" x14ac:dyDescent="0.25">
      <c r="A17999" s="57">
        <v>93121602</v>
      </c>
      <c r="B17999" s="58" t="s">
        <v>9632</v>
      </c>
    </row>
    <row r="18000" spans="1:2" x14ac:dyDescent="0.25">
      <c r="A18000" s="57">
        <v>93121603</v>
      </c>
      <c r="B18000" s="58" t="s">
        <v>13922</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17620</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10917</v>
      </c>
    </row>
    <row r="18013" spans="1:2" x14ac:dyDescent="0.25">
      <c r="A18013" s="57">
        <v>93121701</v>
      </c>
      <c r="B18013" s="58" t="s">
        <v>7927</v>
      </c>
    </row>
    <row r="18014" spans="1:2" x14ac:dyDescent="0.25">
      <c r="A18014" s="57">
        <v>93121702</v>
      </c>
      <c r="B18014" s="58" t="s">
        <v>17445</v>
      </c>
    </row>
    <row r="18015" spans="1:2" x14ac:dyDescent="0.25">
      <c r="A18015" s="57">
        <v>93121703</v>
      </c>
      <c r="B18015" s="58" t="s">
        <v>13472</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9653</v>
      </c>
    </row>
    <row r="18019" spans="1:2" x14ac:dyDescent="0.25">
      <c r="A18019" s="57">
        <v>93121707</v>
      </c>
      <c r="B18019" s="58" t="s">
        <v>856</v>
      </c>
    </row>
    <row r="18020" spans="1:2" x14ac:dyDescent="0.25">
      <c r="A18020" s="57">
        <v>93121708</v>
      </c>
      <c r="B18020" s="58" t="s">
        <v>14481</v>
      </c>
    </row>
    <row r="18021" spans="1:2" x14ac:dyDescent="0.25">
      <c r="A18021" s="57">
        <v>93121709</v>
      </c>
      <c r="B18021" s="58" t="s">
        <v>4347</v>
      </c>
    </row>
    <row r="18022" spans="1:2" x14ac:dyDescent="0.25">
      <c r="A18022" s="57">
        <v>93121710</v>
      </c>
      <c r="B18022" s="58" t="s">
        <v>14659</v>
      </c>
    </row>
    <row r="18023" spans="1:2" x14ac:dyDescent="0.25">
      <c r="A18023" s="57">
        <v>93121711</v>
      </c>
      <c r="B18023" s="58" t="s">
        <v>10997</v>
      </c>
    </row>
    <row r="18024" spans="1:2" x14ac:dyDescent="0.25">
      <c r="A18024" s="57">
        <v>93131501</v>
      </c>
      <c r="B18024" s="58" t="s">
        <v>869</v>
      </c>
    </row>
    <row r="18025" spans="1:2" x14ac:dyDescent="0.25">
      <c r="A18025" s="57">
        <v>93131502</v>
      </c>
      <c r="B18025" s="58" t="s">
        <v>13017</v>
      </c>
    </row>
    <row r="18026" spans="1:2" x14ac:dyDescent="0.25">
      <c r="A18026" s="57">
        <v>93131503</v>
      </c>
      <c r="B18026" s="58" t="s">
        <v>13351</v>
      </c>
    </row>
    <row r="18027" spans="1:2" x14ac:dyDescent="0.25">
      <c r="A18027" s="57">
        <v>93131504</v>
      </c>
      <c r="B18027" s="58" t="s">
        <v>1305</v>
      </c>
    </row>
    <row r="18028" spans="1:2" x14ac:dyDescent="0.25">
      <c r="A18028" s="57">
        <v>93131505</v>
      </c>
      <c r="B18028" s="58" t="s">
        <v>13358</v>
      </c>
    </row>
    <row r="18029" spans="1:2" x14ac:dyDescent="0.25">
      <c r="A18029" s="57">
        <v>93131506</v>
      </c>
      <c r="B18029" s="58" t="s">
        <v>17572</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13868</v>
      </c>
    </row>
    <row r="18041" spans="1:2" x14ac:dyDescent="0.25">
      <c r="A18041" s="57">
        <v>93131611</v>
      </c>
      <c r="B18041" s="58" t="s">
        <v>17106</v>
      </c>
    </row>
    <row r="18042" spans="1:2" x14ac:dyDescent="0.25">
      <c r="A18042" s="57">
        <v>93131612</v>
      </c>
      <c r="B18042" s="58" t="s">
        <v>5968</v>
      </c>
    </row>
    <row r="18043" spans="1:2" x14ac:dyDescent="0.25">
      <c r="A18043" s="57">
        <v>93131613</v>
      </c>
      <c r="B18043" s="58" t="s">
        <v>6265</v>
      </c>
    </row>
    <row r="18044" spans="1:2" x14ac:dyDescent="0.25">
      <c r="A18044" s="57">
        <v>93131701</v>
      </c>
      <c r="B18044" s="58" t="s">
        <v>11712</v>
      </c>
    </row>
    <row r="18045" spans="1:2" x14ac:dyDescent="0.25">
      <c r="A18045" s="57">
        <v>93131702</v>
      </c>
      <c r="B18045" s="58" t="s">
        <v>4047</v>
      </c>
    </row>
    <row r="18046" spans="1:2" x14ac:dyDescent="0.25">
      <c r="A18046" s="57">
        <v>93131703</v>
      </c>
      <c r="B18046" s="58" t="s">
        <v>12138</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17786</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10395</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12842</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9759</v>
      </c>
    </row>
    <row r="18068" spans="1:2" x14ac:dyDescent="0.25">
      <c r="A18068" s="57">
        <v>93141603</v>
      </c>
      <c r="B18068" s="58" t="s">
        <v>13426</v>
      </c>
    </row>
    <row r="18069" spans="1:2" x14ac:dyDescent="0.25">
      <c r="A18069" s="57">
        <v>93141604</v>
      </c>
      <c r="B18069" s="58" t="s">
        <v>9996</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12858</v>
      </c>
    </row>
    <row r="18075" spans="1:2" x14ac:dyDescent="0.25">
      <c r="A18075" s="57">
        <v>93141610</v>
      </c>
      <c r="B18075" s="58" t="s">
        <v>16173</v>
      </c>
    </row>
    <row r="18076" spans="1:2" x14ac:dyDescent="0.25">
      <c r="A18076" s="57">
        <v>93141611</v>
      </c>
      <c r="B18076" s="58" t="s">
        <v>10203</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9844</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10149</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5894</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12322</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17784</v>
      </c>
    </row>
    <row r="18103" spans="1:2" x14ac:dyDescent="0.25">
      <c r="A18103" s="57">
        <v>93141812</v>
      </c>
      <c r="B18103" s="58" t="s">
        <v>12187</v>
      </c>
    </row>
    <row r="18104" spans="1:2" x14ac:dyDescent="0.25">
      <c r="A18104" s="57">
        <v>93141813</v>
      </c>
      <c r="B18104" s="58" t="s">
        <v>3982</v>
      </c>
    </row>
    <row r="18105" spans="1:2" x14ac:dyDescent="0.25">
      <c r="A18105" s="57">
        <v>93141814</v>
      </c>
      <c r="B18105" s="58" t="s">
        <v>5902</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17259</v>
      </c>
    </row>
    <row r="18109" spans="1:2" x14ac:dyDescent="0.25">
      <c r="A18109" s="57">
        <v>93141904</v>
      </c>
      <c r="B18109" s="58" t="s">
        <v>13968</v>
      </c>
    </row>
    <row r="18110" spans="1:2" x14ac:dyDescent="0.25">
      <c r="A18110" s="57">
        <v>93141905</v>
      </c>
      <c r="B18110" s="58" t="s">
        <v>4211</v>
      </c>
    </row>
    <row r="18111" spans="1:2" x14ac:dyDescent="0.25">
      <c r="A18111" s="57">
        <v>93141906</v>
      </c>
      <c r="B18111" s="58" t="s">
        <v>6271</v>
      </c>
    </row>
    <row r="18112" spans="1:2" x14ac:dyDescent="0.25">
      <c r="A18112" s="57">
        <v>93141907</v>
      </c>
      <c r="B18112" s="58" t="s">
        <v>8565</v>
      </c>
    </row>
    <row r="18113" spans="1:2" x14ac:dyDescent="0.25">
      <c r="A18113" s="57">
        <v>93141908</v>
      </c>
      <c r="B18113" s="58" t="s">
        <v>9957</v>
      </c>
    </row>
    <row r="18114" spans="1:2" x14ac:dyDescent="0.25">
      <c r="A18114" s="57">
        <v>93141909</v>
      </c>
      <c r="B18114" s="58" t="s">
        <v>8224</v>
      </c>
    </row>
    <row r="18115" spans="1:2" x14ac:dyDescent="0.25">
      <c r="A18115" s="57">
        <v>93141910</v>
      </c>
      <c r="B18115" s="58" t="s">
        <v>13005</v>
      </c>
    </row>
    <row r="18116" spans="1:2" x14ac:dyDescent="0.25">
      <c r="A18116" s="57">
        <v>93142001</v>
      </c>
      <c r="B18116" s="58" t="s">
        <v>17312</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12656</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11166</v>
      </c>
    </row>
    <row r="18126" spans="1:2" x14ac:dyDescent="0.25">
      <c r="A18126" s="57">
        <v>93142102</v>
      </c>
      <c r="B18126" s="58" t="s">
        <v>1718</v>
      </c>
    </row>
    <row r="18127" spans="1:2" x14ac:dyDescent="0.25">
      <c r="A18127" s="57">
        <v>93142103</v>
      </c>
      <c r="B18127" s="58" t="s">
        <v>13276</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14320</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9903</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14345</v>
      </c>
    </row>
    <row r="18138" spans="1:2" x14ac:dyDescent="0.25">
      <c r="A18138" s="57">
        <v>93151510</v>
      </c>
      <c r="B18138" s="58" t="s">
        <v>2649</v>
      </c>
    </row>
    <row r="18139" spans="1:2" x14ac:dyDescent="0.25">
      <c r="A18139" s="57">
        <v>93151511</v>
      </c>
      <c r="B18139" s="58" t="s">
        <v>12013</v>
      </c>
    </row>
    <row r="18140" spans="1:2" x14ac:dyDescent="0.25">
      <c r="A18140" s="57">
        <v>93151512</v>
      </c>
      <c r="B18140" s="58" t="s">
        <v>9130</v>
      </c>
    </row>
    <row r="18141" spans="1:2" x14ac:dyDescent="0.25">
      <c r="A18141" s="57">
        <v>93151513</v>
      </c>
      <c r="B18141" s="58" t="s">
        <v>11068</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9651</v>
      </c>
    </row>
    <row r="18145" spans="1:2" x14ac:dyDescent="0.25">
      <c r="A18145" s="57">
        <v>93151602</v>
      </c>
      <c r="B18145" s="58" t="s">
        <v>12868</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11314</v>
      </c>
    </row>
    <row r="18150" spans="1:2" x14ac:dyDescent="0.25">
      <c r="A18150" s="57">
        <v>93151607</v>
      </c>
      <c r="B18150" s="58" t="s">
        <v>14451</v>
      </c>
    </row>
    <row r="18151" spans="1:2" x14ac:dyDescent="0.25">
      <c r="A18151" s="57">
        <v>93151608</v>
      </c>
      <c r="B18151" s="58" t="s">
        <v>14724</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11240</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13681</v>
      </c>
    </row>
    <row r="18164" spans="1:2" x14ac:dyDescent="0.25">
      <c r="A18164" s="57">
        <v>93161604</v>
      </c>
      <c r="B18164" s="58" t="s">
        <v>11495</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13711</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6043</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14461</v>
      </c>
    </row>
    <row r="18186" spans="1:2" x14ac:dyDescent="0.25">
      <c r="A18186" s="57">
        <v>93171603</v>
      </c>
      <c r="B18186" s="58" t="s">
        <v>17368</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13586</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10546</v>
      </c>
    </row>
    <row r="18195" spans="1:2" x14ac:dyDescent="0.25">
      <c r="A18195" s="57">
        <v>94101502</v>
      </c>
      <c r="B18195" s="58" t="s">
        <v>14049</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13834</v>
      </c>
    </row>
    <row r="18202" spans="1:2" x14ac:dyDescent="0.25">
      <c r="A18202" s="57">
        <v>94101604</v>
      </c>
      <c r="B18202" s="58" t="s">
        <v>11119</v>
      </c>
    </row>
    <row r="18203" spans="1:2" x14ac:dyDescent="0.25">
      <c r="A18203" s="57">
        <v>94101605</v>
      </c>
      <c r="B18203" s="58" t="s">
        <v>15083</v>
      </c>
    </row>
    <row r="18204" spans="1:2" x14ac:dyDescent="0.25">
      <c r="A18204" s="57">
        <v>94101606</v>
      </c>
      <c r="B18204" s="58" t="s">
        <v>14411</v>
      </c>
    </row>
    <row r="18205" spans="1:2" x14ac:dyDescent="0.25">
      <c r="A18205" s="57">
        <v>94101607</v>
      </c>
      <c r="B18205" s="58" t="s">
        <v>13359</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17918</v>
      </c>
    </row>
    <row r="18210" spans="1:2" x14ac:dyDescent="0.25">
      <c r="A18210" s="57">
        <v>94101702</v>
      </c>
      <c r="B18210" s="58" t="s">
        <v>10757</v>
      </c>
    </row>
    <row r="18211" spans="1:2" x14ac:dyDescent="0.25">
      <c r="A18211" s="57">
        <v>94101703</v>
      </c>
      <c r="B18211" s="58" t="s">
        <v>5646</v>
      </c>
    </row>
    <row r="18212" spans="1:2" x14ac:dyDescent="0.25">
      <c r="A18212" s="57">
        <v>94101704</v>
      </c>
      <c r="B18212" s="58" t="s">
        <v>13725</v>
      </c>
    </row>
    <row r="18213" spans="1:2" x14ac:dyDescent="0.25">
      <c r="A18213" s="57">
        <v>94101705</v>
      </c>
      <c r="B18213" s="58" t="s">
        <v>17728</v>
      </c>
    </row>
    <row r="18214" spans="1:2" x14ac:dyDescent="0.25">
      <c r="A18214" s="57">
        <v>94101801</v>
      </c>
      <c r="B18214" s="58" t="s">
        <v>10242</v>
      </c>
    </row>
    <row r="18215" spans="1:2" x14ac:dyDescent="0.25">
      <c r="A18215" s="57">
        <v>94101802</v>
      </c>
      <c r="B18215" s="58" t="s">
        <v>17583</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14718</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13521</v>
      </c>
    </row>
    <row r="18223" spans="1:2" x14ac:dyDescent="0.25">
      <c r="A18223" s="57">
        <v>94101810</v>
      </c>
      <c r="B18223" s="58" t="s">
        <v>6101</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11449</v>
      </c>
    </row>
    <row r="18229" spans="1:2" x14ac:dyDescent="0.25">
      <c r="A18229" s="57">
        <v>94111802</v>
      </c>
      <c r="B18229" s="58" t="s">
        <v>2538</v>
      </c>
    </row>
    <row r="18230" spans="1:2" x14ac:dyDescent="0.25">
      <c r="A18230" s="57">
        <v>94111803</v>
      </c>
      <c r="B18230" s="58" t="s">
        <v>13469</v>
      </c>
    </row>
    <row r="18231" spans="1:2" x14ac:dyDescent="0.25">
      <c r="A18231" s="57">
        <v>94111804</v>
      </c>
      <c r="B18231" s="58" t="s">
        <v>7542</v>
      </c>
    </row>
    <row r="18232" spans="1:2" x14ac:dyDescent="0.25">
      <c r="A18232" s="57">
        <v>94111901</v>
      </c>
      <c r="B18232" s="58" t="s">
        <v>11710</v>
      </c>
    </row>
    <row r="18233" spans="1:2" x14ac:dyDescent="0.25">
      <c r="A18233" s="57">
        <v>94111902</v>
      </c>
      <c r="B18233" s="58" t="s">
        <v>16205</v>
      </c>
    </row>
    <row r="18234" spans="1:2" x14ac:dyDescent="0.25">
      <c r="A18234" s="57">
        <v>94111903</v>
      </c>
      <c r="B18234" s="58" t="s">
        <v>13327</v>
      </c>
    </row>
    <row r="18235" spans="1:2" x14ac:dyDescent="0.25">
      <c r="A18235" s="57">
        <v>94112001</v>
      </c>
      <c r="B18235" s="58" t="s">
        <v>13606</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12929</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12265</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13474</v>
      </c>
    </row>
    <row r="18257" spans="1:2" x14ac:dyDescent="0.25">
      <c r="A18257" s="57">
        <v>94121604</v>
      </c>
      <c r="B18257" s="58" t="s">
        <v>18038</v>
      </c>
    </row>
    <row r="18258" spans="1:2" x14ac:dyDescent="0.25">
      <c r="A18258" s="57">
        <v>94121605</v>
      </c>
      <c r="B18258" s="58" t="s">
        <v>8139</v>
      </c>
    </row>
    <row r="18259" spans="1:2" x14ac:dyDescent="0.25">
      <c r="A18259" s="57">
        <v>94121606</v>
      </c>
      <c r="B18259" s="58" t="s">
        <v>14006</v>
      </c>
    </row>
    <row r="18260" spans="1:2" x14ac:dyDescent="0.25">
      <c r="A18260" s="57">
        <v>94121607</v>
      </c>
      <c r="B18260" s="58" t="s">
        <v>7079</v>
      </c>
    </row>
    <row r="18261" spans="1:2" x14ac:dyDescent="0.25">
      <c r="A18261" s="57">
        <v>94121701</v>
      </c>
      <c r="B18261" s="58" t="s">
        <v>5927</v>
      </c>
    </row>
    <row r="18262" spans="1:2" x14ac:dyDescent="0.25">
      <c r="A18262" s="57">
        <v>94121702</v>
      </c>
      <c r="B18262" s="58" t="s">
        <v>9762</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13485</v>
      </c>
    </row>
    <row r="18267" spans="1:2" x14ac:dyDescent="0.25">
      <c r="A18267" s="57">
        <v>94121803</v>
      </c>
      <c r="B18267" s="58" t="s">
        <v>7653</v>
      </c>
    </row>
    <row r="18268" spans="1:2" x14ac:dyDescent="0.25">
      <c r="A18268" s="57">
        <v>94121804</v>
      </c>
      <c r="B18268" s="58" t="s">
        <v>11402</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13220</v>
      </c>
    </row>
    <row r="18274" spans="1:2" x14ac:dyDescent="0.25">
      <c r="A18274" s="57">
        <v>94131601</v>
      </c>
      <c r="B18274" s="58" t="s">
        <v>2537</v>
      </c>
    </row>
    <row r="18275" spans="1:2" x14ac:dyDescent="0.25">
      <c r="A18275" s="57">
        <v>94131602</v>
      </c>
      <c r="B18275" s="58" t="s">
        <v>14619</v>
      </c>
    </row>
    <row r="18276" spans="1:2" x14ac:dyDescent="0.25">
      <c r="A18276" s="57">
        <v>94131603</v>
      </c>
      <c r="B18276" s="58" t="s">
        <v>6259</v>
      </c>
    </row>
    <row r="18277" spans="1:2" x14ac:dyDescent="0.25">
      <c r="A18277" s="57">
        <v>94131604</v>
      </c>
      <c r="B18277" s="58" t="s">
        <v>12496</v>
      </c>
    </row>
    <row r="18278" spans="1:2" x14ac:dyDescent="0.25">
      <c r="A18278" s="57">
        <v>94131605</v>
      </c>
      <c r="B18278" s="58" t="s">
        <v>13278</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12966</v>
      </c>
    </row>
    <row r="18284" spans="1:2" x14ac:dyDescent="0.25">
      <c r="A18284" s="57">
        <v>94131703</v>
      </c>
      <c r="B18284" s="58" t="s">
        <v>5128</v>
      </c>
    </row>
    <row r="18285" spans="1:2" x14ac:dyDescent="0.25">
      <c r="A18285" s="57">
        <v>94131704</v>
      </c>
      <c r="B18285" s="58" t="s">
        <v>10571</v>
      </c>
    </row>
    <row r="18286" spans="1:2" x14ac:dyDescent="0.25">
      <c r="A18286" s="57">
        <v>94131801</v>
      </c>
      <c r="B18286" s="58" t="s">
        <v>10133</v>
      </c>
    </row>
    <row r="18287" spans="1:2" x14ac:dyDescent="0.25">
      <c r="A18287" s="57">
        <v>94131802</v>
      </c>
      <c r="B18287" s="58" t="s">
        <v>6560</v>
      </c>
    </row>
    <row r="18288" spans="1:2" x14ac:dyDescent="0.25">
      <c r="A18288" s="57">
        <v>94131803</v>
      </c>
      <c r="B18288" s="58" t="s">
        <v>13302</v>
      </c>
    </row>
    <row r="18289" spans="1:2" x14ac:dyDescent="0.25">
      <c r="A18289" s="57">
        <v>94131804</v>
      </c>
      <c r="B18289" s="58" t="s">
        <v>8656</v>
      </c>
    </row>
    <row r="18290" spans="1:2" x14ac:dyDescent="0.25">
      <c r="A18290" s="57">
        <v>94131805</v>
      </c>
      <c r="B18290" s="58" t="s">
        <v>12293</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11723</v>
      </c>
      <c r="D1" s="59" t="s">
        <v>14377</v>
      </c>
      <c r="E1" s="59" t="s">
        <v>10961</v>
      </c>
      <c r="F1" s="59" t="s">
        <v>11094</v>
      </c>
    </row>
    <row r="2" spans="1:10" ht="11.25" customHeight="1" x14ac:dyDescent="0.2">
      <c r="A2" s="61"/>
      <c r="B2" s="61"/>
      <c r="C2" s="61"/>
      <c r="D2" s="61"/>
      <c r="E2" s="61"/>
      <c r="F2" s="61"/>
    </row>
    <row r="3" spans="1:10" ht="11.25" customHeight="1" x14ac:dyDescent="0.2">
      <c r="A3" s="74" t="s">
        <v>14828</v>
      </c>
      <c r="B3" s="62" t="s">
        <v>8528</v>
      </c>
      <c r="C3" s="71"/>
      <c r="D3" s="74" t="s">
        <v>9385</v>
      </c>
      <c r="E3" s="62" t="s">
        <v>13092</v>
      </c>
      <c r="F3" s="61"/>
    </row>
    <row r="4" spans="1:10" ht="11.25" customHeight="1" x14ac:dyDescent="0.2">
      <c r="A4" s="75"/>
      <c r="B4" s="62" t="s">
        <v>1786</v>
      </c>
      <c r="C4" s="60" t="str">
        <f>IF(C3="","",IF(AND(MONTH(C3)&gt;=1,MONTH(C3)&lt;=3),1,IF(AND(MONTH(C3)&gt;=4,MONTH(C3)&lt;=6),2,IF(AND(MONTH(C3)&gt;=7,MONTH(C3)&lt;=9),3,4))))</f>
        <v/>
      </c>
      <c r="D4" s="75"/>
      <c r="E4" s="62" t="s">
        <v>2417</v>
      </c>
      <c r="F4" s="61"/>
    </row>
    <row r="5" spans="1:10" ht="11.25" customHeight="1" x14ac:dyDescent="0.2">
      <c r="A5" s="75"/>
      <c r="B5" s="62" t="s">
        <v>12941</v>
      </c>
      <c r="C5" s="71"/>
      <c r="D5" s="75"/>
      <c r="E5" s="62" t="s">
        <v>3073</v>
      </c>
      <c r="F5" s="61"/>
    </row>
    <row r="6" spans="1:10" ht="11.25" customHeight="1" x14ac:dyDescent="0.2">
      <c r="A6" s="75"/>
      <c r="B6" s="62" t="s">
        <v>1786</v>
      </c>
      <c r="C6" s="60" t="str">
        <f>IF(C5="","",IF(AND(MONTH(C5)&gt;=1,MONTH(C5)&lt;=3),1,IF(AND(MONTH(C5)&gt;=4,MONTH(C5)&lt;=6),2,IF(AND(MONTH(C5)&gt;=7,MONTH(C5)&lt;=9),3,4))))</f>
        <v/>
      </c>
      <c r="D6" s="75"/>
      <c r="E6" s="62" t="s">
        <v>13191</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12549</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51</vt:i4>
      </vt:variant>
    </vt:vector>
  </HeadingPairs>
  <TitlesOfParts>
    <vt:vector size="56" baseType="lpstr">
      <vt:lpstr>RESUMEN</vt:lpstr>
      <vt:lpstr>PACC</vt:lpstr>
      <vt:lpstr>Informacion </vt:lpstr>
      <vt:lpstr>UNSPSC</vt:lpstr>
      <vt:lpstr>ProcedureTemplate</vt:lpstr>
      <vt:lpstr>PACC!Área_de_impresión</vt:lpstr>
      <vt:lpstr>RESUMEN!Área_de_impresión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Yuriko Ariyama</cp:lastModifiedBy>
  <cp:lastPrinted>2023-11-23T14:31:37Z</cp:lastPrinted>
  <dcterms:created xsi:type="dcterms:W3CDTF">2014-09-22T13:14:27Z</dcterms:created>
  <dcterms:modified xsi:type="dcterms:W3CDTF">2024-01-03T14:50:09Z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