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2" documentId="8_{457BA48D-51F2-4B39-9A2A-17CAA684B6D2}" xr6:coauthVersionLast="47" xr6:coauthVersionMax="47" xr10:uidLastSave="{D2AF5DC8-E22E-494A-8C67-38DAEDFFC26B}"/>
  <bookViews>
    <workbookView xWindow="-110" yWindow="-110" windowWidth="19420" windowHeight="10420" firstSheet="2" activeTab="3" xr2:uid="{00000000-000D-0000-FFFF-FFFF00000000}"/>
  </bookViews>
  <sheets>
    <sheet name="Nomina Fijos Abril   2024" sheetId="21" r:id="rId1"/>
    <sheet name="Nomina Vigilancia Abril 2024" sheetId="11" r:id="rId2"/>
    <sheet name="Nomina Interinato Abril  2024" sheetId="15" r:id="rId3"/>
    <sheet name="Nomina Temporales Abril  2024" sheetId="20" r:id="rId4"/>
    <sheet name="Nomina Periodo Prob Abril 2024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Abril  2024'!$B$15:$P$32</definedName>
    <definedName name="_xlnm._FilterDatabase" localSheetId="3" hidden="1">'Nomina Temporales Abril  2024'!$A$10:$R$11</definedName>
    <definedName name="_xlnm.Print_Area" localSheetId="0">'Nomina Fijos Abril   2024'!$A$1:$P$127</definedName>
    <definedName name="_xlnm.Print_Area" localSheetId="3">'Nomina Temporales Abril  2024'!$B$1:$R$94</definedName>
    <definedName name="_xlnm.Print_Area" localSheetId="1">'Nomina Vigilancia Abril 2024'!$B$1:$P$29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Abril   2024'!$1:$9</definedName>
    <definedName name="_xlnm.Print_Titles" localSheetId="3">'Nomina Temporales Abril  2024'!$1:$13</definedName>
    <definedName name="_xlnm.Print_Titles" localSheetId="1">'Nomina Vigilancia Abril 2024'!$1:$11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9" i="20" l="1"/>
  <c r="N87" i="20"/>
  <c r="M100" i="21"/>
  <c r="Q37" i="20"/>
  <c r="R37" i="20" s="1"/>
  <c r="L45" i="21"/>
  <c r="J45" i="21"/>
  <c r="I45" i="21"/>
  <c r="L72" i="21"/>
  <c r="J72" i="21"/>
  <c r="I72" i="21"/>
  <c r="L71" i="21"/>
  <c r="J71" i="21"/>
  <c r="I71" i="21"/>
  <c r="L70" i="21"/>
  <c r="J70" i="21"/>
  <c r="I70" i="21"/>
  <c r="O70" i="21" s="1"/>
  <c r="L69" i="21"/>
  <c r="J69" i="21"/>
  <c r="I69" i="21"/>
  <c r="L68" i="21"/>
  <c r="J68" i="21"/>
  <c r="I68" i="21"/>
  <c r="L54" i="21"/>
  <c r="J54" i="21"/>
  <c r="I54" i="21"/>
  <c r="L17" i="21"/>
  <c r="I17" i="21"/>
  <c r="L16" i="21"/>
  <c r="J16" i="21"/>
  <c r="I16" i="21"/>
  <c r="L15" i="21"/>
  <c r="N15" i="21" s="1"/>
  <c r="I15" i="21"/>
  <c r="N34" i="21"/>
  <c r="P87" i="20"/>
  <c r="N15" i="22"/>
  <c r="L15" i="22"/>
  <c r="J15" i="22"/>
  <c r="I15" i="22"/>
  <c r="H15" i="22"/>
  <c r="M14" i="22"/>
  <c r="M15" i="22" s="1"/>
  <c r="R46" i="20"/>
  <c r="Q77" i="20"/>
  <c r="R77" i="20" s="1"/>
  <c r="Q76" i="20"/>
  <c r="R76" i="20" s="1"/>
  <c r="Q75" i="20"/>
  <c r="R75" i="20" s="1"/>
  <c r="Q74" i="20"/>
  <c r="R74" i="20" s="1"/>
  <c r="Q73" i="20"/>
  <c r="R73" i="20" s="1"/>
  <c r="I98" i="21"/>
  <c r="J98" i="21"/>
  <c r="L98" i="21"/>
  <c r="I97" i="21"/>
  <c r="Q33" i="20"/>
  <c r="R33" i="20" s="1"/>
  <c r="O87" i="20"/>
  <c r="M87" i="20"/>
  <c r="L94" i="21"/>
  <c r="N94" i="21" s="1"/>
  <c r="O94" i="21" s="1"/>
  <c r="Q68" i="20"/>
  <c r="R68" i="20" s="1"/>
  <c r="Q60" i="20"/>
  <c r="R60" i="20" s="1"/>
  <c r="Q21" i="20"/>
  <c r="R21" i="20" s="1"/>
  <c r="Q72" i="20"/>
  <c r="R72" i="20" s="1"/>
  <c r="Q24" i="20"/>
  <c r="R24" i="20" s="1"/>
  <c r="Q23" i="20"/>
  <c r="R23" i="20" s="1"/>
  <c r="I88" i="21"/>
  <c r="J88" i="21"/>
  <c r="L88" i="21"/>
  <c r="I99" i="21"/>
  <c r="J99" i="21"/>
  <c r="L99" i="21"/>
  <c r="K100" i="21"/>
  <c r="H100" i="21"/>
  <c r="G100" i="21"/>
  <c r="L96" i="21"/>
  <c r="J96" i="21"/>
  <c r="I96" i="21"/>
  <c r="L95" i="21"/>
  <c r="J95" i="21"/>
  <c r="I95" i="21"/>
  <c r="L93" i="21"/>
  <c r="J93" i="21"/>
  <c r="I93" i="21"/>
  <c r="J92" i="21"/>
  <c r="N92" i="21" s="1"/>
  <c r="I92" i="21"/>
  <c r="L91" i="21"/>
  <c r="J91" i="21"/>
  <c r="I91" i="21"/>
  <c r="L90" i="21"/>
  <c r="J90" i="21"/>
  <c r="I90" i="21"/>
  <c r="L89" i="21"/>
  <c r="I89" i="21"/>
  <c r="O89" i="21" s="1"/>
  <c r="L87" i="21"/>
  <c r="J87" i="21"/>
  <c r="I87" i="21"/>
  <c r="L85" i="21"/>
  <c r="J85" i="21"/>
  <c r="I85" i="21"/>
  <c r="L84" i="21"/>
  <c r="J84" i="21"/>
  <c r="I84" i="21"/>
  <c r="L83" i="21"/>
  <c r="J83" i="21"/>
  <c r="I83" i="21"/>
  <c r="L82" i="21"/>
  <c r="J82" i="21"/>
  <c r="I82" i="21"/>
  <c r="L81" i="21"/>
  <c r="J81" i="21"/>
  <c r="I81" i="21"/>
  <c r="J80" i="21"/>
  <c r="J79" i="21"/>
  <c r="I79" i="21"/>
  <c r="L78" i="21"/>
  <c r="J78" i="21"/>
  <c r="I78" i="21"/>
  <c r="L77" i="21"/>
  <c r="J77" i="21"/>
  <c r="I77" i="21"/>
  <c r="L76" i="21"/>
  <c r="J76" i="21"/>
  <c r="I76" i="21"/>
  <c r="L75" i="21"/>
  <c r="J75" i="21"/>
  <c r="I75" i="21"/>
  <c r="L74" i="21"/>
  <c r="J74" i="21"/>
  <c r="I74" i="21"/>
  <c r="L73" i="21"/>
  <c r="J73" i="21"/>
  <c r="I73" i="21"/>
  <c r="O73" i="21" s="1"/>
  <c r="L67" i="21"/>
  <c r="J67" i="21"/>
  <c r="I67" i="21"/>
  <c r="L66" i="21"/>
  <c r="J66" i="21"/>
  <c r="I66" i="21"/>
  <c r="L65" i="21"/>
  <c r="J65" i="21"/>
  <c r="I65" i="21"/>
  <c r="L64" i="21"/>
  <c r="J64" i="21"/>
  <c r="I64" i="21"/>
  <c r="L63" i="21"/>
  <c r="J63" i="21"/>
  <c r="I63" i="21"/>
  <c r="L62" i="21"/>
  <c r="J62" i="21"/>
  <c r="I62" i="21"/>
  <c r="L61" i="21"/>
  <c r="J61" i="21"/>
  <c r="I61" i="21"/>
  <c r="L60" i="21"/>
  <c r="J60" i="21"/>
  <c r="I60" i="21"/>
  <c r="L59" i="21"/>
  <c r="J59" i="21"/>
  <c r="I59" i="21"/>
  <c r="L58" i="21"/>
  <c r="J58" i="21"/>
  <c r="I58" i="21"/>
  <c r="L57" i="21"/>
  <c r="J57" i="21"/>
  <c r="I57" i="21"/>
  <c r="L56" i="21"/>
  <c r="J56" i="21"/>
  <c r="I56" i="21"/>
  <c r="L55" i="21"/>
  <c r="J55" i="21"/>
  <c r="I55" i="21"/>
  <c r="L52" i="21"/>
  <c r="J52" i="21"/>
  <c r="I52" i="21"/>
  <c r="J51" i="21"/>
  <c r="I51" i="21"/>
  <c r="L50" i="21"/>
  <c r="J50" i="21"/>
  <c r="I50" i="21"/>
  <c r="L49" i="21"/>
  <c r="J49" i="21"/>
  <c r="I49" i="21"/>
  <c r="L48" i="21"/>
  <c r="N48" i="21" s="1"/>
  <c r="I48" i="21"/>
  <c r="L47" i="21"/>
  <c r="J47" i="21"/>
  <c r="I47" i="21"/>
  <c r="L46" i="21"/>
  <c r="J46" i="21"/>
  <c r="I46" i="21"/>
  <c r="L44" i="21"/>
  <c r="J44" i="21"/>
  <c r="I44" i="21"/>
  <c r="L43" i="21"/>
  <c r="J43" i="21"/>
  <c r="I43" i="21"/>
  <c r="L42" i="21"/>
  <c r="J42" i="21"/>
  <c r="I42" i="21"/>
  <c r="L41" i="21"/>
  <c r="J41" i="21"/>
  <c r="I41" i="21"/>
  <c r="N40" i="21"/>
  <c r="I40" i="21"/>
  <c r="L39" i="21"/>
  <c r="J39" i="21"/>
  <c r="L37" i="21"/>
  <c r="J37" i="21"/>
  <c r="I37" i="21"/>
  <c r="L35" i="21"/>
  <c r="J35" i="21"/>
  <c r="I35" i="21"/>
  <c r="I34" i="21"/>
  <c r="L33" i="21"/>
  <c r="J33" i="21"/>
  <c r="I33" i="21"/>
  <c r="L32" i="21"/>
  <c r="J32" i="21"/>
  <c r="I32" i="21"/>
  <c r="L30" i="21"/>
  <c r="J30" i="21"/>
  <c r="I30" i="21"/>
  <c r="L29" i="21"/>
  <c r="J29" i="21"/>
  <c r="I29" i="21"/>
  <c r="L26" i="21"/>
  <c r="J26" i="21"/>
  <c r="I26" i="21"/>
  <c r="L25" i="21"/>
  <c r="I25" i="21"/>
  <c r="L23" i="21"/>
  <c r="J23" i="21"/>
  <c r="I23" i="21"/>
  <c r="J22" i="21"/>
  <c r="L21" i="21"/>
  <c r="J21" i="21"/>
  <c r="I21" i="21"/>
  <c r="O21" i="21" s="1"/>
  <c r="I20" i="21"/>
  <c r="J18" i="21"/>
  <c r="I18" i="21"/>
  <c r="J14" i="21"/>
  <c r="I14" i="21"/>
  <c r="N13" i="21"/>
  <c r="I13" i="21"/>
  <c r="L12" i="21"/>
  <c r="J12" i="21"/>
  <c r="I12" i="21"/>
  <c r="N11" i="21"/>
  <c r="I11" i="21"/>
  <c r="N10" i="21"/>
  <c r="Q67" i="20"/>
  <c r="R67" i="20" s="1"/>
  <c r="Q22" i="20"/>
  <c r="R22" i="20" s="1"/>
  <c r="J22" i="11"/>
  <c r="H22" i="11"/>
  <c r="H32" i="15"/>
  <c r="I32" i="15"/>
  <c r="J32" i="15"/>
  <c r="K32" i="15"/>
  <c r="M32" i="15"/>
  <c r="P31" i="15"/>
  <c r="P22" i="11"/>
  <c r="R58" i="20"/>
  <c r="Q59" i="20"/>
  <c r="R59" i="20" s="1"/>
  <c r="Q61" i="20"/>
  <c r="R61" i="20" s="1"/>
  <c r="Q62" i="20"/>
  <c r="R62" i="20" s="1"/>
  <c r="R17" i="20"/>
  <c r="Q18" i="20"/>
  <c r="R18" i="20" s="1"/>
  <c r="R19" i="20"/>
  <c r="R20" i="20"/>
  <c r="Q25" i="20"/>
  <c r="R25" i="20" s="1"/>
  <c r="Q26" i="20"/>
  <c r="R26" i="20" s="1"/>
  <c r="Q27" i="20"/>
  <c r="R27" i="20" s="1"/>
  <c r="Q28" i="20"/>
  <c r="R28" i="20" s="1"/>
  <c r="Q29" i="20"/>
  <c r="R29" i="20" s="1"/>
  <c r="R30" i="20"/>
  <c r="R31" i="20"/>
  <c r="Q32" i="20"/>
  <c r="R32" i="20" s="1"/>
  <c r="Q34" i="20"/>
  <c r="R34" i="20" s="1"/>
  <c r="Q35" i="20"/>
  <c r="R35" i="20" s="1"/>
  <c r="R36" i="20"/>
  <c r="Q38" i="20"/>
  <c r="R38" i="20" s="1"/>
  <c r="R39" i="20"/>
  <c r="Q40" i="20"/>
  <c r="R40" i="20" s="1"/>
  <c r="R41" i="20"/>
  <c r="Q42" i="20"/>
  <c r="R42" i="20" s="1"/>
  <c r="Q43" i="20"/>
  <c r="R43" i="20" s="1"/>
  <c r="Q44" i="20"/>
  <c r="R44" i="20" s="1"/>
  <c r="Q45" i="20"/>
  <c r="R45" i="20" s="1"/>
  <c r="Q47" i="20"/>
  <c r="R47" i="20" s="1"/>
  <c r="Q48" i="20"/>
  <c r="R48" i="20" s="1"/>
  <c r="Q49" i="20"/>
  <c r="R49" i="20" s="1"/>
  <c r="R50" i="20"/>
  <c r="Q51" i="20"/>
  <c r="R51" i="20" s="1"/>
  <c r="Q52" i="20"/>
  <c r="R52" i="20" s="1"/>
  <c r="Q53" i="20"/>
  <c r="R53" i="20" s="1"/>
  <c r="Q54" i="20"/>
  <c r="R54" i="20" s="1"/>
  <c r="Q55" i="20"/>
  <c r="R55" i="20" s="1"/>
  <c r="Q56" i="20"/>
  <c r="R56" i="20" s="1"/>
  <c r="Q57" i="20"/>
  <c r="Q63" i="20"/>
  <c r="R63" i="20" s="1"/>
  <c r="Q64" i="20"/>
  <c r="R64" i="20" s="1"/>
  <c r="Q65" i="20"/>
  <c r="R65" i="20" s="1"/>
  <c r="Q66" i="20"/>
  <c r="R66" i="20" s="1"/>
  <c r="Q70" i="20"/>
  <c r="R70" i="20" s="1"/>
  <c r="Q71" i="20"/>
  <c r="R71" i="20" s="1"/>
  <c r="Q78" i="20"/>
  <c r="R78" i="20" s="1"/>
  <c r="Q79" i="20"/>
  <c r="R79" i="20" s="1"/>
  <c r="Q80" i="20"/>
  <c r="R80" i="20" s="1"/>
  <c r="Q81" i="20"/>
  <c r="R81" i="20" s="1"/>
  <c r="Q82" i="20"/>
  <c r="R82" i="20" s="1"/>
  <c r="Q83" i="20"/>
  <c r="R83" i="20" s="1"/>
  <c r="Q84" i="20"/>
  <c r="R84" i="20" s="1"/>
  <c r="Q85" i="20"/>
  <c r="R85" i="20" s="1"/>
  <c r="R86" i="20"/>
  <c r="J87" i="20"/>
  <c r="K87" i="20"/>
  <c r="I22" i="11"/>
  <c r="O22" i="11"/>
  <c r="N22" i="11"/>
  <c r="M22" i="11"/>
  <c r="L22" i="11"/>
  <c r="K22" i="11"/>
  <c r="Q16" i="20"/>
  <c r="R16" i="20" s="1"/>
  <c r="L87" i="20"/>
  <c r="N45" i="21" l="1"/>
  <c r="O45" i="21" s="1"/>
  <c r="N72" i="21"/>
  <c r="O72" i="21" s="1"/>
  <c r="N71" i="21"/>
  <c r="O71" i="21" s="1"/>
  <c r="N69" i="21"/>
  <c r="O69" i="21" s="1"/>
  <c r="N68" i="21"/>
  <c r="O68" i="21" s="1"/>
  <c r="N54" i="21"/>
  <c r="O54" i="21" s="1"/>
  <c r="O27" i="21"/>
  <c r="N16" i="21"/>
  <c r="O16" i="21" s="1"/>
  <c r="O15" i="21"/>
  <c r="N17" i="21"/>
  <c r="O17" i="21" s="1"/>
  <c r="N98" i="21"/>
  <c r="O98" i="21" s="1"/>
  <c r="O14" i="22"/>
  <c r="P14" i="22" s="1"/>
  <c r="P15" i="22" s="1"/>
  <c r="K15" i="22"/>
  <c r="O97" i="21"/>
  <c r="J100" i="21"/>
  <c r="L100" i="21"/>
  <c r="N88" i="21"/>
  <c r="O88" i="21" s="1"/>
  <c r="N62" i="21"/>
  <c r="O62" i="21" s="1"/>
  <c r="N47" i="21"/>
  <c r="O47" i="21" s="1"/>
  <c r="N12" i="21"/>
  <c r="O12" i="21" s="1"/>
  <c r="O30" i="21"/>
  <c r="N51" i="21"/>
  <c r="O51" i="21" s="1"/>
  <c r="N58" i="21"/>
  <c r="O58" i="21" s="1"/>
  <c r="N67" i="21"/>
  <c r="O67" i="21" s="1"/>
  <c r="O99" i="21"/>
  <c r="N85" i="21"/>
  <c r="O85" i="21" s="1"/>
  <c r="O22" i="21"/>
  <c r="N66" i="21"/>
  <c r="O66" i="21" s="1"/>
  <c r="N41" i="21"/>
  <c r="O41" i="21" s="1"/>
  <c r="N50" i="21"/>
  <c r="O50" i="21" s="1"/>
  <c r="N39" i="21"/>
  <c r="O39" i="21" s="1"/>
  <c r="O53" i="21"/>
  <c r="N95" i="21"/>
  <c r="O95" i="21" s="1"/>
  <c r="N26" i="21"/>
  <c r="O26" i="21" s="1"/>
  <c r="N60" i="21"/>
  <c r="O60" i="21" s="1"/>
  <c r="N64" i="21"/>
  <c r="O64" i="21" s="1"/>
  <c r="O40" i="21"/>
  <c r="O20" i="21"/>
  <c r="N83" i="21"/>
  <c r="O83" i="21" s="1"/>
  <c r="O14" i="21"/>
  <c r="N29" i="21"/>
  <c r="O29" i="21" s="1"/>
  <c r="N52" i="21"/>
  <c r="O52" i="21" s="1"/>
  <c r="O86" i="21"/>
  <c r="N79" i="21"/>
  <c r="O79" i="21" s="1"/>
  <c r="N77" i="21"/>
  <c r="O77" i="21" s="1"/>
  <c r="O13" i="21"/>
  <c r="N57" i="21"/>
  <c r="O57" i="21" s="1"/>
  <c r="O59" i="21"/>
  <c r="N61" i="21"/>
  <c r="O61" i="21" s="1"/>
  <c r="N65" i="21"/>
  <c r="O65" i="21" s="1"/>
  <c r="N23" i="21"/>
  <c r="O23" i="21" s="1"/>
  <c r="N37" i="21"/>
  <c r="O37" i="21" s="1"/>
  <c r="N46" i="21"/>
  <c r="O46" i="21" s="1"/>
  <c r="N84" i="21"/>
  <c r="O84" i="21" s="1"/>
  <c r="N90" i="21"/>
  <c r="O90" i="21" s="1"/>
  <c r="N25" i="21"/>
  <c r="O25" i="21" s="1"/>
  <c r="N18" i="21"/>
  <c r="O18" i="21" s="1"/>
  <c r="O32" i="21"/>
  <c r="N87" i="21"/>
  <c r="O87" i="21" s="1"/>
  <c r="O38" i="21"/>
  <c r="N49" i="21"/>
  <c r="O49" i="21" s="1"/>
  <c r="N55" i="21"/>
  <c r="O55" i="21" s="1"/>
  <c r="N76" i="21"/>
  <c r="O76" i="21" s="1"/>
  <c r="N81" i="21"/>
  <c r="O81" i="21" s="1"/>
  <c r="N96" i="21"/>
  <c r="O96" i="21" s="1"/>
  <c r="N93" i="21"/>
  <c r="O93" i="21" s="1"/>
  <c r="N33" i="21"/>
  <c r="O33" i="21" s="1"/>
  <c r="N35" i="21"/>
  <c r="O35" i="21" s="1"/>
  <c r="N44" i="21"/>
  <c r="O44" i="21" s="1"/>
  <c r="O80" i="21"/>
  <c r="O19" i="21"/>
  <c r="O28" i="21"/>
  <c r="O11" i="21"/>
  <c r="O92" i="21"/>
  <c r="O24" i="21"/>
  <c r="N82" i="21"/>
  <c r="O82" i="21" s="1"/>
  <c r="I100" i="21"/>
  <c r="N56" i="21"/>
  <c r="O56" i="21" s="1"/>
  <c r="O10" i="21"/>
  <c r="N42" i="21"/>
  <c r="O42" i="21" s="1"/>
  <c r="N74" i="21"/>
  <c r="O74" i="21" s="1"/>
  <c r="N91" i="21"/>
  <c r="O91" i="21" s="1"/>
  <c r="N43" i="21"/>
  <c r="O43" i="21" s="1"/>
  <c r="O48" i="21"/>
  <c r="N63" i="21"/>
  <c r="O63" i="21" s="1"/>
  <c r="N75" i="21"/>
  <c r="O75" i="21" s="1"/>
  <c r="O34" i="21"/>
  <c r="R57" i="20"/>
  <c r="N100" i="21" l="1"/>
  <c r="O15" i="22"/>
  <c r="O100" i="21"/>
  <c r="Q87" i="20"/>
  <c r="R87" i="20" l="1"/>
  <c r="O18" i="15" l="1"/>
  <c r="P18" i="15" s="1"/>
  <c r="O19" i="15"/>
  <c r="P19" i="15" s="1"/>
  <c r="O20" i="15"/>
  <c r="P20" i="15" s="1"/>
  <c r="P21" i="15"/>
  <c r="O24" i="15"/>
  <c r="P24" i="15" s="1"/>
  <c r="N32" i="15"/>
  <c r="L32" i="15"/>
  <c r="O32" i="15" l="1"/>
  <c r="P17" i="15"/>
  <c r="P32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</calcChain>
</file>

<file path=xl/sharedStrings.xml><?xml version="1.0" encoding="utf-8"?>
<sst xmlns="http://schemas.openxmlformats.org/spreadsheetml/2006/main" count="2061" uniqueCount="560">
  <si>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</si>
  <si>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</si>
  <si>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</si>
  <si>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</si>
  <si>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</si>
  <si>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</si>
  <si>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</si>
  <si>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</si>
  <si>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</si>
  <si>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</si>
  <si>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</si>
  <si>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</si>
  <si>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</si>
  <si>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</si>
  <si>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</si>
  <si>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</si>
  <si>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</si>
  <si>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</si>
  <si>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</si>
  <si>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</si>
  <si>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</si>
  <si>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</si>
  <si>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</si>
  <si>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</si>
  <si>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</si>
  <si>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 xml:space="preserve">RAMON ALTAGRACIA VASQUEZ LOPEZ 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</si>
  <si>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</si>
  <si>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</si>
  <si>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</si>
  <si>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</si>
  <si>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</si>
  <si>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</si>
  <si>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</si>
  <si>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</si>
  <si>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</si>
  <si>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</si>
  <si>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</si>
  <si>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</si>
  <si>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 xml:space="preserve">FEMENINO 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</si>
  <si>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</si>
  <si>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</si>
  <si>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</si>
  <si>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</si>
  <si>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</si>
  <si>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</si>
  <si>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</si>
  <si>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</si>
  <si>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</si>
  <si>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</si>
  <si>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</si>
  <si>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</si>
  <si>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</si>
  <si>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</si>
  <si>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</si>
  <si>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</si>
  <si>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</si>
  <si>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</si>
  <si>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</si>
  <si>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</si>
  <si>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</si>
  <si>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</si>
  <si>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</si>
  <si>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</si>
  <si>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</si>
  <si>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</si>
  <si>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</si>
  <si>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</si>
  <si>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</si>
  <si>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</si>
  <si>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</si>
  <si>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</si>
  <si>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</si>
  <si>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</si>
  <si>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</si>
  <si>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</si>
  <si>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</si>
  <si>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</si>
  <si>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</si>
  <si>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</si>
  <si>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</si>
  <si>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</si>
  <si>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</si>
  <si>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</si>
  <si>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ANYARA MABELIZA CUEVAS PEREZ</t>
  </si>
  <si>
    <t>AUXILIAR ADMINISTRATIVA II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</si>
  <si>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</si>
  <si>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</si>
  <si>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</si>
  <si>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</si>
  <si>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</si>
  <si>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</si>
  <si>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</si>
  <si>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PAMELA PAOLA PEREZ TAVERA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</si>
  <si>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</si>
  <si>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</si>
  <si>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</si>
  <si>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</si>
  <si>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</si>
  <si>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</si>
  <si>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</si>
  <si>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</si>
  <si>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</si>
  <si>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</si>
  <si>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</si>
  <si>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</si>
  <si>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</si>
  <si>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</si>
  <si>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</si>
  <si>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</si>
  <si>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</si>
  <si>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</si>
  <si>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</si>
  <si>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</si>
  <si>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</si>
  <si>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</si>
  <si>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GLADYS ALTAGRACIAS ULERIO CRUZ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</si>
  <si>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</si>
  <si>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</si>
  <si>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</si>
  <si>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</si>
  <si>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</si>
  <si>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</si>
  <si>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</si>
  <si>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</si>
  <si>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</si>
  <si>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</si>
  <si>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</si>
  <si>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</si>
  <si>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</si>
  <si>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</si>
  <si>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</si>
  <si>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</si>
  <si>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</si>
  <si>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</si>
  <si>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</si>
  <si>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</si>
  <si>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</si>
  <si>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</si>
  <si>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</si>
  <si>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</si>
  <si>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</si>
  <si>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</si>
  <si>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</si>
  <si>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</si>
  <si>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</si>
  <si>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</si>
  <si>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</si>
  <si>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</si>
  <si>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</si>
  <si>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</si>
  <si>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</si>
  <si>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</si>
  <si>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</si>
  <si>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</si>
  <si>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</si>
  <si>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</si>
  <si>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EDRA YUNAT GUTIERREZ GUZMAN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</si>
  <si>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</si>
  <si>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</si>
  <si>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</si>
  <si>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</si>
  <si>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</si>
  <si>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</si>
  <si>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</si>
  <si>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</si>
  <si>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</si>
  <si>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</si>
  <si>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</si>
  <si>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</si>
  <si>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</si>
  <si>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</si>
  <si>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</si>
  <si>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</si>
  <si>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</si>
  <si>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</si>
  <si>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</si>
  <si>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</si>
  <si>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</si>
  <si>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</si>
  <si>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</si>
  <si>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</si>
  <si>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</si>
  <si>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</si>
  <si>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</si>
  <si>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</si>
  <si>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</si>
  <si>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</si>
  <si>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</si>
  <si>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</si>
  <si>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</si>
  <si>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</si>
  <si>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</si>
  <si>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</si>
  <si>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</si>
  <si>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</si>
  <si>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</si>
  <si>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</si>
  <si>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008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</si>
  <si>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</si>
  <si>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</si>
  <si>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</si>
  <si>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</si>
  <si>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</si>
  <si>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</si>
  <si>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</si>
  <si>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</si>
  <si>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</si>
  <si>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</si>
  <si>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</si>
  <si>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</si>
  <si>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</si>
  <si>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ANALISTA DESARROLLO INSTITUCIONAL</t>
  </si>
  <si>
    <t>DELTA CORKIDIS DEL SOCORRO PANIAGUA</t>
  </si>
  <si>
    <t>DIRECTOR JURIDICO</t>
  </si>
  <si>
    <t>KRISHNA RAFAEL GUZMAN</t>
  </si>
  <si>
    <t>LEIDY LAURA DE LA CRUZ GUZMAN</t>
  </si>
  <si>
    <t>CARMEN ROSSINA GUERRERO HEREDIA</t>
  </si>
  <si>
    <t>LILIAM ELIZABETH BAEZ HERNANDEZ</t>
  </si>
  <si>
    <t>DEPARTAMENTO DE REGISTRO, CONTROL Y NOMINA</t>
  </si>
  <si>
    <t>YESSENIA SALAZAR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</si>
  <si>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</si>
  <si>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</si>
  <si>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</si>
  <si>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</si>
  <si>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</si>
  <si>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</si>
  <si>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</si>
  <si>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</si>
  <si>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</si>
  <si>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</si>
  <si>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</si>
  <si>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</si>
  <si>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</si>
  <si>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</si>
  <si>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</si>
  <si>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</si>
  <si>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</si>
  <si>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</si>
  <si>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</si>
  <si>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</si>
  <si>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</si>
  <si>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</si>
  <si>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</si>
  <si>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</si>
  <si>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</si>
  <si>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</si>
  <si>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</si>
  <si>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</si>
  <si>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</si>
  <si>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</si>
  <si>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</si>
  <si>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</si>
  <si>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</si>
  <si>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</si>
  <si>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</si>
  <si>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</si>
  <si>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</si>
  <si>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</si>
  <si>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</si>
  <si>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</si>
  <si>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</si>
  <si>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</si>
  <si>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</si>
  <si>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</si>
  <si>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</si>
  <si>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</si>
  <si>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</si>
  <si>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</si>
  <si>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</si>
  <si>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</si>
  <si>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</si>
  <si>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MARIA JOSEFINA ESPOSITO GONZALEZ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</si>
  <si>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</si>
  <si>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</si>
  <si>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</si>
  <si>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</si>
  <si>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</si>
  <si>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</si>
  <si>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</si>
  <si>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</si>
  <si>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</si>
  <si>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</si>
  <si>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</si>
  <si>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</si>
  <si>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</si>
  <si>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</si>
  <si>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</si>
  <si>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</si>
  <si>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</si>
  <si>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</si>
  <si>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</si>
  <si>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</si>
  <si>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</si>
  <si>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</si>
  <si>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</si>
  <si>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</si>
  <si>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</si>
  <si>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</si>
  <si>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</si>
  <si>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</si>
  <si>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</si>
  <si>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</si>
  <si>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</si>
  <si>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</si>
  <si>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</si>
  <si>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</si>
  <si>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</si>
  <si>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</si>
  <si>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</si>
  <si>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</si>
  <si>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</si>
  <si>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</si>
  <si>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</si>
  <si>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</si>
  <si>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</si>
  <si>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</si>
  <si>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</si>
  <si>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</si>
  <si>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</si>
  <si>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</si>
  <si>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</si>
  <si>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</si>
  <si>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</si>
  <si>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</si>
  <si>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</si>
  <si>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</si>
  <si>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</si>
  <si>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</si>
  <si>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</si>
  <si>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</si>
  <si>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</si>
  <si>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</si>
  <si>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</si>
  <si>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</si>
  <si>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</si>
  <si>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</si>
  <si>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</si>
  <si>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</si>
  <si>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</si>
  <si>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</si>
  <si>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</si>
  <si>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</si>
  <si>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</si>
  <si>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</si>
  <si>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</si>
  <si>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</si>
  <si>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</si>
  <si>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</si>
  <si>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</si>
  <si>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</si>
  <si>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MENSAJERO INTERNO </t>
  </si>
  <si>
    <t xml:space="preserve">                                         Responsable Financiero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</si>
  <si>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</si>
  <si>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</si>
  <si>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</si>
  <si>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</si>
  <si>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</si>
  <si>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</si>
  <si>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</si>
  <si>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</si>
  <si>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</si>
  <si>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</si>
  <si>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</si>
  <si>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</si>
  <si>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</si>
  <si>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</si>
  <si>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</si>
  <si>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</si>
  <si>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</si>
  <si>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FEMENINNO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</si>
  <si>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</si>
  <si>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</si>
  <si>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</si>
  <si>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</si>
  <si>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</si>
  <si>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</si>
  <si>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</si>
  <si>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CARLA FRANCHESCA POLANCO LIRANZO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</si>
  <si>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</si>
  <si>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</si>
  <si>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</si>
  <si>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</si>
  <si>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</si>
  <si>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</si>
  <si>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</si>
  <si>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>GESTORA DE REDES SOCIALES</t>
  </si>
  <si>
    <t>JESSANIN DIOSMERY FRIAS PEÑA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</si>
  <si>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</si>
  <si>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</si>
  <si>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</si>
  <si>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</si>
  <si>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</si>
  <si>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</si>
  <si>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JUAN SEVERINO GERONIMO</t>
  </si>
  <si>
    <t>MILITAR 009</t>
  </si>
  <si>
    <t>MILITAR 006</t>
  </si>
  <si>
    <t>MILITAR 007</t>
  </si>
  <si>
    <t>COMISION DE SERVICIO</t>
  </si>
  <si>
    <t>ENCARGADA DEPARTAMENTO DE COMUNICACIONES</t>
  </si>
  <si>
    <t>HELLEN CATHERINE HASBUN SAMBOY</t>
  </si>
  <si>
    <t>LICENCIA SIN DISFRUTE DE SUELDO</t>
  </si>
  <si>
    <t>HILARI MERCEDES BRITO</t>
  </si>
  <si>
    <t>CLEOPATRA TAVARES PEREZ</t>
  </si>
  <si>
    <t>MIRTA GARCIA BRITO</t>
  </si>
  <si>
    <t>GERMAN ODALIS CASTILLO PUELLO</t>
  </si>
  <si>
    <t>EMELY MIGUELINA JIMENEZ VANDERPOOL</t>
  </si>
  <si>
    <t>YEFERSON RUBIO AQUINO</t>
  </si>
  <si>
    <t>TEMPROAL CARGO DE CARRERA</t>
  </si>
  <si>
    <t>CAPITULO:  0201     SUBCAPTULO: 06     DAF:01     UE:0008     PROGRAMA: 16     SUBPROGRAMA: 02     PROYECTO: 0     ACTIVIDAD:0001     CUENTA: 2.1.1.2.05     FONDO:0100</t>
  </si>
  <si>
    <t>OTROS  ING.</t>
  </si>
  <si>
    <t>PERIODO PROBATORIO/INGRESO CARRERA</t>
  </si>
  <si>
    <t xml:space="preserve">             Responsable de nómina</t>
  </si>
  <si>
    <t>LIA MABEL ABREU DE LOS SANTOS</t>
  </si>
  <si>
    <t xml:space="preserve">ANALISTA DE RECURSOS HUMANOS </t>
  </si>
  <si>
    <t>MENSAJERO EXTERNO</t>
  </si>
  <si>
    <t>JENNY ELIZABETH TEJEDA PUJOLS</t>
  </si>
  <si>
    <t>MILITAR 010</t>
  </si>
  <si>
    <t>DEPARTAMENTO DESARROLLO INSTITUCIONAL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</si>
  <si>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</si>
  <si>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</si>
  <si>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</si>
  <si>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</si>
  <si>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</si>
  <si>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</si>
  <si>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</si>
  <si>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</si>
  <si>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</si>
  <si>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</si>
  <si>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</si>
  <si>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COMUNICACIONES</t>
  </si>
  <si>
    <t>DIRECCIÓN DE INVESTIGACION Y SEGUIMIENTO DE DENUNCIAS</t>
  </si>
  <si>
    <t>DIRECCIÓN GENERAL</t>
  </si>
  <si>
    <t>DIRECCIÓN EJECUTIVA</t>
  </si>
  <si>
    <t>DIRECCIÓN DE RECURSOS HUMANSO</t>
  </si>
  <si>
    <t>DIRECCIÓN DE COMUNICACIÓNES</t>
  </si>
  <si>
    <t>DIRECCIÓN DE PLANIFICACIÓN Y DESARROLLO</t>
  </si>
  <si>
    <t>ANALISTA PLANIFICACIÓN</t>
  </si>
  <si>
    <t>DIRECTOR DE PLANIFICACIÓN Y DESARROLLO</t>
  </si>
  <si>
    <t xml:space="preserve">DIRECCIÓN DE ÉTICA E INTEGRIDAD GUBERNAMENTAL </t>
  </si>
  <si>
    <t>ENCARGADA DEPARTAMENTO ÉTICA PUBLICA</t>
  </si>
  <si>
    <t>DIRECCIÓN DE ÉTICA E INTEGRIDAD GUBERNAMENTAL</t>
  </si>
  <si>
    <t xml:space="preserve">ANALISTA DE COMISIONES DE ÉTICA PUBLICA </t>
  </si>
  <si>
    <t>ENC. DEPARTAMENTO DE CALIDAD EN LA GESTIÓN</t>
  </si>
  <si>
    <t>TÉCNICO DE DESARROLLO INSTITUCIONAL</t>
  </si>
  <si>
    <t xml:space="preserve">TÉCNICO EN CALIDAD DE LA GESTIÓN EN LA GETION </t>
  </si>
  <si>
    <t>TÉCNICO DE PLANIFICACIÓN</t>
  </si>
  <si>
    <t>TÉCNICO DE RECURSOS HUMANOS</t>
  </si>
  <si>
    <t>SOPORTE TÉCNICO INFORMATICO</t>
  </si>
  <si>
    <t>TÉCNICO EN ARCHIVISTICA</t>
  </si>
  <si>
    <t>TÉCNICO EN COMPRAS Y CONTRATA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</si>
  <si>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</si>
  <si>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</si>
  <si>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</si>
  <si>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</si>
  <si>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</si>
  <si>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ANALISTA DE COOPERACIÓN INTERNACIONAL</t>
  </si>
  <si>
    <t>ENCARGADA DE REGISTRO, CONTROL Y NÓMINA</t>
  </si>
  <si>
    <t>TÉCNICO MONITOREO OAI Y PORTAL Y TRANSPARENCIA</t>
  </si>
  <si>
    <t>ENCARGADA DEPARTAMENTO DE LITIGIOS</t>
  </si>
  <si>
    <t>ENCARGADA DEPARTAMENTO PRESUPUESTO</t>
  </si>
  <si>
    <t>ENCARGADA DIVISIÓN DE COMISIONES DE ÉTICA PUBLICA</t>
  </si>
  <si>
    <t>ENCARGADA OFICINA REGIONAL ESTE</t>
  </si>
  <si>
    <t>TÉCNICO EN PROGRAMACIÓN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</si>
  <si>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</si>
  <si>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</si>
  <si>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</si>
  <si>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ENCARGADA DPTO. ORGANIZACIÓN DEL TRABAJO Y COMPENSACIONES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</si>
  <si>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</si>
  <si>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</si>
  <si>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</si>
  <si>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</si>
  <si>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</si>
  <si>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</si>
  <si>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 xml:space="preserve">DEPARTAMENTO DE ORGANIZACIÓN DEL TRABAJO Y COMPENSACIONES 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</si>
  <si>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</si>
  <si>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</si>
  <si>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</si>
  <si>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</si>
  <si>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</si>
  <si>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</si>
  <si>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</si>
  <si>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</si>
  <si>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DIRECCIÓN  DE PROMOCIÓN Y CAPACITACIÓN </t>
  </si>
  <si>
    <t xml:space="preserve">ANALISTA DE CAPACITACIÓN Y PROMOCIÓN </t>
  </si>
  <si>
    <t xml:space="preserve">FUNCIÓN </t>
  </si>
  <si>
    <t>GÉNERO</t>
  </si>
  <si>
    <t>DIRECCIÓN DE TECNOLOGÍAS DE LA INFORMACIÓN Y COMUNICACIÓN</t>
  </si>
  <si>
    <t>DIRECTOR DE TECNOLOGÍAS DE LA INFORMACIÓN Y COMUNICACIONES</t>
  </si>
  <si>
    <t>01/02/024</t>
  </si>
  <si>
    <t>01/102/2024</t>
  </si>
  <si>
    <t>01/018/2024</t>
  </si>
  <si>
    <t>01/02/0224</t>
  </si>
  <si>
    <t>01/-8/2024</t>
  </si>
  <si>
    <t>01/02/204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</si>
  <si>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</si>
  <si>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</si>
  <si>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</si>
  <si>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>DEPARTEMANETO DE RELACIONES PUBLICAS-DEGIEG</t>
  </si>
  <si>
    <t xml:space="preserve">DEPARTAMENTO DE CONTABILIDAD </t>
  </si>
  <si>
    <t>DIVISION DE CORRESPONDENCIA</t>
  </si>
  <si>
    <t>DIVISION DE ARCHIVO CENTRAL</t>
  </si>
  <si>
    <t>AFAELA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</si>
  <si>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</si>
  <si>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</si>
  <si>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</si>
  <si>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</si>
  <si>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</si>
  <si>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</si>
  <si>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 xml:space="preserve">DEPARTAMENTO DE LITIGIOS </t>
  </si>
  <si>
    <t>DEPARTAMENTO DE ELABORACION DE ELABORACION DE DOCUMENTOS LEGALES</t>
  </si>
  <si>
    <t>DEPARTAMENTODE EVALUACION DEL DESEMPEÑOY CAPACITACION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</si>
  <si>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</si>
  <si>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</si>
  <si>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</si>
  <si>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</si>
  <si>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</si>
  <si>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</si>
  <si>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</si>
  <si>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</si>
  <si>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</si>
  <si>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</si>
  <si>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</si>
  <si>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</si>
  <si>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 xml:space="preserve">ANALISTA DE ETICA PUBLICA </t>
  </si>
  <si>
    <t>DEPARTAMENTO DE ETICA PUBLICA</t>
  </si>
  <si>
    <t>DIVISION DE COMISIONES DE ETICA PUBLICA</t>
  </si>
  <si>
    <t xml:space="preserve">DEPARTAMENTO DE INVESTIGACIONES </t>
  </si>
  <si>
    <t xml:space="preserve">DEPARTMENTO DE INVESTIGACIONES </t>
  </si>
  <si>
    <t>_______________________________________________________________</t>
  </si>
  <si>
    <t>ENILDA NATALY TEJADA GARCIA</t>
  </si>
  <si>
    <t>ENCARGADA DEPARTAMENTO COMUNICACION DIGITAL</t>
  </si>
  <si>
    <t>CONCEPTO PAGO SUELDO 000001 - FIJOS CORRESPONDIENTE AL MES DE ABRIL  2024</t>
  </si>
  <si>
    <t>CONCEPTO PAGO SUELDO 000007 - PERSONAL DE VIGILANCIA CORRESPONDIENTE AL MES DE ABRIL  2024</t>
  </si>
  <si>
    <t>CONCEPTO PAGO SUELDO 150-18 - INTERINATO CORRESPONDIENTE AL MES DE ABRIL  2024</t>
  </si>
  <si>
    <t xml:space="preserve">           CONCEPTO PAGO SUELDO 000034 - EMPLEADOS TEMPORALES CORRESPONDIENTE AL MES  DE ABRIL  2024</t>
  </si>
  <si>
    <t>CONCEPTO PAGO SUELDO 000017-PERIODO PROBATORIO INGRESO CARRERA-  CORRESPONDIENTE AL MES DE ABRIL  2024</t>
  </si>
  <si>
    <t xml:space="preserve">DIRECCION DE PLANIFICACION Y DESARROLLO </t>
  </si>
  <si>
    <t>0,,0</t>
  </si>
  <si>
    <t>MICHEL MARLENNY JAVIER</t>
  </si>
  <si>
    <t xml:space="preserve">AUXILIAR ADMINISTRSTIVO </t>
  </si>
  <si>
    <t xml:space="preserve">AUXILIAR ADMINISTRATIVO  </t>
  </si>
  <si>
    <t>MARIA INES PEREZ MENDEZ DE DE LEON</t>
  </si>
  <si>
    <t>AUXILIAR ADMNISITRATIVO I</t>
  </si>
  <si>
    <t xml:space="preserve">DIRECCION DE ETICA E INTEGRIDAD </t>
  </si>
  <si>
    <t>AUXILIAR ADMINISTRATIVO A</t>
  </si>
  <si>
    <t>DIVISION DE ADMINISTRACIONDE DE OAI</t>
  </si>
  <si>
    <t>ENCARGADO DIVISION DE MONITOREO PORTAL</t>
  </si>
  <si>
    <t>TECNICO EN CALIDAD EN LA GESTION</t>
  </si>
  <si>
    <t>DEPARTAMENTO DE CALIDAD EN LA GESTION</t>
  </si>
  <si>
    <t>DEPARTAMENTO EVALUACION DEL DESEMPEÑO</t>
  </si>
  <si>
    <t xml:space="preserve">TENICO EN RECURSOS HUMANOS </t>
  </si>
  <si>
    <t>DEPARTAMENTO DE RELACIONES PUBLICA</t>
  </si>
  <si>
    <t>PERIODISTA</t>
  </si>
  <si>
    <t xml:space="preserve">DEPARTAMENTO DE COMPRAS Y CONTRATACIONES </t>
  </si>
  <si>
    <t xml:space="preserve">TECNICO EN COMPRAS Y CONTRATACIONES </t>
  </si>
  <si>
    <t xml:space="preserve">DIVISION DE MONITOREO DE PORTALES DE TRANSPARENCIA </t>
  </si>
  <si>
    <t>ENCARGADO DIVISION MONITOREO DE PORTALES DE TRANSPARENCIA</t>
  </si>
  <si>
    <t>DIVISION DE MONITOREO DEPORTALES DE TRANSPARENCIA</t>
  </si>
  <si>
    <t>ANALISTA DE SEGUIMIENTO DEL SISTEMA DE INTEGRIDAD GUBERNAMENTAL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</si>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</sst>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m/d/yyyy"/>
  </numFmts>
  <fonts count="3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Times New Roman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162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vertical="center"/>
    </xf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2" fillId="4" borderId="14" xfId="0" applyNumberFormat="1" applyFont="1" applyFill="1" applyBorder="1" applyAlignment="1">
      <alignment horizontal="center" vertical="center" wrapText="1"/>
    </xf>
    <xf numFmtId="2" fontId="12" fillId="4" borderId="14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4" fontId="12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4" fontId="12" fillId="4" borderId="22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4" fillId="3" borderId="0" xfId="0" applyFont="1" applyFill="1"/>
    <xf numFmtId="0" fontId="16" fillId="3" borderId="0" xfId="0" applyFont="1" applyFill="1"/>
    <xf numFmtId="0" fontId="17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10" fillId="2" borderId="1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" fontId="20" fillId="3" borderId="20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/>
    <xf numFmtId="0" fontId="25" fillId="3" borderId="0" xfId="0" applyFont="1" applyFill="1"/>
    <xf numFmtId="0" fontId="26" fillId="3" borderId="0" xfId="0" applyFont="1" applyFill="1" applyAlignment="1">
      <alignment horizontal="center"/>
    </xf>
    <xf numFmtId="4" fontId="23" fillId="2" borderId="7" xfId="0" applyNumberFormat="1" applyFont="1" applyFill="1" applyBorder="1" applyAlignment="1">
      <alignment horizontal="center" vertical="center"/>
    </xf>
    <xf numFmtId="4" fontId="23" fillId="2" borderId="8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horizontal="center" vertic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2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5" fillId="0" borderId="0" xfId="0" applyFont="1"/>
    <xf numFmtId="0" fontId="11" fillId="3" borderId="19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center" vertical="center" wrapText="1"/>
    </xf>
    <xf numFmtId="4" fontId="18" fillId="7" borderId="1" xfId="1" applyNumberFormat="1" applyFont="1" applyFill="1" applyBorder="1" applyAlignment="1">
      <alignment horizontal="center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14" fontId="25" fillId="3" borderId="1" xfId="0" applyNumberFormat="1" applyFont="1" applyFill="1" applyBorder="1" applyAlignment="1">
      <alignment horizontal="center" vertical="center" wrapText="1"/>
    </xf>
    <xf numFmtId="39" fontId="25" fillId="3" borderId="1" xfId="1" applyNumberFormat="1" applyFont="1" applyFill="1" applyBorder="1" applyAlignment="1">
      <alignment horizontal="center" vertical="center" wrapText="1"/>
    </xf>
    <xf numFmtId="4" fontId="8" fillId="2" borderId="13" xfId="0" applyNumberFormat="1" applyFont="1" applyFill="1" applyBorder="1" applyAlignment="1">
      <alignment horizontal="center" vertical="center" wrapText="1"/>
    </xf>
    <xf numFmtId="165" fontId="25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8" xfId="0" applyFont="1" applyFill="1" applyBorder="1" applyAlignment="1">
      <alignment horizontal="center" wrapText="1"/>
    </xf>
    <xf numFmtId="0" fontId="6" fillId="2" borderId="29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375679</xdr:colOff>
      <xdr:row>0</xdr:row>
      <xdr:rowOff>250586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6804" y="250586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1748867</xdr:colOff>
      <xdr:row>0</xdr:row>
      <xdr:rowOff>393461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7773" y="393461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712787</xdr:colOff>
      <xdr:row>1</xdr:row>
      <xdr:rowOff>50800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2087" y="212725"/>
          <a:ext cx="9539749" cy="1393037"/>
        </a:xfrm>
        <a:prstGeom prst="rect">
          <a:avLst/>
        </a:prstGeom>
      </xdr:spPr>
    </xdr:pic>
    <xdr:clientData/>
  </xdr:oneCellAnchor>
  <xdr:oneCellAnchor>
    <xdr:from>
      <xdr:col>3</xdr:col>
      <xdr:colOff>1323092</xdr:colOff>
      <xdr:row>1</xdr:row>
      <xdr:rowOff>75496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8702DD15-6805-42A3-93B5-7966AF5C9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7648" y="237774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1251424</xdr:colOff>
      <xdr:row>0</xdr:row>
      <xdr:rowOff>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5783" y="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2578966</xdr:colOff>
      <xdr:row>2</xdr:row>
      <xdr:rowOff>94660</xdr:rowOff>
    </xdr:from>
    <xdr:ext cx="11054689" cy="1085863"/>
    <xdr:pic>
      <xdr:nvPicPr>
        <xdr:cNvPr id="2" name="Imagen 1">
          <a:extLst>
            <a:ext uri="{FF2B5EF4-FFF2-40B4-BE49-F238E27FC236}">
              <a16:creationId xmlns:a16="http://schemas.microsoft.com/office/drawing/2014/main" id="{B55248FF-48FE-4A3C-8011-44744A50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9416" y="475660"/>
          <a:ext cx="11054689" cy="108586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99" totalsRowShown="0" headerRowDxfId="59" dataDxfId="57" headerRowBorderDxfId="58" tableBorderDxfId="56" totalsRowBorderDxfId="55">
  <sortState xmlns:xlrd2="http://schemas.microsoft.com/office/spreadsheetml/2017/richdata2" ref="A44:O44">
    <sortCondition descending="1" ref="B9:B99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5:R86" totalsRowShown="0" headerRowDxfId="39" dataDxfId="38" tableBorderDxfId="37">
  <sortState xmlns:xlrd2="http://schemas.microsoft.com/office/spreadsheetml/2017/richdata2" ref="B72:R72">
    <sortCondition ref="C15:C8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SUM(M16:P16)</calculatedColumnFormula>
    </tableColumn>
    <tableColumn id="17" xr3:uid="{9937AB38-AA83-47DE-9B70-AFB3AA8B1604}" name="NETO" dataDxfId="20">
      <calculatedColumnFormula>(L16-Q16)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3"/>
  <sheetViews>
    <sheetView showGridLines="0" topLeftCell="A96" zoomScale="94" zoomScaleNormal="94" zoomScaleSheetLayoutView="42" workbookViewId="0">
      <selection activeCell="O26" sqref="O26"/>
    </sheetView>
  </sheetViews>
  <sheetFormatPr baseColWidth="10" defaultColWidth="9.1796875" defaultRowHeight="12.5" x14ac:dyDescent="0.25"/>
  <cols>
    <col min="1" max="1" width="5.1796875" style="4" customWidth="1"/>
    <col min="2" max="2" width="52.453125" style="2" customWidth="1"/>
    <col min="3" max="3" width="73.54296875" style="5" customWidth="1"/>
    <col min="4" max="4" width="56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6" ht="37.5" customHeight="1" x14ac:dyDescent="0.25">
      <c r="B1" s="4"/>
      <c r="C1" s="4"/>
      <c r="D1" s="4"/>
      <c r="E1" s="4"/>
      <c r="F1" s="4"/>
    </row>
    <row r="2" spans="1:16" ht="37.5" customHeight="1" x14ac:dyDescent="0.25"/>
    <row r="3" spans="1:16" ht="37.5" customHeight="1" x14ac:dyDescent="0.25">
      <c r="A3" s="2"/>
    </row>
    <row r="4" spans="1:16" ht="19.5" customHeight="1" x14ac:dyDescent="0.3">
      <c r="A4" s="53"/>
      <c r="B4" s="53"/>
      <c r="C4" s="63"/>
      <c r="D4" s="17"/>
      <c r="E4" s="1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ht="27" customHeight="1" x14ac:dyDescent="0.35">
      <c r="A5" s="134" t="s">
        <v>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6" ht="20.25" customHeight="1" x14ac:dyDescent="0.3">
      <c r="A6" s="135" t="s">
        <v>531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</row>
    <row r="7" spans="1:16" s="6" customFormat="1" ht="18" customHeight="1" x14ac:dyDescent="0.2">
      <c r="A7" s="136" t="s">
        <v>1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6" s="6" customFormat="1" ht="18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s="3" customFormat="1" ht="26.5" customHeight="1" x14ac:dyDescent="0.25">
      <c r="A9" s="58" t="s">
        <v>185</v>
      </c>
      <c r="B9" s="59" t="s">
        <v>3</v>
      </c>
      <c r="C9" s="59" t="s">
        <v>419</v>
      </c>
      <c r="D9" s="59" t="s">
        <v>484</v>
      </c>
      <c r="E9" s="59" t="s">
        <v>6</v>
      </c>
      <c r="F9" s="59" t="s">
        <v>485</v>
      </c>
      <c r="G9" s="59" t="s">
        <v>356</v>
      </c>
      <c r="H9" s="59" t="s">
        <v>357</v>
      </c>
      <c r="I9" s="59" t="s">
        <v>358</v>
      </c>
      <c r="J9" s="59" t="s">
        <v>11</v>
      </c>
      <c r="K9" s="59" t="s">
        <v>12</v>
      </c>
      <c r="L9" s="59" t="s">
        <v>13</v>
      </c>
      <c r="M9" s="59" t="s">
        <v>359</v>
      </c>
      <c r="N9" s="59" t="s">
        <v>360</v>
      </c>
      <c r="O9" s="60" t="s">
        <v>188</v>
      </c>
    </row>
    <row r="10" spans="1:16" s="1" customFormat="1" ht="30" customHeight="1" x14ac:dyDescent="0.3">
      <c r="A10" s="108">
        <v>1</v>
      </c>
      <c r="B10" s="109" t="s">
        <v>17</v>
      </c>
      <c r="C10" s="110" t="s">
        <v>431</v>
      </c>
      <c r="D10" s="110" t="s">
        <v>19</v>
      </c>
      <c r="E10" s="110" t="s">
        <v>20</v>
      </c>
      <c r="F10" s="111" t="s">
        <v>21</v>
      </c>
      <c r="G10" s="112">
        <v>130000</v>
      </c>
      <c r="H10" s="113">
        <v>0</v>
      </c>
      <c r="I10" s="113">
        <v>130000</v>
      </c>
      <c r="J10" s="113">
        <v>3731</v>
      </c>
      <c r="K10" s="113">
        <v>19162.12</v>
      </c>
      <c r="L10" s="113">
        <v>3952</v>
      </c>
      <c r="M10" s="113">
        <v>125</v>
      </c>
      <c r="N10" s="113">
        <f>SUM(Tabla54[[#This Row],[AFP]:[OTROS DESC.]])</f>
        <v>26970.12</v>
      </c>
      <c r="O10" s="61">
        <f>(Tabla54[[#This Row],[TOTAL ING.]]-Tabla54[[#This Row],[TOTAL DESC.]])</f>
        <v>103029.88</v>
      </c>
    </row>
    <row r="11" spans="1:16" s="1" customFormat="1" ht="30" customHeight="1" x14ac:dyDescent="0.3">
      <c r="A11" s="108">
        <v>2</v>
      </c>
      <c r="B11" s="109" t="s">
        <v>22</v>
      </c>
      <c r="C11" s="110" t="s">
        <v>431</v>
      </c>
      <c r="D11" s="110" t="s">
        <v>23</v>
      </c>
      <c r="E11" s="110" t="s">
        <v>20</v>
      </c>
      <c r="F11" s="111" t="s">
        <v>24</v>
      </c>
      <c r="G11" s="112">
        <v>180000</v>
      </c>
      <c r="H11" s="113">
        <v>0</v>
      </c>
      <c r="I11" s="113">
        <f>(Tabla54[[#This Row],[SUELDO BUTO (RD$)]]+Tabla54[[#This Row],[OTROS ING.]])</f>
        <v>180000</v>
      </c>
      <c r="J11" s="113">
        <v>5166</v>
      </c>
      <c r="K11" s="113">
        <v>30923.37</v>
      </c>
      <c r="L11" s="113">
        <v>5472</v>
      </c>
      <c r="M11" s="113">
        <v>25</v>
      </c>
      <c r="N11" s="113">
        <f>SUM(Tabla54[[#This Row],[AFP]:[OTROS DESC.]])</f>
        <v>41586.369999999995</v>
      </c>
      <c r="O11" s="61">
        <f>(Tabla54[[#This Row],[TOTAL ING.]]-Tabla54[[#This Row],[TOTAL DESC.]])</f>
        <v>138413.63</v>
      </c>
    </row>
    <row r="12" spans="1:16" s="1" customFormat="1" ht="30" customHeight="1" x14ac:dyDescent="0.3">
      <c r="A12" s="108">
        <v>3</v>
      </c>
      <c r="B12" s="109" t="s">
        <v>25</v>
      </c>
      <c r="C12" s="110" t="s">
        <v>431</v>
      </c>
      <c r="D12" s="110" t="s">
        <v>26</v>
      </c>
      <c r="E12" s="110" t="s">
        <v>20</v>
      </c>
      <c r="F12" s="111" t="s">
        <v>24</v>
      </c>
      <c r="G12" s="112">
        <v>110000</v>
      </c>
      <c r="H12" s="113">
        <v>0</v>
      </c>
      <c r="I12" s="113">
        <f>(Tabla54[[#This Row],[SUELDO BUTO (RD$)]]+Tabla54[[#This Row],[OTROS ING.]])</f>
        <v>110000</v>
      </c>
      <c r="J12" s="113">
        <f t="shared" ref="J12:J77" si="0">G12*0.0287</f>
        <v>3157</v>
      </c>
      <c r="K12" s="113">
        <v>14457.62</v>
      </c>
      <c r="L12" s="113">
        <f t="shared" ref="L12:L77" si="1">G12*0.0304</f>
        <v>3344</v>
      </c>
      <c r="M12" s="113">
        <v>25</v>
      </c>
      <c r="N12" s="113">
        <f>SUM(Tabla54[[#This Row],[AFP]:[OTROS DESC.]])</f>
        <v>20983.620000000003</v>
      </c>
      <c r="O12" s="61">
        <f>(Tabla54[[#This Row],[TOTAL ING.]]-Tabla54[[#This Row],[TOTAL DESC.]])</f>
        <v>89016.38</v>
      </c>
    </row>
    <row r="13" spans="1:16" s="1" customFormat="1" ht="30" customHeight="1" x14ac:dyDescent="0.3">
      <c r="A13" s="108">
        <v>4</v>
      </c>
      <c r="B13" s="109" t="s">
        <v>366</v>
      </c>
      <c r="C13" s="110" t="s">
        <v>431</v>
      </c>
      <c r="D13" s="110" t="s">
        <v>76</v>
      </c>
      <c r="E13" s="110" t="s">
        <v>20</v>
      </c>
      <c r="F13" s="111" t="s">
        <v>21</v>
      </c>
      <c r="G13" s="112">
        <v>150000</v>
      </c>
      <c r="H13" s="113">
        <v>0</v>
      </c>
      <c r="I13" s="113">
        <f>(Tabla54[[#This Row],[SUELDO BUTO (RD$)]]+Tabla54[[#This Row],[OTROS ING.]])</f>
        <v>150000</v>
      </c>
      <c r="J13" s="113">
        <v>4305</v>
      </c>
      <c r="K13" s="113">
        <v>12449.53</v>
      </c>
      <c r="L13" s="113">
        <v>4560</v>
      </c>
      <c r="M13" s="113">
        <v>25</v>
      </c>
      <c r="N13" s="113">
        <f>SUM(Tabla54[[#This Row],[AFP]:[OTROS DESC.]])</f>
        <v>21339.53</v>
      </c>
      <c r="O13" s="61">
        <f>(Tabla54[[#This Row],[TOTAL ING.]]-Tabla54[[#This Row],[TOTAL DESC.]])</f>
        <v>128660.47</v>
      </c>
    </row>
    <row r="14" spans="1:16" s="1" customFormat="1" ht="30" customHeight="1" x14ac:dyDescent="0.3">
      <c r="A14" s="108">
        <v>5</v>
      </c>
      <c r="B14" s="109" t="s">
        <v>27</v>
      </c>
      <c r="C14" s="110" t="s">
        <v>431</v>
      </c>
      <c r="D14" s="110" t="s">
        <v>79</v>
      </c>
      <c r="E14" s="110" t="s">
        <v>20</v>
      </c>
      <c r="F14" s="111" t="s">
        <v>21</v>
      </c>
      <c r="G14" s="112">
        <v>40000</v>
      </c>
      <c r="H14" s="113">
        <v>0</v>
      </c>
      <c r="I14" s="113">
        <f>(Tabla54[[#This Row],[SUELDO BUTO (RD$)]]+Tabla54[[#This Row],[OTROS ING.]])</f>
        <v>40000</v>
      </c>
      <c r="J14" s="113">
        <f t="shared" si="0"/>
        <v>1148</v>
      </c>
      <c r="K14" s="113">
        <v>0</v>
      </c>
      <c r="L14" s="113">
        <v>1216</v>
      </c>
      <c r="M14" s="113">
        <v>25</v>
      </c>
      <c r="N14" s="113">
        <v>2389</v>
      </c>
      <c r="O14" s="61">
        <f>(Tabla54[[#This Row],[TOTAL ING.]]-Tabla54[[#This Row],[TOTAL DESC.]])</f>
        <v>37611</v>
      </c>
    </row>
    <row r="15" spans="1:16" s="1" customFormat="1" ht="30" customHeight="1" x14ac:dyDescent="0.3">
      <c r="A15" s="108">
        <v>6</v>
      </c>
      <c r="B15" s="109" t="s">
        <v>34</v>
      </c>
      <c r="C15" s="110" t="s">
        <v>431</v>
      </c>
      <c r="D15" s="110" t="s">
        <v>350</v>
      </c>
      <c r="E15" s="110" t="s">
        <v>116</v>
      </c>
      <c r="F15" s="111" t="s">
        <v>21</v>
      </c>
      <c r="G15" s="112">
        <v>40000</v>
      </c>
      <c r="H15" s="113">
        <v>0</v>
      </c>
      <c r="I15" s="113">
        <f>(Tabla54[[#This Row],[SUELDO BUTO (RD$)]]+Tabla54[[#This Row],[OTROS ING.]])</f>
        <v>40000</v>
      </c>
      <c r="J15" s="113">
        <v>1148</v>
      </c>
      <c r="K15" s="113">
        <v>0</v>
      </c>
      <c r="L15" s="113">
        <f t="shared" ref="L15" si="2">G15*0.0304</f>
        <v>1216</v>
      </c>
      <c r="M15" s="113">
        <v>1840.46</v>
      </c>
      <c r="N15" s="113">
        <f>SUM(Tabla54[[#This Row],[AFP]:[OTROS DESC.]])</f>
        <v>4204.46</v>
      </c>
      <c r="O15" s="61">
        <f>(Tabla54[[#This Row],[TOTAL ING.]]-Tabla54[[#This Row],[TOTAL DESC.]])</f>
        <v>35795.54</v>
      </c>
    </row>
    <row r="16" spans="1:16" s="1" customFormat="1" ht="30" customHeight="1" x14ac:dyDescent="0.3">
      <c r="A16" s="108">
        <v>7</v>
      </c>
      <c r="B16" s="109" t="s">
        <v>415</v>
      </c>
      <c r="C16" s="110" t="s">
        <v>431</v>
      </c>
      <c r="D16" s="110" t="s">
        <v>35</v>
      </c>
      <c r="E16" s="110" t="s">
        <v>33</v>
      </c>
      <c r="F16" s="111" t="s">
        <v>21</v>
      </c>
      <c r="G16" s="112">
        <v>22000</v>
      </c>
      <c r="H16" s="113">
        <v>0</v>
      </c>
      <c r="I16" s="113">
        <f>(Tabla54[[#This Row],[SUELDO BUTO (RD$)]]+Tabla54[[#This Row],[OTROS ING.]])</f>
        <v>22000</v>
      </c>
      <c r="J16" s="113">
        <f>G16*0.0287</f>
        <v>631.4</v>
      </c>
      <c r="K16" s="113" t="s">
        <v>48</v>
      </c>
      <c r="L16" s="113">
        <f>G16*0.0304</f>
        <v>668.8</v>
      </c>
      <c r="M16" s="113">
        <v>1625</v>
      </c>
      <c r="N16" s="113">
        <f>SUM(Tabla54[[#This Row],[AFP]:[OTROS DESC.]])</f>
        <v>2925.2</v>
      </c>
      <c r="O16" s="61">
        <f>(Tabla54[[#This Row],[TOTAL ING.]]-Tabla54[[#This Row],[TOTAL DESC.]])</f>
        <v>19074.8</v>
      </c>
    </row>
    <row r="17" spans="1:15" s="1" customFormat="1" ht="30" customHeight="1" x14ac:dyDescent="0.3">
      <c r="A17" s="108">
        <v>8</v>
      </c>
      <c r="B17" s="109" t="s">
        <v>28</v>
      </c>
      <c r="C17" s="110" t="s">
        <v>494</v>
      </c>
      <c r="D17" s="110" t="s">
        <v>475</v>
      </c>
      <c r="E17" s="110" t="s">
        <v>30</v>
      </c>
      <c r="F17" s="111" t="s">
        <v>21</v>
      </c>
      <c r="G17" s="112">
        <v>130000</v>
      </c>
      <c r="H17" s="113">
        <v>0</v>
      </c>
      <c r="I17" s="113">
        <f>(Tabla54[[#This Row],[SUELDO BUTO (RD$)]]+Tabla54[[#This Row],[OTROS ING.]])</f>
        <v>130000</v>
      </c>
      <c r="J17" s="113">
        <v>3731</v>
      </c>
      <c r="K17" s="113">
        <v>18733.25</v>
      </c>
      <c r="L17" s="113">
        <f t="shared" ref="L17" si="3">G17*0.0304</f>
        <v>3952</v>
      </c>
      <c r="M17" s="113">
        <v>3965.46</v>
      </c>
      <c r="N17" s="113">
        <f>SUM(Tabla54[[#This Row],[AFP]:[OTROS DESC.]])</f>
        <v>30381.71</v>
      </c>
      <c r="O17" s="61">
        <f>(Tabla54[[#This Row],[TOTAL ING.]]-Tabla54[[#This Row],[TOTAL DESC.]])</f>
        <v>99618.290000000008</v>
      </c>
    </row>
    <row r="18" spans="1:15" s="1" customFormat="1" ht="30" customHeight="1" x14ac:dyDescent="0.3">
      <c r="A18" s="108">
        <v>9</v>
      </c>
      <c r="B18" s="109" t="s">
        <v>31</v>
      </c>
      <c r="C18" s="110" t="s">
        <v>494</v>
      </c>
      <c r="D18" s="110" t="s">
        <v>476</v>
      </c>
      <c r="E18" s="110" t="s">
        <v>33</v>
      </c>
      <c r="F18" s="111" t="s">
        <v>21</v>
      </c>
      <c r="G18" s="112">
        <v>35000</v>
      </c>
      <c r="H18" s="113">
        <v>0</v>
      </c>
      <c r="I18" s="113">
        <f>(Tabla54[[#This Row],[SUELDO BUTO (RD$)]]+Tabla54[[#This Row],[OTROS ING.]])</f>
        <v>35000</v>
      </c>
      <c r="J18" s="113">
        <f t="shared" si="0"/>
        <v>1004.5</v>
      </c>
      <c r="K18" s="113">
        <v>0</v>
      </c>
      <c r="L18" s="113">
        <v>1064</v>
      </c>
      <c r="M18" s="113">
        <v>1750</v>
      </c>
      <c r="N18" s="113">
        <f>SUM(Tabla54[[#This Row],[AFP]:[OTROS DESC.]])</f>
        <v>3818.5</v>
      </c>
      <c r="O18" s="61">
        <f>(Tabla54[[#This Row],[TOTAL ING.]]-Tabla54[[#This Row],[TOTAL DESC.]])</f>
        <v>31181.5</v>
      </c>
    </row>
    <row r="19" spans="1:15" s="1" customFormat="1" ht="30" customHeight="1" x14ac:dyDescent="0.3">
      <c r="A19" s="108">
        <v>10</v>
      </c>
      <c r="B19" s="109" t="s">
        <v>39</v>
      </c>
      <c r="C19" s="110" t="s">
        <v>432</v>
      </c>
      <c r="D19" s="110" t="s">
        <v>41</v>
      </c>
      <c r="E19" s="110" t="s">
        <v>42</v>
      </c>
      <c r="F19" s="111" t="s">
        <v>21</v>
      </c>
      <c r="G19" s="112">
        <v>220000</v>
      </c>
      <c r="H19" s="113">
        <v>0</v>
      </c>
      <c r="I19" s="113">
        <v>220000</v>
      </c>
      <c r="J19" s="113">
        <v>6314</v>
      </c>
      <c r="K19" s="113">
        <v>40533.58</v>
      </c>
      <c r="L19" s="113">
        <v>5883.16</v>
      </c>
      <c r="M19" s="113">
        <v>125</v>
      </c>
      <c r="N19" s="113">
        <v>52855.74</v>
      </c>
      <c r="O19" s="61">
        <f>(Tabla54[[#This Row],[TOTAL ING.]]-Tabla54[[#This Row],[TOTAL DESC.]])</f>
        <v>167144.26</v>
      </c>
    </row>
    <row r="20" spans="1:15" s="1" customFormat="1" ht="30" customHeight="1" x14ac:dyDescent="0.3">
      <c r="A20" s="108">
        <v>11</v>
      </c>
      <c r="B20" s="109" t="s">
        <v>43</v>
      </c>
      <c r="C20" s="110" t="s">
        <v>432</v>
      </c>
      <c r="D20" s="110" t="s">
        <v>349</v>
      </c>
      <c r="E20" s="110" t="s">
        <v>20</v>
      </c>
      <c r="F20" s="111" t="s">
        <v>21</v>
      </c>
      <c r="G20" s="112">
        <v>95000</v>
      </c>
      <c r="H20" s="113">
        <v>0</v>
      </c>
      <c r="I20" s="113">
        <f>(Tabla54[[#This Row],[SUELDO BUTO (RD$)]]+Tabla54[[#This Row],[OTROS ING.]])</f>
        <v>95000</v>
      </c>
      <c r="J20" s="113">
        <v>2726.5</v>
      </c>
      <c r="K20" s="113">
        <v>9689.82</v>
      </c>
      <c r="L20" s="113">
        <v>2888</v>
      </c>
      <c r="M20" s="113">
        <v>3590.46</v>
      </c>
      <c r="N20" s="113">
        <v>18894.78</v>
      </c>
      <c r="O20" s="61">
        <f>(Tabla54[[#This Row],[TOTAL ING.]]-Tabla54[[#This Row],[TOTAL DESC.]])</f>
        <v>76105.22</v>
      </c>
    </row>
    <row r="21" spans="1:15" s="1" customFormat="1" ht="30" customHeight="1" x14ac:dyDescent="0.3">
      <c r="A21" s="108">
        <v>12</v>
      </c>
      <c r="B21" s="109" t="s">
        <v>44</v>
      </c>
      <c r="C21" s="110" t="s">
        <v>432</v>
      </c>
      <c r="D21" s="110" t="s">
        <v>45</v>
      </c>
      <c r="E21" s="110" t="s">
        <v>20</v>
      </c>
      <c r="F21" s="111" t="s">
        <v>21</v>
      </c>
      <c r="G21" s="112">
        <v>50000</v>
      </c>
      <c r="H21" s="113">
        <v>0</v>
      </c>
      <c r="I21" s="113">
        <f>(Tabla54[[#This Row],[SUELDO BUTO (RD$)]]+Tabla54[[#This Row],[OTROS ING.]])</f>
        <v>50000</v>
      </c>
      <c r="J21" s="113">
        <f t="shared" si="0"/>
        <v>1435</v>
      </c>
      <c r="K21" s="113">
        <v>0</v>
      </c>
      <c r="L21" s="113">
        <f t="shared" si="1"/>
        <v>1520</v>
      </c>
      <c r="M21" s="113">
        <v>5344.51</v>
      </c>
      <c r="N21" s="113">
        <v>8299.51</v>
      </c>
      <c r="O21" s="61">
        <f>(Tabla54[[#This Row],[TOTAL ING.]]-Tabla54[[#This Row],[TOTAL DESC.]])</f>
        <v>41700.49</v>
      </c>
    </row>
    <row r="22" spans="1:15" s="1" customFormat="1" ht="30" customHeight="1" x14ac:dyDescent="0.3">
      <c r="A22" s="108">
        <v>13</v>
      </c>
      <c r="B22" s="109" t="s">
        <v>46</v>
      </c>
      <c r="C22" s="110" t="s">
        <v>432</v>
      </c>
      <c r="D22" s="110" t="s">
        <v>47</v>
      </c>
      <c r="E22" s="110" t="s">
        <v>116</v>
      </c>
      <c r="F22" s="111" t="s">
        <v>24</v>
      </c>
      <c r="G22" s="112">
        <v>35000</v>
      </c>
      <c r="H22" s="113" t="s">
        <v>48</v>
      </c>
      <c r="I22" s="113">
        <v>35000</v>
      </c>
      <c r="J22" s="113">
        <f t="shared" si="0"/>
        <v>1004.5</v>
      </c>
      <c r="K22" s="113">
        <v>0</v>
      </c>
      <c r="L22" s="113">
        <v>1064</v>
      </c>
      <c r="M22" s="113">
        <v>125</v>
      </c>
      <c r="N22" s="113">
        <v>2193.5</v>
      </c>
      <c r="O22" s="61">
        <f>(Tabla54[[#This Row],[TOTAL ING.]]-Tabla54[[#This Row],[TOTAL DESC.]])</f>
        <v>32806.5</v>
      </c>
    </row>
    <row r="23" spans="1:15" s="1" customFormat="1" ht="30" customHeight="1" x14ac:dyDescent="0.3">
      <c r="A23" s="108">
        <v>14</v>
      </c>
      <c r="B23" s="109" t="s">
        <v>49</v>
      </c>
      <c r="C23" s="110" t="s">
        <v>431</v>
      </c>
      <c r="D23" s="110" t="s">
        <v>47</v>
      </c>
      <c r="E23" s="110" t="s">
        <v>116</v>
      </c>
      <c r="F23" s="111" t="s">
        <v>24</v>
      </c>
      <c r="G23" s="112">
        <v>25000</v>
      </c>
      <c r="H23" s="113">
        <v>0</v>
      </c>
      <c r="I23" s="113">
        <f>(Tabla54[[#This Row],[SUELDO BUTO (RD$)]]+Tabla54[[#This Row],[OTROS ING.]])</f>
        <v>25000</v>
      </c>
      <c r="J23" s="113">
        <f t="shared" si="0"/>
        <v>717.5</v>
      </c>
      <c r="K23" s="113">
        <v>0</v>
      </c>
      <c r="L23" s="113">
        <f t="shared" si="1"/>
        <v>760</v>
      </c>
      <c r="M23" s="113">
        <v>2450</v>
      </c>
      <c r="N23" s="113">
        <f>SUM(Tabla54[[#This Row],[AFP]:[OTROS DESC.]])</f>
        <v>3927.5</v>
      </c>
      <c r="O23" s="61">
        <f>(Tabla54[[#This Row],[TOTAL ING.]]-Tabla54[[#This Row],[TOTAL DESC.]])</f>
        <v>21072.5</v>
      </c>
    </row>
    <row r="24" spans="1:15" s="1" customFormat="1" ht="30" customHeight="1" x14ac:dyDescent="0.3">
      <c r="A24" s="108">
        <v>15</v>
      </c>
      <c r="B24" s="109" t="s">
        <v>52</v>
      </c>
      <c r="C24" s="110" t="s">
        <v>495</v>
      </c>
      <c r="D24" s="110" t="s">
        <v>436</v>
      </c>
      <c r="E24" s="110" t="s">
        <v>33</v>
      </c>
      <c r="F24" s="111" t="s">
        <v>21</v>
      </c>
      <c r="G24" s="112">
        <v>70000</v>
      </c>
      <c r="H24" s="113">
        <v>0</v>
      </c>
      <c r="I24" s="113">
        <v>70000</v>
      </c>
      <c r="J24" s="113">
        <v>2009</v>
      </c>
      <c r="K24" s="113">
        <v>3991.8</v>
      </c>
      <c r="L24" s="113">
        <v>2128</v>
      </c>
      <c r="M24" s="113">
        <v>1750</v>
      </c>
      <c r="N24" s="113">
        <v>9878.7999999999993</v>
      </c>
      <c r="O24" s="61">
        <f>(Tabla54[[#This Row],[TOTAL ING.]]-Tabla54[[#This Row],[TOTAL DESC.]])</f>
        <v>60121.2</v>
      </c>
    </row>
    <row r="25" spans="1:15" s="1" customFormat="1" ht="30" customHeight="1" x14ac:dyDescent="0.3">
      <c r="A25" s="108">
        <v>16</v>
      </c>
      <c r="B25" s="109" t="s">
        <v>50</v>
      </c>
      <c r="C25" s="110" t="s">
        <v>417</v>
      </c>
      <c r="D25" s="110" t="s">
        <v>348</v>
      </c>
      <c r="E25" s="110" t="s">
        <v>33</v>
      </c>
      <c r="F25" s="111" t="s">
        <v>24</v>
      </c>
      <c r="G25" s="112">
        <v>65000</v>
      </c>
      <c r="H25" s="113">
        <v>0</v>
      </c>
      <c r="I25" s="113">
        <f>(Tabla54[[#This Row],[SUELDO BUTO (RD$)]]+Tabla54[[#This Row],[OTROS ING.]])</f>
        <v>65000</v>
      </c>
      <c r="J25" s="113">
        <v>1865.5</v>
      </c>
      <c r="K25" s="113">
        <v>0</v>
      </c>
      <c r="L25" s="113">
        <f t="shared" si="1"/>
        <v>1976</v>
      </c>
      <c r="M25" s="113">
        <v>125</v>
      </c>
      <c r="N25" s="113">
        <f>SUM(Tabla54[[#This Row],[AFP]:[OTROS DESC.]])</f>
        <v>3966.5</v>
      </c>
      <c r="O25" s="61">
        <f>(Tabla54[[#This Row],[TOTAL ING.]]-Tabla54[[#This Row],[TOTAL DESC.]])</f>
        <v>61033.5</v>
      </c>
    </row>
    <row r="26" spans="1:15" s="1" customFormat="1" ht="30" customHeight="1" x14ac:dyDescent="0.3">
      <c r="A26" s="108">
        <v>17</v>
      </c>
      <c r="B26" s="109" t="s">
        <v>54</v>
      </c>
      <c r="C26" s="110" t="s">
        <v>548</v>
      </c>
      <c r="D26" s="110" t="s">
        <v>547</v>
      </c>
      <c r="E26" s="110" t="s">
        <v>33</v>
      </c>
      <c r="F26" s="111" t="s">
        <v>21</v>
      </c>
      <c r="G26" s="112">
        <v>40000</v>
      </c>
      <c r="H26" s="113">
        <v>0</v>
      </c>
      <c r="I26" s="113">
        <f>(Tabla54[[#This Row],[SUELDO BUTO (RD$)]]+Tabla54[[#This Row],[OTROS ING.]])</f>
        <v>40000</v>
      </c>
      <c r="J26" s="113">
        <f t="shared" si="0"/>
        <v>1148</v>
      </c>
      <c r="K26" s="113">
        <v>0</v>
      </c>
      <c r="L26" s="113">
        <f t="shared" si="1"/>
        <v>1216</v>
      </c>
      <c r="M26" s="113">
        <v>4025</v>
      </c>
      <c r="N26" s="113">
        <f>SUM(Tabla54[[#This Row],[AFP]:[OTROS DESC.]])</f>
        <v>6389</v>
      </c>
      <c r="O26" s="61">
        <f>(Tabla54[[#This Row],[TOTAL ING.]]-Tabla54[[#This Row],[TOTAL DESC.]])</f>
        <v>33611</v>
      </c>
    </row>
    <row r="27" spans="1:15" s="1" customFormat="1" ht="30" customHeight="1" x14ac:dyDescent="0.3">
      <c r="A27" s="108">
        <v>18</v>
      </c>
      <c r="B27" s="109" t="s">
        <v>100</v>
      </c>
      <c r="C27" s="110" t="s">
        <v>549</v>
      </c>
      <c r="D27" s="110" t="s">
        <v>550</v>
      </c>
      <c r="E27" s="110" t="s">
        <v>33</v>
      </c>
      <c r="F27" s="111" t="s">
        <v>21</v>
      </c>
      <c r="G27" s="112">
        <v>35000</v>
      </c>
      <c r="H27" s="113">
        <v>0</v>
      </c>
      <c r="I27" s="113">
        <v>35000</v>
      </c>
      <c r="J27" s="113">
        <v>1004.5</v>
      </c>
      <c r="K27" s="113">
        <v>0</v>
      </c>
      <c r="L27" s="113">
        <v>1064</v>
      </c>
      <c r="M27" s="113">
        <v>125</v>
      </c>
      <c r="N27" s="113">
        <v>2193.5</v>
      </c>
      <c r="O27" s="61">
        <f>(Tabla54[[#This Row],[TOTAL ING.]]-Tabla54[[#This Row],[TOTAL DESC.]])</f>
        <v>32806.5</v>
      </c>
    </row>
    <row r="28" spans="1:15" s="1" customFormat="1" ht="30" customHeight="1" x14ac:dyDescent="0.3">
      <c r="A28" s="108">
        <v>19</v>
      </c>
      <c r="B28" s="109" t="s">
        <v>56</v>
      </c>
      <c r="C28" s="110" t="s">
        <v>496</v>
      </c>
      <c r="D28" s="110" t="s">
        <v>58</v>
      </c>
      <c r="E28" s="110" t="s">
        <v>30</v>
      </c>
      <c r="F28" s="111" t="s">
        <v>21</v>
      </c>
      <c r="G28" s="112">
        <v>45000</v>
      </c>
      <c r="H28" s="113">
        <v>0</v>
      </c>
      <c r="I28" s="113">
        <v>45000</v>
      </c>
      <c r="J28" s="113">
        <v>1291.5</v>
      </c>
      <c r="K28" s="113">
        <v>0</v>
      </c>
      <c r="L28" s="113">
        <v>1368</v>
      </c>
      <c r="M28" s="113">
        <v>125</v>
      </c>
      <c r="N28" s="113">
        <v>2784.5</v>
      </c>
      <c r="O28" s="61">
        <f>(Tabla54[[#This Row],[TOTAL ING.]]-Tabla54[[#This Row],[TOTAL DESC.]])</f>
        <v>42215.5</v>
      </c>
    </row>
    <row r="29" spans="1:15" s="1" customFormat="1" ht="30" customHeight="1" x14ac:dyDescent="0.3">
      <c r="A29" s="108">
        <v>20</v>
      </c>
      <c r="B29" s="109" t="s">
        <v>60</v>
      </c>
      <c r="C29" s="110" t="s">
        <v>496</v>
      </c>
      <c r="D29" s="110" t="s">
        <v>446</v>
      </c>
      <c r="E29" s="110" t="s">
        <v>33</v>
      </c>
      <c r="F29" s="111" t="s">
        <v>24</v>
      </c>
      <c r="G29" s="112">
        <v>35000</v>
      </c>
      <c r="H29" s="113">
        <v>0</v>
      </c>
      <c r="I29" s="113">
        <f>(Tabla54[[#This Row],[SUELDO BUTO (RD$)]]+Tabla54[[#This Row],[OTROS ING.]])</f>
        <v>35000</v>
      </c>
      <c r="J29" s="113">
        <f t="shared" si="0"/>
        <v>1004.5</v>
      </c>
      <c r="K29" s="113">
        <v>0</v>
      </c>
      <c r="L29" s="113">
        <f t="shared" si="1"/>
        <v>1064</v>
      </c>
      <c r="M29" s="113">
        <v>125</v>
      </c>
      <c r="N29" s="113">
        <f>SUM(Tabla54[[#This Row],[AFP]:[OTROS DESC.]])</f>
        <v>2193.5</v>
      </c>
      <c r="O29" s="61">
        <f>(Tabla54[[#This Row],[TOTAL ING.]]-Tabla54[[#This Row],[TOTAL DESC.]])</f>
        <v>32806.5</v>
      </c>
    </row>
    <row r="30" spans="1:15" s="1" customFormat="1" ht="30" customHeight="1" x14ac:dyDescent="0.3">
      <c r="A30" s="108">
        <v>21</v>
      </c>
      <c r="B30" s="109" t="s">
        <v>62</v>
      </c>
      <c r="C30" s="110" t="s">
        <v>387</v>
      </c>
      <c r="D30" s="110" t="s">
        <v>391</v>
      </c>
      <c r="E30" s="110" t="s">
        <v>20</v>
      </c>
      <c r="F30" s="111" t="s">
        <v>21</v>
      </c>
      <c r="G30" s="112">
        <v>75000</v>
      </c>
      <c r="H30" s="113">
        <v>0</v>
      </c>
      <c r="I30" s="113">
        <f>(Tabla54[[#This Row],[SUELDO BUTO (RD$)]]+Tabla54[[#This Row],[OTROS ING.]])</f>
        <v>75000</v>
      </c>
      <c r="J30" s="113">
        <f t="shared" si="0"/>
        <v>2152.5</v>
      </c>
      <c r="K30" s="113">
        <v>6309.38</v>
      </c>
      <c r="L30" s="113">
        <f t="shared" si="1"/>
        <v>2280</v>
      </c>
      <c r="M30" s="113">
        <v>125</v>
      </c>
      <c r="N30" s="113">
        <v>10866.88</v>
      </c>
      <c r="O30" s="61">
        <f>(Tabla54[[#This Row],[TOTAL ING.]]-Tabla54[[#This Row],[TOTAL DESC.]])</f>
        <v>64133.120000000003</v>
      </c>
    </row>
    <row r="31" spans="1:15" s="1" customFormat="1" ht="30" customHeight="1" x14ac:dyDescent="0.3">
      <c r="A31" s="108">
        <v>22</v>
      </c>
      <c r="B31" s="109" t="s">
        <v>384</v>
      </c>
      <c r="C31" s="110" t="s">
        <v>387</v>
      </c>
      <c r="D31" s="110" t="s">
        <v>388</v>
      </c>
      <c r="E31" s="110" t="s">
        <v>33</v>
      </c>
      <c r="F31" s="111" t="s">
        <v>21</v>
      </c>
      <c r="G31" s="112">
        <v>50000</v>
      </c>
      <c r="H31" s="113">
        <v>0</v>
      </c>
      <c r="I31" s="113">
        <v>50000</v>
      </c>
      <c r="J31" s="113">
        <v>1435</v>
      </c>
      <c r="K31" s="113">
        <v>0</v>
      </c>
      <c r="L31" s="113">
        <v>1520</v>
      </c>
      <c r="M31" s="113">
        <v>8375.2900000000009</v>
      </c>
      <c r="N31" s="113">
        <v>11330.29</v>
      </c>
      <c r="O31" s="61">
        <v>38669.71</v>
      </c>
    </row>
    <row r="32" spans="1:15" s="1" customFormat="1" ht="30" customHeight="1" x14ac:dyDescent="0.3">
      <c r="A32" s="108">
        <v>23</v>
      </c>
      <c r="B32" s="109" t="s">
        <v>64</v>
      </c>
      <c r="C32" s="110" t="s">
        <v>387</v>
      </c>
      <c r="D32" s="110" t="s">
        <v>65</v>
      </c>
      <c r="E32" s="110" t="s">
        <v>30</v>
      </c>
      <c r="F32" s="111" t="s">
        <v>21</v>
      </c>
      <c r="G32" s="112">
        <v>80000</v>
      </c>
      <c r="H32" s="113">
        <v>0</v>
      </c>
      <c r="I32" s="113">
        <f>(Tabla54[[#This Row],[SUELDO BUTO (RD$)]]+Tabla54[[#This Row],[OTROS ING.]])</f>
        <v>80000</v>
      </c>
      <c r="J32" s="113">
        <f t="shared" si="0"/>
        <v>2296</v>
      </c>
      <c r="K32" s="113">
        <v>3449.79</v>
      </c>
      <c r="L32" s="113">
        <f t="shared" si="1"/>
        <v>2432</v>
      </c>
      <c r="M32" s="113">
        <v>2383.6999999999998</v>
      </c>
      <c r="N32" s="113">
        <v>10561.49</v>
      </c>
      <c r="O32" s="61">
        <f>(Tabla54[[#This Row],[TOTAL ING.]]-Tabla54[[#This Row],[TOTAL DESC.]])</f>
        <v>69438.509999999995</v>
      </c>
    </row>
    <row r="33" spans="1:15" s="1" customFormat="1" ht="30" customHeight="1" x14ac:dyDescent="0.3">
      <c r="A33" s="108">
        <v>24</v>
      </c>
      <c r="B33" s="109" t="s">
        <v>66</v>
      </c>
      <c r="C33" s="110" t="s">
        <v>434</v>
      </c>
      <c r="D33" s="110" t="s">
        <v>451</v>
      </c>
      <c r="E33" s="110" t="s">
        <v>30</v>
      </c>
      <c r="F33" s="111" t="s">
        <v>24</v>
      </c>
      <c r="G33" s="112">
        <v>51000</v>
      </c>
      <c r="H33" s="113">
        <v>0</v>
      </c>
      <c r="I33" s="113">
        <f>(Tabla54[[#This Row],[SUELDO BUTO (RD$)]]+Tabla54[[#This Row],[OTROS ING.]])</f>
        <v>51000</v>
      </c>
      <c r="J33" s="113">
        <f t="shared" si="0"/>
        <v>1463.7</v>
      </c>
      <c r="K33" s="113">
        <v>0</v>
      </c>
      <c r="L33" s="113">
        <f t="shared" si="1"/>
        <v>1550.4</v>
      </c>
      <c r="M33" s="113">
        <v>125</v>
      </c>
      <c r="N33" s="113">
        <f>SUM(Tabla54[[#This Row],[AFP]:[OTROS DESC.]])</f>
        <v>3139.1000000000004</v>
      </c>
      <c r="O33" s="61">
        <f>(Tabla54[[#This Row],[TOTAL ING.]]-Tabla54[[#This Row],[TOTAL DESC.]])</f>
        <v>47860.9</v>
      </c>
    </row>
    <row r="34" spans="1:15" s="1" customFormat="1" ht="30" customHeight="1" x14ac:dyDescent="0.3">
      <c r="A34" s="108">
        <v>25</v>
      </c>
      <c r="B34" s="109" t="s">
        <v>70</v>
      </c>
      <c r="C34" s="110" t="s">
        <v>551</v>
      </c>
      <c r="D34" s="110" t="s">
        <v>552</v>
      </c>
      <c r="E34" s="110" t="s">
        <v>33</v>
      </c>
      <c r="F34" s="111" t="s">
        <v>24</v>
      </c>
      <c r="G34" s="112">
        <v>40000</v>
      </c>
      <c r="H34" s="113">
        <v>0</v>
      </c>
      <c r="I34" s="113">
        <f>(Tabla54[[#This Row],[SUELDO BUTO (RD$)]]+Tabla54[[#This Row],[OTROS ING.]])</f>
        <v>40000</v>
      </c>
      <c r="J34" s="113">
        <v>1148</v>
      </c>
      <c r="K34" s="113">
        <v>185.33</v>
      </c>
      <c r="L34" s="113">
        <v>1216</v>
      </c>
      <c r="M34" s="113">
        <v>1740.46</v>
      </c>
      <c r="N34" s="113">
        <f>SUM(Tabla54[[#This Row],[AFP]:[OTROS DESC.]])</f>
        <v>4289.79</v>
      </c>
      <c r="O34" s="61">
        <f>(Tabla54[[#This Row],[TOTAL ING.]]-Tabla54[[#This Row],[TOTAL DESC.]])</f>
        <v>35710.21</v>
      </c>
    </row>
    <row r="35" spans="1:15" s="1" customFormat="1" ht="30" customHeight="1" x14ac:dyDescent="0.3">
      <c r="A35" s="108">
        <v>26</v>
      </c>
      <c r="B35" s="109" t="s">
        <v>71</v>
      </c>
      <c r="C35" s="110" t="s">
        <v>434</v>
      </c>
      <c r="D35" s="110" t="s">
        <v>72</v>
      </c>
      <c r="E35" s="110" t="s">
        <v>33</v>
      </c>
      <c r="F35" s="111" t="s">
        <v>21</v>
      </c>
      <c r="G35" s="112">
        <v>51000</v>
      </c>
      <c r="H35" s="113">
        <v>0</v>
      </c>
      <c r="I35" s="113">
        <f>(Tabla54[[#This Row],[SUELDO BUTO (RD$)]]+Tabla54[[#This Row],[OTROS ING.]])</f>
        <v>51000</v>
      </c>
      <c r="J35" s="113">
        <f t="shared" si="0"/>
        <v>1463.7</v>
      </c>
      <c r="K35" s="113">
        <v>0</v>
      </c>
      <c r="L35" s="113">
        <f t="shared" si="1"/>
        <v>1550.4</v>
      </c>
      <c r="M35" s="113">
        <v>1700</v>
      </c>
      <c r="N35" s="113">
        <f>SUM(Tabla54[[#This Row],[AFP]:[OTROS DESC.]])</f>
        <v>4714.1000000000004</v>
      </c>
      <c r="O35" s="61">
        <f>(Tabla54[[#This Row],[TOTAL ING.]]-Tabla54[[#This Row],[TOTAL DESC.]])</f>
        <v>46285.9</v>
      </c>
    </row>
    <row r="36" spans="1:15" s="1" customFormat="1" ht="30" customHeight="1" x14ac:dyDescent="0.3">
      <c r="A36" s="108">
        <v>27</v>
      </c>
      <c r="B36" s="109" t="s">
        <v>386</v>
      </c>
      <c r="C36" s="110" t="s">
        <v>434</v>
      </c>
      <c r="D36" s="110" t="s">
        <v>385</v>
      </c>
      <c r="E36" s="110" t="s">
        <v>33</v>
      </c>
      <c r="F36" s="111" t="s">
        <v>21</v>
      </c>
      <c r="G36" s="112">
        <v>50000</v>
      </c>
      <c r="H36" s="113">
        <v>0</v>
      </c>
      <c r="I36" s="113">
        <v>50000</v>
      </c>
      <c r="J36" s="113">
        <v>1435</v>
      </c>
      <c r="K36" s="113">
        <v>1854</v>
      </c>
      <c r="L36" s="113">
        <v>1520</v>
      </c>
      <c r="M36" s="113">
        <v>2250</v>
      </c>
      <c r="N36" s="113">
        <v>7059</v>
      </c>
      <c r="O36" s="61">
        <v>42941</v>
      </c>
    </row>
    <row r="37" spans="1:15" s="1" customFormat="1" ht="30" customHeight="1" x14ac:dyDescent="0.3">
      <c r="A37" s="108">
        <v>28</v>
      </c>
      <c r="B37" s="109" t="s">
        <v>347</v>
      </c>
      <c r="C37" s="110" t="s">
        <v>497</v>
      </c>
      <c r="D37" s="110" t="s">
        <v>477</v>
      </c>
      <c r="E37" s="110" t="s">
        <v>33</v>
      </c>
      <c r="F37" s="111" t="s">
        <v>21</v>
      </c>
      <c r="G37" s="112">
        <v>51000</v>
      </c>
      <c r="H37" s="113">
        <v>0</v>
      </c>
      <c r="I37" s="113">
        <f>(Tabla54[[#This Row],[SUELDO BUTO (RD$)]]+Tabla54[[#This Row],[OTROS ING.]])</f>
        <v>51000</v>
      </c>
      <c r="J37" s="113">
        <f>G37*0.0287</f>
        <v>1463.7</v>
      </c>
      <c r="K37" s="113">
        <v>0</v>
      </c>
      <c r="L37" s="113">
        <f>G37*0.0304</f>
        <v>1550.4</v>
      </c>
      <c r="M37" s="113">
        <v>125</v>
      </c>
      <c r="N37" s="113">
        <f>SUM(Tabla54[[#This Row],[AFP]:[OTROS DESC.]])</f>
        <v>3139.1000000000004</v>
      </c>
      <c r="O37" s="61">
        <f>(Tabla54[[#This Row],[TOTAL ING.]]-Tabla54[[#This Row],[TOTAL DESC.]])</f>
        <v>47860.9</v>
      </c>
    </row>
    <row r="38" spans="1:15" s="1" customFormat="1" ht="30" customHeight="1" x14ac:dyDescent="0.3">
      <c r="A38" s="108">
        <v>29</v>
      </c>
      <c r="B38" s="109" t="s">
        <v>73</v>
      </c>
      <c r="C38" s="110" t="s">
        <v>486</v>
      </c>
      <c r="D38" s="110" t="s">
        <v>26</v>
      </c>
      <c r="E38" s="110" t="s">
        <v>20</v>
      </c>
      <c r="F38" s="111" t="s">
        <v>24</v>
      </c>
      <c r="G38" s="112">
        <v>100000</v>
      </c>
      <c r="H38" s="113">
        <v>0</v>
      </c>
      <c r="I38" s="113">
        <v>100000</v>
      </c>
      <c r="J38" s="113">
        <v>2870</v>
      </c>
      <c r="K38" s="113">
        <v>12105.37</v>
      </c>
      <c r="L38" s="113">
        <v>3040</v>
      </c>
      <c r="M38" s="113">
        <v>2283.6999999999998</v>
      </c>
      <c r="N38" s="113">
        <v>20299.07</v>
      </c>
      <c r="O38" s="61">
        <f>(Tabla54[[#This Row],[TOTAL ING.]]-Tabla54[[#This Row],[TOTAL DESC.]])</f>
        <v>79700.929999999993</v>
      </c>
    </row>
    <row r="39" spans="1:15" s="1" customFormat="1" ht="30" customHeight="1" x14ac:dyDescent="0.3">
      <c r="A39" s="108">
        <v>30</v>
      </c>
      <c r="B39" s="109" t="s">
        <v>75</v>
      </c>
      <c r="C39" s="110" t="s">
        <v>486</v>
      </c>
      <c r="D39" s="110" t="s">
        <v>76</v>
      </c>
      <c r="E39" s="110" t="s">
        <v>20</v>
      </c>
      <c r="F39" s="111" t="s">
        <v>21</v>
      </c>
      <c r="G39" s="112">
        <v>95000</v>
      </c>
      <c r="H39" s="113">
        <v>0</v>
      </c>
      <c r="I39" s="113">
        <v>95000</v>
      </c>
      <c r="J39" s="113">
        <f t="shared" si="0"/>
        <v>2726.5</v>
      </c>
      <c r="K39" s="113">
        <v>10929.24</v>
      </c>
      <c r="L39" s="113">
        <f t="shared" si="1"/>
        <v>2888</v>
      </c>
      <c r="M39" s="113">
        <v>2250</v>
      </c>
      <c r="N39" s="113">
        <f>SUM(Tabla54[[#This Row],[AFP]:[OTROS DESC.]])</f>
        <v>18793.739999999998</v>
      </c>
      <c r="O39" s="61">
        <f>(Tabla54[[#This Row],[TOTAL ING.]]-Tabla54[[#This Row],[TOTAL DESC.]])</f>
        <v>76206.260000000009</v>
      </c>
    </row>
    <row r="40" spans="1:15" s="1" customFormat="1" ht="30" customHeight="1" x14ac:dyDescent="0.3">
      <c r="A40" s="108">
        <v>31</v>
      </c>
      <c r="B40" s="109" t="s">
        <v>77</v>
      </c>
      <c r="C40" s="110" t="s">
        <v>486</v>
      </c>
      <c r="D40" s="110" t="s">
        <v>26</v>
      </c>
      <c r="E40" s="110" t="s">
        <v>20</v>
      </c>
      <c r="F40" s="111" t="s">
        <v>24</v>
      </c>
      <c r="G40" s="112">
        <v>100000</v>
      </c>
      <c r="H40" s="113">
        <v>0</v>
      </c>
      <c r="I40" s="113">
        <f>(Tabla54[[#This Row],[SUELDO BUTO (RD$)]]+Tabla54[[#This Row],[OTROS ING.]])</f>
        <v>100000</v>
      </c>
      <c r="J40" s="113">
        <v>2870</v>
      </c>
      <c r="K40" s="113">
        <v>11676.5</v>
      </c>
      <c r="L40" s="113">
        <v>3040</v>
      </c>
      <c r="M40" s="113">
        <v>1840.46</v>
      </c>
      <c r="N40" s="113">
        <f>SUM(Tabla54[[#This Row],[AFP]:[OTROS DESC.]])</f>
        <v>19426.96</v>
      </c>
      <c r="O40" s="61">
        <f>(Tabla54[[#This Row],[TOTAL ING.]]-Tabla54[[#This Row],[TOTAL DESC.]])</f>
        <v>80573.040000000008</v>
      </c>
    </row>
    <row r="41" spans="1:15" s="1" customFormat="1" ht="30" customHeight="1" x14ac:dyDescent="0.3">
      <c r="A41" s="108">
        <v>32</v>
      </c>
      <c r="B41" s="109" t="s">
        <v>78</v>
      </c>
      <c r="C41" s="110" t="s">
        <v>486</v>
      </c>
      <c r="D41" s="110" t="s">
        <v>79</v>
      </c>
      <c r="E41" s="110" t="s">
        <v>33</v>
      </c>
      <c r="F41" s="111" t="s">
        <v>21</v>
      </c>
      <c r="G41" s="112">
        <v>40000</v>
      </c>
      <c r="H41" s="113">
        <v>0</v>
      </c>
      <c r="I41" s="113">
        <f>(Tabla54[[#This Row],[SUELDO BUTO (RD$)]]+Tabla54[[#This Row],[OTROS ING.]])</f>
        <v>40000</v>
      </c>
      <c r="J41" s="113">
        <f t="shared" si="0"/>
        <v>1148</v>
      </c>
      <c r="K41" s="113">
        <v>0</v>
      </c>
      <c r="L41" s="113">
        <f t="shared" si="1"/>
        <v>1216</v>
      </c>
      <c r="M41" s="113">
        <v>125</v>
      </c>
      <c r="N41" s="113">
        <f>SUM(Tabla54[[#This Row],[AFP]:[OTROS DESC.]])</f>
        <v>2489</v>
      </c>
      <c r="O41" s="61">
        <f>(Tabla54[[#This Row],[TOTAL ING.]]-Tabla54[[#This Row],[TOTAL DESC.]])</f>
        <v>37511</v>
      </c>
    </row>
    <row r="42" spans="1:15" s="1" customFormat="1" ht="30" customHeight="1" x14ac:dyDescent="0.3">
      <c r="A42" s="108">
        <v>33</v>
      </c>
      <c r="B42" s="109" t="s">
        <v>80</v>
      </c>
      <c r="C42" s="110" t="s">
        <v>498</v>
      </c>
      <c r="D42" s="110" t="s">
        <v>82</v>
      </c>
      <c r="E42" s="110" t="s">
        <v>30</v>
      </c>
      <c r="F42" s="111" t="s">
        <v>21</v>
      </c>
      <c r="G42" s="112">
        <v>80000</v>
      </c>
      <c r="H42" s="113">
        <v>0</v>
      </c>
      <c r="I42" s="113">
        <f>(Tabla54[[#This Row],[SUELDO BUTO (RD$)]]+Tabla54[[#This Row],[OTROS ING.]])</f>
        <v>80000</v>
      </c>
      <c r="J42" s="113">
        <f t="shared" si="0"/>
        <v>2296</v>
      </c>
      <c r="K42" s="113">
        <v>6972</v>
      </c>
      <c r="L42" s="113">
        <f t="shared" si="1"/>
        <v>2432</v>
      </c>
      <c r="M42" s="113">
        <v>4014.16</v>
      </c>
      <c r="N42" s="113">
        <f>SUM(Tabla54[[#This Row],[AFP]:[OTROS DESC.]])</f>
        <v>15714.16</v>
      </c>
      <c r="O42" s="61">
        <f>(Tabla54[[#This Row],[TOTAL ING.]]-Tabla54[[#This Row],[TOTAL DESC.]])</f>
        <v>64285.84</v>
      </c>
    </row>
    <row r="43" spans="1:15" s="1" customFormat="1" ht="30" customHeight="1" x14ac:dyDescent="0.3">
      <c r="A43" s="108">
        <v>34</v>
      </c>
      <c r="B43" s="109" t="s">
        <v>83</v>
      </c>
      <c r="C43" s="110" t="s">
        <v>425</v>
      </c>
      <c r="D43" s="110" t="s">
        <v>84</v>
      </c>
      <c r="E43" s="110" t="s">
        <v>33</v>
      </c>
      <c r="F43" s="111" t="s">
        <v>21</v>
      </c>
      <c r="G43" s="112">
        <v>40000</v>
      </c>
      <c r="H43" s="113">
        <v>0</v>
      </c>
      <c r="I43" s="113">
        <f>(Tabla54[[#This Row],[SUELDO BUTO (RD$)]]+Tabla54[[#This Row],[OTROS ING.]])</f>
        <v>40000</v>
      </c>
      <c r="J43" s="113">
        <f t="shared" si="0"/>
        <v>1148</v>
      </c>
      <c r="K43" s="113">
        <v>0</v>
      </c>
      <c r="L43" s="113">
        <f t="shared" si="1"/>
        <v>1216</v>
      </c>
      <c r="M43" s="113">
        <v>125</v>
      </c>
      <c r="N43" s="113">
        <f>SUM(Tabla54[[#This Row],[AFP]:[OTROS DESC.]])</f>
        <v>2489</v>
      </c>
      <c r="O43" s="61">
        <f>(Tabla54[[#This Row],[TOTAL ING.]]-Tabla54[[#This Row],[TOTAL DESC.]])</f>
        <v>37511</v>
      </c>
    </row>
    <row r="44" spans="1:15" s="1" customFormat="1" ht="30" customHeight="1" x14ac:dyDescent="0.3">
      <c r="A44" s="108">
        <v>35</v>
      </c>
      <c r="B44" s="109" t="s">
        <v>365</v>
      </c>
      <c r="C44" s="110" t="s">
        <v>500</v>
      </c>
      <c r="D44" s="110" t="s">
        <v>501</v>
      </c>
      <c r="E44" s="110" t="s">
        <v>33</v>
      </c>
      <c r="F44" s="111" t="s">
        <v>369</v>
      </c>
      <c r="G44" s="112">
        <v>51000</v>
      </c>
      <c r="H44" s="113">
        <v>0</v>
      </c>
      <c r="I44" s="113">
        <f>(Tabla54[[#This Row],[SUELDO BUTO (RD$)]]+Tabla54[[#This Row],[OTROS ING.]])</f>
        <v>51000</v>
      </c>
      <c r="J44" s="113">
        <f>G44*0.0287</f>
        <v>1463.7</v>
      </c>
      <c r="K44" s="113">
        <v>1995.14</v>
      </c>
      <c r="L44" s="113">
        <f>G44*0.0304</f>
        <v>1550.4</v>
      </c>
      <c r="M44" s="113">
        <v>125</v>
      </c>
      <c r="N44" s="113">
        <f>SUM(Tabla54[[#This Row],[AFP]:[OTROS DESC.]])</f>
        <v>5134.24</v>
      </c>
      <c r="O44" s="61">
        <f>(Tabla54[[#This Row],[TOTAL ING.]]-Tabla54[[#This Row],[TOTAL DESC.]])</f>
        <v>45865.760000000002</v>
      </c>
    </row>
    <row r="45" spans="1:15" s="1" customFormat="1" ht="30" customHeight="1" x14ac:dyDescent="0.3">
      <c r="A45" s="108">
        <v>36</v>
      </c>
      <c r="B45" s="109" t="s">
        <v>88</v>
      </c>
      <c r="C45" s="110" t="s">
        <v>500</v>
      </c>
      <c r="D45" s="110" t="s">
        <v>450</v>
      </c>
      <c r="E45" s="110" t="s">
        <v>33</v>
      </c>
      <c r="F45" s="111" t="s">
        <v>21</v>
      </c>
      <c r="G45" s="112">
        <v>35000</v>
      </c>
      <c r="H45" s="113">
        <v>0</v>
      </c>
      <c r="I45" s="113">
        <f>(Tabla54[[#This Row],[SUELDO BUTO (RD$)]]+Tabla54[[#This Row],[OTROS ING.]])</f>
        <v>35000</v>
      </c>
      <c r="J45" s="113">
        <f t="shared" ref="J45" si="4">G45*0.0287</f>
        <v>1004.5</v>
      </c>
      <c r="K45" s="113">
        <v>0</v>
      </c>
      <c r="L45" s="113">
        <f t="shared" ref="L45" si="5">G45*0.0304</f>
        <v>1064</v>
      </c>
      <c r="M45" s="113">
        <v>125</v>
      </c>
      <c r="N45" s="113">
        <f>SUM(Tabla54[[#This Row],[AFP]:[OTROS DESC.]])</f>
        <v>2193.5</v>
      </c>
      <c r="O45" s="61">
        <f>(Tabla54[[#This Row],[TOTAL ING.]]-Tabla54[[#This Row],[TOTAL DESC.]])</f>
        <v>32806.5</v>
      </c>
    </row>
    <row r="46" spans="1:15" s="1" customFormat="1" ht="30" customHeight="1" x14ac:dyDescent="0.3">
      <c r="A46" s="108">
        <v>37</v>
      </c>
      <c r="B46" s="109" t="s">
        <v>85</v>
      </c>
      <c r="C46" s="110" t="s">
        <v>426</v>
      </c>
      <c r="D46" s="110" t="s">
        <v>452</v>
      </c>
      <c r="E46" s="110" t="s">
        <v>33</v>
      </c>
      <c r="F46" s="111" t="s">
        <v>24</v>
      </c>
      <c r="G46" s="112">
        <v>51000</v>
      </c>
      <c r="H46" s="113">
        <v>0</v>
      </c>
      <c r="I46" s="113">
        <f>(Tabla54[[#This Row],[SUELDO BUTO (RD$)]]+Tabla54[[#This Row],[OTROS ING.]])</f>
        <v>51000</v>
      </c>
      <c r="J46" s="113">
        <f t="shared" si="0"/>
        <v>1463.7</v>
      </c>
      <c r="K46" s="113">
        <v>0</v>
      </c>
      <c r="L46" s="113">
        <f t="shared" si="1"/>
        <v>1550.4</v>
      </c>
      <c r="M46" s="113">
        <v>125</v>
      </c>
      <c r="N46" s="113">
        <f>SUM(Tabla54[[#This Row],[AFP]:[OTROS DESC.]])</f>
        <v>3139.1000000000004</v>
      </c>
      <c r="O46" s="61">
        <f>(Tabla54[[#This Row],[TOTAL ING.]]-Tabla54[[#This Row],[TOTAL DESC.]])</f>
        <v>47860.9</v>
      </c>
    </row>
    <row r="47" spans="1:15" s="1" customFormat="1" ht="30" customHeight="1" x14ac:dyDescent="0.3">
      <c r="A47" s="108">
        <v>38</v>
      </c>
      <c r="B47" s="109" t="s">
        <v>90</v>
      </c>
      <c r="C47" s="110" t="s">
        <v>426</v>
      </c>
      <c r="D47" s="110" t="s">
        <v>55</v>
      </c>
      <c r="E47" s="110" t="s">
        <v>33</v>
      </c>
      <c r="F47" s="111" t="s">
        <v>24</v>
      </c>
      <c r="G47" s="112">
        <v>40000</v>
      </c>
      <c r="H47" s="113">
        <v>0</v>
      </c>
      <c r="I47" s="113">
        <f>(Tabla54[[#This Row],[SUELDO BUTO (RD$)]]+Tabla54[[#This Row],[OTROS ING.]])</f>
        <v>40000</v>
      </c>
      <c r="J47" s="113">
        <f t="shared" si="0"/>
        <v>1148</v>
      </c>
      <c r="K47" s="113">
        <v>0</v>
      </c>
      <c r="L47" s="113">
        <f t="shared" si="1"/>
        <v>1216</v>
      </c>
      <c r="M47" s="113">
        <v>6096.4</v>
      </c>
      <c r="N47" s="113">
        <f>SUM(Tabla54[[#This Row],[AFP]:[OTROS DESC.]])</f>
        <v>8460.4</v>
      </c>
      <c r="O47" s="61">
        <f>(Tabla54[[#This Row],[TOTAL ING.]]-Tabla54[[#This Row],[TOTAL DESC.]])</f>
        <v>31539.599999999999</v>
      </c>
    </row>
    <row r="48" spans="1:15" s="1" customFormat="1" ht="30" customHeight="1" x14ac:dyDescent="0.3">
      <c r="A48" s="108">
        <v>39</v>
      </c>
      <c r="B48" s="109" t="s">
        <v>91</v>
      </c>
      <c r="C48" s="110" t="s">
        <v>426</v>
      </c>
      <c r="D48" s="110" t="s">
        <v>55</v>
      </c>
      <c r="E48" s="110" t="s">
        <v>30</v>
      </c>
      <c r="F48" s="111" t="s">
        <v>21</v>
      </c>
      <c r="G48" s="112">
        <v>40000</v>
      </c>
      <c r="H48" s="113">
        <v>0</v>
      </c>
      <c r="I48" s="113">
        <f>(Tabla54[[#This Row],[SUELDO BUTO (RD$)]]+Tabla54[[#This Row],[OTROS ING.]])</f>
        <v>40000</v>
      </c>
      <c r="J48" s="113">
        <v>1148</v>
      </c>
      <c r="K48" s="113">
        <v>0</v>
      </c>
      <c r="L48" s="113">
        <f t="shared" si="1"/>
        <v>1216</v>
      </c>
      <c r="M48" s="113">
        <v>925</v>
      </c>
      <c r="N48" s="113">
        <f>SUM(Tabla54[[#This Row],[AFP]:[OTROS DESC.]])</f>
        <v>3289</v>
      </c>
      <c r="O48" s="61">
        <f>(Tabla54[[#This Row],[TOTAL ING.]]-Tabla54[[#This Row],[TOTAL DESC.]])</f>
        <v>36711</v>
      </c>
    </row>
    <row r="49" spans="1:15" s="1" customFormat="1" ht="30" customHeight="1" x14ac:dyDescent="0.3">
      <c r="A49" s="108">
        <v>40</v>
      </c>
      <c r="B49" s="109" t="s">
        <v>92</v>
      </c>
      <c r="C49" s="110" t="s">
        <v>553</v>
      </c>
      <c r="D49" s="110" t="s">
        <v>554</v>
      </c>
      <c r="E49" s="110" t="s">
        <v>33</v>
      </c>
      <c r="F49" s="111" t="s">
        <v>21</v>
      </c>
      <c r="G49" s="112">
        <v>40000</v>
      </c>
      <c r="H49" s="113">
        <v>0</v>
      </c>
      <c r="I49" s="113">
        <f>(Tabla54[[#This Row],[SUELDO BUTO (RD$)]]+Tabla54[[#This Row],[OTROS ING.]])</f>
        <v>40000</v>
      </c>
      <c r="J49" s="113">
        <f t="shared" si="0"/>
        <v>1148</v>
      </c>
      <c r="K49" s="113">
        <v>442.65</v>
      </c>
      <c r="L49" s="113">
        <f t="shared" si="1"/>
        <v>1216</v>
      </c>
      <c r="M49" s="113">
        <v>125</v>
      </c>
      <c r="N49" s="113">
        <f>SUM(Tabla54[[#This Row],[AFP]:[OTROS DESC.]])</f>
        <v>2931.65</v>
      </c>
      <c r="O49" s="61">
        <f>(Tabla54[[#This Row],[TOTAL ING.]]-Tabla54[[#This Row],[TOTAL DESC.]])</f>
        <v>37068.35</v>
      </c>
    </row>
    <row r="50" spans="1:15" s="1" customFormat="1" ht="30" customHeight="1" x14ac:dyDescent="0.3">
      <c r="A50" s="108">
        <v>41</v>
      </c>
      <c r="B50" s="109" t="s">
        <v>93</v>
      </c>
      <c r="C50" s="110" t="s">
        <v>502</v>
      </c>
      <c r="D50" s="110" t="s">
        <v>94</v>
      </c>
      <c r="E50" s="110" t="s">
        <v>116</v>
      </c>
      <c r="F50" s="111" t="s">
        <v>24</v>
      </c>
      <c r="G50" s="112">
        <v>35000</v>
      </c>
      <c r="H50" s="113">
        <v>0</v>
      </c>
      <c r="I50" s="113">
        <f>(Tabla54[[#This Row],[SUELDO BUTO (RD$)]]+Tabla54[[#This Row],[OTROS ING.]])</f>
        <v>35000</v>
      </c>
      <c r="J50" s="113">
        <f t="shared" si="0"/>
        <v>1004.5</v>
      </c>
      <c r="K50" s="113">
        <v>0</v>
      </c>
      <c r="L50" s="113">
        <f t="shared" si="1"/>
        <v>1064</v>
      </c>
      <c r="M50" s="113">
        <v>125</v>
      </c>
      <c r="N50" s="113">
        <f>SUM(Tabla54[[#This Row],[AFP]:[OTROS DESC.]])</f>
        <v>2193.5</v>
      </c>
      <c r="O50" s="61">
        <f>(Tabla54[[#This Row],[TOTAL ING.]]-Tabla54[[#This Row],[TOTAL DESC.]])</f>
        <v>32806.5</v>
      </c>
    </row>
    <row r="51" spans="1:15" s="1" customFormat="1" ht="30" customHeight="1" x14ac:dyDescent="0.3">
      <c r="A51" s="108">
        <v>42</v>
      </c>
      <c r="B51" s="109" t="s">
        <v>95</v>
      </c>
      <c r="C51" s="110" t="s">
        <v>502</v>
      </c>
      <c r="D51" s="110" t="s">
        <v>96</v>
      </c>
      <c r="E51" s="110" t="s">
        <v>33</v>
      </c>
      <c r="F51" s="111" t="s">
        <v>24</v>
      </c>
      <c r="G51" s="112">
        <v>27000</v>
      </c>
      <c r="H51" s="113">
        <v>0</v>
      </c>
      <c r="I51" s="113">
        <f>(Tabla54[[#This Row],[SUELDO BUTO (RD$)]]+Tabla54[[#This Row],[OTROS ING.]])</f>
        <v>27000</v>
      </c>
      <c r="J51" s="113">
        <f t="shared" si="0"/>
        <v>774.9</v>
      </c>
      <c r="K51" s="113">
        <v>0</v>
      </c>
      <c r="L51" s="113">
        <v>820.8</v>
      </c>
      <c r="M51" s="113">
        <v>25</v>
      </c>
      <c r="N51" s="113">
        <f>SUM(Tabla54[[#This Row],[AFP]:[OTROS DESC.]])</f>
        <v>1620.6999999999998</v>
      </c>
      <c r="O51" s="61">
        <f>(Tabla54[[#This Row],[TOTAL ING.]]-Tabla54[[#This Row],[TOTAL DESC.]])</f>
        <v>25379.3</v>
      </c>
    </row>
    <row r="52" spans="1:15" s="1" customFormat="1" ht="30" customHeight="1" x14ac:dyDescent="0.3">
      <c r="A52" s="108">
        <v>43</v>
      </c>
      <c r="B52" s="109" t="s">
        <v>97</v>
      </c>
      <c r="C52" s="110" t="s">
        <v>502</v>
      </c>
      <c r="D52" s="110" t="s">
        <v>98</v>
      </c>
      <c r="E52" s="110" t="s">
        <v>116</v>
      </c>
      <c r="F52" s="111" t="s">
        <v>24</v>
      </c>
      <c r="G52" s="112">
        <v>25000</v>
      </c>
      <c r="H52" s="113">
        <v>0</v>
      </c>
      <c r="I52" s="113">
        <f>(Tabla54[[#This Row],[SUELDO BUTO (RD$)]]+Tabla54[[#This Row],[OTROS ING.]])</f>
        <v>25000</v>
      </c>
      <c r="J52" s="113">
        <f t="shared" si="0"/>
        <v>717.5</v>
      </c>
      <c r="K52" s="113">
        <v>0</v>
      </c>
      <c r="L52" s="113">
        <f t="shared" si="1"/>
        <v>760</v>
      </c>
      <c r="M52" s="113">
        <v>125</v>
      </c>
      <c r="N52" s="113">
        <f>SUM(Tabla54[[#This Row],[AFP]:[OTROS DESC.]])</f>
        <v>1602.5</v>
      </c>
      <c r="O52" s="61">
        <f>(Tabla54[[#This Row],[TOTAL ING.]]-Tabla54[[#This Row],[TOTAL DESC.]])</f>
        <v>23397.5</v>
      </c>
    </row>
    <row r="53" spans="1:15" s="1" customFormat="1" ht="30" customHeight="1" x14ac:dyDescent="0.3">
      <c r="A53" s="108">
        <v>44</v>
      </c>
      <c r="B53" s="109" t="s">
        <v>99</v>
      </c>
      <c r="C53" s="110" t="s">
        <v>499</v>
      </c>
      <c r="D53" s="110" t="s">
        <v>376</v>
      </c>
      <c r="E53" s="110" t="s">
        <v>33</v>
      </c>
      <c r="F53" s="111" t="s">
        <v>21</v>
      </c>
      <c r="G53" s="112">
        <v>35000</v>
      </c>
      <c r="H53" s="113">
        <v>0</v>
      </c>
      <c r="I53" s="113">
        <v>35000</v>
      </c>
      <c r="J53" s="113">
        <v>1004.5</v>
      </c>
      <c r="K53" s="113">
        <v>0</v>
      </c>
      <c r="L53" s="113">
        <v>1064</v>
      </c>
      <c r="M53" s="113">
        <v>2702.9</v>
      </c>
      <c r="N53" s="113">
        <v>4771.3999999999996</v>
      </c>
      <c r="O53" s="61">
        <f>(Tabla54[[#This Row],[TOTAL ING.]]-Tabla54[[#This Row],[TOTAL DESC.]])</f>
        <v>30228.6</v>
      </c>
    </row>
    <row r="54" spans="1:15" s="1" customFormat="1" ht="30" customHeight="1" x14ac:dyDescent="0.3">
      <c r="A54" s="108">
        <v>45</v>
      </c>
      <c r="B54" s="109" t="s">
        <v>107</v>
      </c>
      <c r="C54" s="110" t="s">
        <v>499</v>
      </c>
      <c r="D54" s="110" t="s">
        <v>414</v>
      </c>
      <c r="E54" s="110" t="s">
        <v>116</v>
      </c>
      <c r="F54" s="111" t="s">
        <v>24</v>
      </c>
      <c r="G54" s="112">
        <v>25000</v>
      </c>
      <c r="H54" s="113">
        <v>0</v>
      </c>
      <c r="I54" s="113">
        <f>(Tabla54[[#This Row],[SUELDO BUTO (RD$)]]+Tabla54[[#This Row],[OTROS ING.]])</f>
        <v>25000</v>
      </c>
      <c r="J54" s="113">
        <f t="shared" ref="J54" si="6">G54*0.0287</f>
        <v>717.5</v>
      </c>
      <c r="K54" s="113">
        <v>0</v>
      </c>
      <c r="L54" s="113">
        <f t="shared" ref="L54" si="7">G54*0.0304</f>
        <v>760</v>
      </c>
      <c r="M54" s="113">
        <v>1840.46</v>
      </c>
      <c r="N54" s="113">
        <f>SUM(Tabla54[[#This Row],[AFP]:[OTROS DESC.]])</f>
        <v>3317.96</v>
      </c>
      <c r="O54" s="61">
        <f>(Tabla54[[#This Row],[TOTAL ING.]]-Tabla54[[#This Row],[TOTAL DESC.]])</f>
        <v>21682.04</v>
      </c>
    </row>
    <row r="55" spans="1:15" s="1" customFormat="1" ht="30" customHeight="1" x14ac:dyDescent="0.3">
      <c r="A55" s="108">
        <v>46</v>
      </c>
      <c r="B55" s="109" t="s">
        <v>101</v>
      </c>
      <c r="C55" s="110" t="s">
        <v>502</v>
      </c>
      <c r="D55" s="110" t="s">
        <v>47</v>
      </c>
      <c r="E55" s="110" t="s">
        <v>116</v>
      </c>
      <c r="F55" s="111" t="s">
        <v>24</v>
      </c>
      <c r="G55" s="112">
        <v>25000</v>
      </c>
      <c r="H55" s="113">
        <v>0</v>
      </c>
      <c r="I55" s="113">
        <f>(Tabla54[[#This Row],[SUELDO BUTO (RD$)]]+Tabla54[[#This Row],[OTROS ING.]])</f>
        <v>25000</v>
      </c>
      <c r="J55" s="113">
        <f t="shared" si="0"/>
        <v>717.5</v>
      </c>
      <c r="K55" s="113">
        <v>0</v>
      </c>
      <c r="L55" s="113">
        <f t="shared" si="1"/>
        <v>760</v>
      </c>
      <c r="M55" s="113">
        <v>125</v>
      </c>
      <c r="N55" s="113">
        <f>SUM(Tabla54[[#This Row],[AFP]:[OTROS DESC.]])</f>
        <v>1602.5</v>
      </c>
      <c r="O55" s="61">
        <f>(Tabla54[[#This Row],[TOTAL ING.]]-Tabla54[[#This Row],[TOTAL DESC.]])</f>
        <v>23397.5</v>
      </c>
    </row>
    <row r="56" spans="1:15" s="1" customFormat="1" ht="30" customHeight="1" x14ac:dyDescent="0.3">
      <c r="A56" s="108">
        <v>47</v>
      </c>
      <c r="B56" s="109" t="s">
        <v>102</v>
      </c>
      <c r="C56" s="110" t="s">
        <v>502</v>
      </c>
      <c r="D56" s="110" t="s">
        <v>47</v>
      </c>
      <c r="E56" s="110" t="s">
        <v>33</v>
      </c>
      <c r="F56" s="111" t="s">
        <v>24</v>
      </c>
      <c r="G56" s="112">
        <v>25000</v>
      </c>
      <c r="H56" s="113">
        <v>0</v>
      </c>
      <c r="I56" s="113">
        <f>(Tabla54[[#This Row],[SUELDO BUTO (RD$)]]+Tabla54[[#This Row],[OTROS ING.]])</f>
        <v>25000</v>
      </c>
      <c r="J56" s="113">
        <f t="shared" si="0"/>
        <v>717.5</v>
      </c>
      <c r="K56" s="113">
        <v>0</v>
      </c>
      <c r="L56" s="113">
        <f t="shared" si="1"/>
        <v>760</v>
      </c>
      <c r="M56" s="113">
        <v>1840.46</v>
      </c>
      <c r="N56" s="113">
        <f>SUM(Tabla54[[#This Row],[AFP]:[OTROS DESC.]])</f>
        <v>3317.96</v>
      </c>
      <c r="O56" s="61">
        <f>(Tabla54[[#This Row],[TOTAL ING.]]-Tabla54[[#This Row],[TOTAL DESC.]])</f>
        <v>21682.04</v>
      </c>
    </row>
    <row r="57" spans="1:15" s="1" customFormat="1" ht="30" customHeight="1" x14ac:dyDescent="0.3">
      <c r="A57" s="108">
        <v>48</v>
      </c>
      <c r="B57" s="109" t="s">
        <v>103</v>
      </c>
      <c r="C57" s="110" t="s">
        <v>502</v>
      </c>
      <c r="D57" s="110" t="s">
        <v>47</v>
      </c>
      <c r="E57" s="110" t="s">
        <v>33</v>
      </c>
      <c r="F57" s="111" t="s">
        <v>24</v>
      </c>
      <c r="G57" s="112">
        <v>25000</v>
      </c>
      <c r="H57" s="113">
        <v>0</v>
      </c>
      <c r="I57" s="113">
        <f>(Tabla54[[#This Row],[SUELDO BUTO (RD$)]]+Tabla54[[#This Row],[OTROS ING.]])</f>
        <v>25000</v>
      </c>
      <c r="J57" s="113">
        <f t="shared" si="0"/>
        <v>717.5</v>
      </c>
      <c r="K57" s="113">
        <v>0</v>
      </c>
      <c r="L57" s="113">
        <f t="shared" si="1"/>
        <v>760</v>
      </c>
      <c r="M57" s="113">
        <v>125</v>
      </c>
      <c r="N57" s="113">
        <f>SUM(Tabla54[[#This Row],[AFP]:[OTROS DESC.]])</f>
        <v>1602.5</v>
      </c>
      <c r="O57" s="61">
        <f>(Tabla54[[#This Row],[TOTAL ING.]]-Tabla54[[#This Row],[TOTAL DESC.]])</f>
        <v>23397.5</v>
      </c>
    </row>
    <row r="58" spans="1:15" s="1" customFormat="1" ht="30" customHeight="1" x14ac:dyDescent="0.3">
      <c r="A58" s="108">
        <v>49</v>
      </c>
      <c r="B58" s="109" t="s">
        <v>104</v>
      </c>
      <c r="C58" s="110" t="s">
        <v>502</v>
      </c>
      <c r="D58" s="110" t="s">
        <v>47</v>
      </c>
      <c r="E58" s="110" t="s">
        <v>116</v>
      </c>
      <c r="F58" s="111" t="s">
        <v>24</v>
      </c>
      <c r="G58" s="112">
        <v>25000</v>
      </c>
      <c r="H58" s="113">
        <v>0</v>
      </c>
      <c r="I58" s="113">
        <f>(Tabla54[[#This Row],[SUELDO BUTO (RD$)]]+Tabla54[[#This Row],[OTROS ING.]])</f>
        <v>25000</v>
      </c>
      <c r="J58" s="113">
        <f t="shared" si="0"/>
        <v>717.5</v>
      </c>
      <c r="K58" s="113">
        <v>0</v>
      </c>
      <c r="L58" s="113">
        <f t="shared" si="1"/>
        <v>760</v>
      </c>
      <c r="M58" s="113">
        <v>125</v>
      </c>
      <c r="N58" s="113">
        <f>SUM(Tabla54[[#This Row],[AFP]:[OTROS DESC.]])</f>
        <v>1602.5</v>
      </c>
      <c r="O58" s="61">
        <f>(Tabla54[[#This Row],[TOTAL ING.]]-Tabla54[[#This Row],[TOTAL DESC.]])</f>
        <v>23397.5</v>
      </c>
    </row>
    <row r="59" spans="1:15" s="1" customFormat="1" ht="30" customHeight="1" x14ac:dyDescent="0.3">
      <c r="A59" s="108">
        <v>50</v>
      </c>
      <c r="B59" s="109" t="s">
        <v>105</v>
      </c>
      <c r="C59" s="110" t="s">
        <v>502</v>
      </c>
      <c r="D59" s="110" t="s">
        <v>106</v>
      </c>
      <c r="E59" s="110" t="s">
        <v>116</v>
      </c>
      <c r="F59" s="111" t="s">
        <v>24</v>
      </c>
      <c r="G59" s="112">
        <v>25000</v>
      </c>
      <c r="H59" s="113">
        <v>0</v>
      </c>
      <c r="I59" s="113">
        <f>(Tabla54[[#This Row],[SUELDO BUTO (RD$)]]+Tabla54[[#This Row],[OTROS ING.]])</f>
        <v>25000</v>
      </c>
      <c r="J59" s="113">
        <f t="shared" si="0"/>
        <v>717.5</v>
      </c>
      <c r="K59" s="113">
        <v>0</v>
      </c>
      <c r="L59" s="113">
        <f t="shared" si="1"/>
        <v>760</v>
      </c>
      <c r="M59" s="113">
        <v>7209.67</v>
      </c>
      <c r="N59" s="113">
        <v>8687.17</v>
      </c>
      <c r="O59" s="61">
        <f>(Tabla54[[#This Row],[TOTAL ING.]]-Tabla54[[#This Row],[TOTAL DESC.]])</f>
        <v>16312.83</v>
      </c>
    </row>
    <row r="60" spans="1:15" s="1" customFormat="1" ht="30" customHeight="1" x14ac:dyDescent="0.3">
      <c r="A60" s="108">
        <v>51</v>
      </c>
      <c r="B60" s="109" t="s">
        <v>109</v>
      </c>
      <c r="C60" s="110" t="s">
        <v>502</v>
      </c>
      <c r="D60" s="110" t="s">
        <v>110</v>
      </c>
      <c r="E60" s="110" t="s">
        <v>33</v>
      </c>
      <c r="F60" s="111" t="s">
        <v>24</v>
      </c>
      <c r="G60" s="112">
        <v>25000</v>
      </c>
      <c r="H60" s="113">
        <v>0</v>
      </c>
      <c r="I60" s="113">
        <f>(Tabla54[[#This Row],[SUELDO BUTO (RD$)]]+Tabla54[[#This Row],[OTROS ING.]])</f>
        <v>25000</v>
      </c>
      <c r="J60" s="113">
        <f t="shared" si="0"/>
        <v>717.5</v>
      </c>
      <c r="K60" s="113">
        <v>0</v>
      </c>
      <c r="L60" s="113">
        <f t="shared" si="1"/>
        <v>760</v>
      </c>
      <c r="M60" s="113">
        <v>25</v>
      </c>
      <c r="N60" s="113">
        <f>SUM(Tabla54[[#This Row],[AFP]:[OTROS DESC.]])</f>
        <v>1502.5</v>
      </c>
      <c r="O60" s="61">
        <f>(Tabla54[[#This Row],[TOTAL ING.]]-Tabla54[[#This Row],[TOTAL DESC.]])</f>
        <v>23497.5</v>
      </c>
    </row>
    <row r="61" spans="1:15" s="1" customFormat="1" ht="30" customHeight="1" x14ac:dyDescent="0.3">
      <c r="A61" s="108">
        <v>52</v>
      </c>
      <c r="B61" s="109" t="s">
        <v>111</v>
      </c>
      <c r="C61" s="110" t="s">
        <v>502</v>
      </c>
      <c r="D61" s="110" t="s">
        <v>35</v>
      </c>
      <c r="E61" s="110" t="s">
        <v>116</v>
      </c>
      <c r="F61" s="111" t="s">
        <v>21</v>
      </c>
      <c r="G61" s="112">
        <v>22000</v>
      </c>
      <c r="H61" s="113">
        <v>0</v>
      </c>
      <c r="I61" s="113">
        <f>(Tabla54[[#This Row],[SUELDO BUTO (RD$)]]+Tabla54[[#This Row],[OTROS ING.]])</f>
        <v>22000</v>
      </c>
      <c r="J61" s="113">
        <f t="shared" si="0"/>
        <v>631.4</v>
      </c>
      <c r="K61" s="113">
        <v>0</v>
      </c>
      <c r="L61" s="113">
        <f t="shared" si="1"/>
        <v>668.8</v>
      </c>
      <c r="M61" s="113">
        <v>2250</v>
      </c>
      <c r="N61" s="113">
        <f>SUM(Tabla54[[#This Row],[AFP]:[OTROS DESC.]])</f>
        <v>3550.2</v>
      </c>
      <c r="O61" s="61">
        <f>(Tabla54[[#This Row],[TOTAL ING.]]-Tabla54[[#This Row],[TOTAL DESC.]])</f>
        <v>18449.8</v>
      </c>
    </row>
    <row r="62" spans="1:15" s="1" customFormat="1" ht="30" customHeight="1" x14ac:dyDescent="0.3">
      <c r="A62" s="108">
        <v>53</v>
      </c>
      <c r="B62" s="109" t="s">
        <v>112</v>
      </c>
      <c r="C62" s="110" t="s">
        <v>502</v>
      </c>
      <c r="D62" s="110" t="s">
        <v>35</v>
      </c>
      <c r="E62" s="110" t="s">
        <v>116</v>
      </c>
      <c r="F62" s="111" t="s">
        <v>21</v>
      </c>
      <c r="G62" s="112">
        <v>22000</v>
      </c>
      <c r="H62" s="113">
        <v>0</v>
      </c>
      <c r="I62" s="113">
        <f>(Tabla54[[#This Row],[SUELDO BUTO (RD$)]]+Tabla54[[#This Row],[OTROS ING.]])</f>
        <v>22000</v>
      </c>
      <c r="J62" s="113">
        <f t="shared" si="0"/>
        <v>631.4</v>
      </c>
      <c r="K62" s="113">
        <v>0</v>
      </c>
      <c r="L62" s="113">
        <f t="shared" si="1"/>
        <v>668.8</v>
      </c>
      <c r="M62" s="113">
        <v>3465.46</v>
      </c>
      <c r="N62" s="113">
        <f>SUM(Tabla54[[#This Row],[AFP]:[OTROS DESC.]])</f>
        <v>4765.66</v>
      </c>
      <c r="O62" s="61">
        <f>(Tabla54[[#This Row],[TOTAL ING.]]-Tabla54[[#This Row],[TOTAL DESC.]])</f>
        <v>17234.34</v>
      </c>
    </row>
    <row r="63" spans="1:15" s="1" customFormat="1" ht="30" customHeight="1" x14ac:dyDescent="0.3">
      <c r="A63" s="108">
        <v>54</v>
      </c>
      <c r="B63" s="109" t="s">
        <v>113</v>
      </c>
      <c r="C63" s="110" t="s">
        <v>502</v>
      </c>
      <c r="D63" s="110" t="s">
        <v>35</v>
      </c>
      <c r="E63" s="110" t="s">
        <v>116</v>
      </c>
      <c r="F63" s="111" t="s">
        <v>21</v>
      </c>
      <c r="G63" s="112">
        <v>22000</v>
      </c>
      <c r="H63" s="113">
        <v>0</v>
      </c>
      <c r="I63" s="113">
        <f>(Tabla54[[#This Row],[SUELDO BUTO (RD$)]]+Tabla54[[#This Row],[OTROS ING.]])</f>
        <v>22000</v>
      </c>
      <c r="J63" s="113">
        <f t="shared" si="0"/>
        <v>631.4</v>
      </c>
      <c r="K63" s="113">
        <v>0</v>
      </c>
      <c r="L63" s="113">
        <f t="shared" si="1"/>
        <v>668.8</v>
      </c>
      <c r="M63" s="113">
        <v>125</v>
      </c>
      <c r="N63" s="113">
        <f>SUM(Tabla54[[#This Row],[AFP]:[OTROS DESC.]])</f>
        <v>1425.1999999999998</v>
      </c>
      <c r="O63" s="61">
        <f>(Tabla54[[#This Row],[TOTAL ING.]]-Tabla54[[#This Row],[TOTAL DESC.]])</f>
        <v>20574.8</v>
      </c>
    </row>
    <row r="64" spans="1:15" s="1" customFormat="1" ht="30" customHeight="1" x14ac:dyDescent="0.3">
      <c r="A64" s="108">
        <v>55</v>
      </c>
      <c r="B64" s="109" t="s">
        <v>115</v>
      </c>
      <c r="C64" s="110" t="s">
        <v>502</v>
      </c>
      <c r="D64" s="110" t="s">
        <v>35</v>
      </c>
      <c r="E64" s="110" t="s">
        <v>116</v>
      </c>
      <c r="F64" s="111" t="s">
        <v>21</v>
      </c>
      <c r="G64" s="112">
        <v>22000</v>
      </c>
      <c r="H64" s="113">
        <v>0</v>
      </c>
      <c r="I64" s="113">
        <f>(Tabla54[[#This Row],[SUELDO BUTO (RD$)]]+Tabla54[[#This Row],[OTROS ING.]])</f>
        <v>22000</v>
      </c>
      <c r="J64" s="113">
        <f>G64*0.0287</f>
        <v>631.4</v>
      </c>
      <c r="K64" s="113">
        <v>0</v>
      </c>
      <c r="L64" s="113">
        <f>G64*0.0304</f>
        <v>668.8</v>
      </c>
      <c r="M64" s="113">
        <v>125</v>
      </c>
      <c r="N64" s="113">
        <f>SUM(Tabla54[[#This Row],[AFP]:[OTROS DESC.]])</f>
        <v>1425.1999999999998</v>
      </c>
      <c r="O64" s="61">
        <f>(Tabla54[[#This Row],[TOTAL ING.]]-Tabla54[[#This Row],[TOTAL DESC.]])</f>
        <v>20574.8</v>
      </c>
    </row>
    <row r="65" spans="1:15" s="1" customFormat="1" ht="30" customHeight="1" x14ac:dyDescent="0.3">
      <c r="A65" s="108">
        <v>56</v>
      </c>
      <c r="B65" s="109" t="s">
        <v>117</v>
      </c>
      <c r="C65" s="110" t="s">
        <v>502</v>
      </c>
      <c r="D65" s="110" t="s">
        <v>35</v>
      </c>
      <c r="E65" s="110" t="s">
        <v>116</v>
      </c>
      <c r="F65" s="111" t="s">
        <v>21</v>
      </c>
      <c r="G65" s="112">
        <v>22000</v>
      </c>
      <c r="H65" s="113">
        <v>0</v>
      </c>
      <c r="I65" s="113">
        <f>(Tabla54[[#This Row],[SUELDO BUTO (RD$)]]+Tabla54[[#This Row],[OTROS ING.]])</f>
        <v>22000</v>
      </c>
      <c r="J65" s="113">
        <f>G65*0.0287</f>
        <v>631.4</v>
      </c>
      <c r="K65" s="113">
        <v>0</v>
      </c>
      <c r="L65" s="113">
        <f>G65*0.0304</f>
        <v>668.8</v>
      </c>
      <c r="M65" s="113">
        <v>125</v>
      </c>
      <c r="N65" s="113">
        <f>SUM(Tabla54[[#This Row],[AFP]:[OTROS DESC.]])</f>
        <v>1425.1999999999998</v>
      </c>
      <c r="O65" s="61">
        <f>(Tabla54[[#This Row],[TOTAL ING.]]-Tabla54[[#This Row],[TOTAL DESC.]])</f>
        <v>20574.8</v>
      </c>
    </row>
    <row r="66" spans="1:15" s="1" customFormat="1" ht="30" customHeight="1" x14ac:dyDescent="0.3">
      <c r="A66" s="108">
        <v>57</v>
      </c>
      <c r="B66" s="109" t="s">
        <v>118</v>
      </c>
      <c r="C66" s="110" t="s">
        <v>502</v>
      </c>
      <c r="D66" s="110" t="s">
        <v>98</v>
      </c>
      <c r="E66" s="110" t="s">
        <v>116</v>
      </c>
      <c r="F66" s="111" t="s">
        <v>24</v>
      </c>
      <c r="G66" s="112">
        <v>35000</v>
      </c>
      <c r="H66" s="113">
        <v>0</v>
      </c>
      <c r="I66" s="113">
        <f>(Tabla54[[#This Row],[SUELDO BUTO (RD$)]]+Tabla54[[#This Row],[OTROS ING.]])</f>
        <v>35000</v>
      </c>
      <c r="J66" s="113">
        <f t="shared" si="0"/>
        <v>1004.5</v>
      </c>
      <c r="K66" s="113">
        <v>0</v>
      </c>
      <c r="L66" s="113">
        <f t="shared" si="1"/>
        <v>1064</v>
      </c>
      <c r="M66" s="113">
        <v>125</v>
      </c>
      <c r="N66" s="113">
        <f>SUM(Tabla54[[#This Row],[AFP]:[OTROS DESC.]])</f>
        <v>2193.5</v>
      </c>
      <c r="O66" s="61">
        <f>(Tabla54[[#This Row],[TOTAL ING.]]-Tabla54[[#This Row],[TOTAL DESC.]])</f>
        <v>32806.5</v>
      </c>
    </row>
    <row r="67" spans="1:15" s="1" customFormat="1" ht="30" customHeight="1" x14ac:dyDescent="0.3">
      <c r="A67" s="108">
        <v>58</v>
      </c>
      <c r="B67" s="109" t="s">
        <v>119</v>
      </c>
      <c r="C67" s="110" t="s">
        <v>427</v>
      </c>
      <c r="D67" s="110" t="s">
        <v>121</v>
      </c>
      <c r="E67" s="110" t="s">
        <v>30</v>
      </c>
      <c r="F67" s="111" t="s">
        <v>21</v>
      </c>
      <c r="G67" s="112">
        <v>45000</v>
      </c>
      <c r="H67" s="113">
        <v>0</v>
      </c>
      <c r="I67" s="113">
        <f>(Tabla54[[#This Row],[SUELDO BUTO (RD$)]]+Tabla54[[#This Row],[OTROS ING.]])</f>
        <v>45000</v>
      </c>
      <c r="J67" s="113">
        <f t="shared" si="0"/>
        <v>1291.5</v>
      </c>
      <c r="K67" s="113">
        <v>633.69000000000005</v>
      </c>
      <c r="L67" s="113">
        <f t="shared" si="1"/>
        <v>1368</v>
      </c>
      <c r="M67" s="113">
        <v>5614.35</v>
      </c>
      <c r="N67" s="113">
        <f>SUM(Tabla54[[#This Row],[AFP]:[OTROS DESC.]])</f>
        <v>8907.5400000000009</v>
      </c>
      <c r="O67" s="61">
        <f>(Tabla54[[#This Row],[TOTAL ING.]]-Tabla54[[#This Row],[TOTAL DESC.]])</f>
        <v>36092.46</v>
      </c>
    </row>
    <row r="68" spans="1:15" s="1" customFormat="1" ht="30" customHeight="1" x14ac:dyDescent="0.3">
      <c r="A68" s="108">
        <v>59</v>
      </c>
      <c r="B68" s="109" t="s">
        <v>124</v>
      </c>
      <c r="C68" s="110" t="s">
        <v>427</v>
      </c>
      <c r="D68" s="110" t="s">
        <v>125</v>
      </c>
      <c r="E68" s="110" t="s">
        <v>20</v>
      </c>
      <c r="F68" s="111" t="s">
        <v>21</v>
      </c>
      <c r="G68" s="112">
        <v>100000</v>
      </c>
      <c r="H68" s="113">
        <v>0</v>
      </c>
      <c r="I68" s="113">
        <f>(Tabla54[[#This Row],[SUELDO BUTO (RD$)]]+Tabla54[[#This Row],[OTROS ING.]])</f>
        <v>100000</v>
      </c>
      <c r="J68" s="113">
        <f t="shared" ref="J68:J72" si="8">G68*0.0287</f>
        <v>2870</v>
      </c>
      <c r="K68" s="113">
        <v>12105.37</v>
      </c>
      <c r="L68" s="113">
        <f t="shared" ref="L68:L72" si="9">G68*0.0304</f>
        <v>3040</v>
      </c>
      <c r="M68" s="113">
        <v>835.4</v>
      </c>
      <c r="N68" s="113">
        <f>SUM(Tabla54[[#This Row],[AFP]:[OTROS DESC.]])</f>
        <v>18850.770000000004</v>
      </c>
      <c r="O68" s="61">
        <f>(Tabla54[[#This Row],[TOTAL ING.]]-Tabla54[[#This Row],[TOTAL DESC.]])</f>
        <v>81149.23</v>
      </c>
    </row>
    <row r="69" spans="1:15" s="1" customFormat="1" ht="30" customHeight="1" x14ac:dyDescent="0.3">
      <c r="A69" s="108">
        <v>60</v>
      </c>
      <c r="B69" s="109" t="s">
        <v>126</v>
      </c>
      <c r="C69" s="110" t="s">
        <v>427</v>
      </c>
      <c r="D69" s="110" t="s">
        <v>127</v>
      </c>
      <c r="E69" s="110" t="s">
        <v>30</v>
      </c>
      <c r="F69" s="111" t="s">
        <v>21</v>
      </c>
      <c r="G69" s="112">
        <v>80000</v>
      </c>
      <c r="H69" s="113">
        <v>0</v>
      </c>
      <c r="I69" s="113">
        <f>(Tabla54[[#This Row],[SUELDO BUTO (RD$)]]+Tabla54[[#This Row],[OTROS ING.]])</f>
        <v>80000</v>
      </c>
      <c r="J69" s="113">
        <f t="shared" si="8"/>
        <v>2296</v>
      </c>
      <c r="K69" s="113">
        <v>4158.33</v>
      </c>
      <c r="L69" s="113">
        <f t="shared" si="9"/>
        <v>2432</v>
      </c>
      <c r="M69" s="113">
        <v>3555.92</v>
      </c>
      <c r="N69" s="113">
        <f>SUM(Tabla54[[#This Row],[AFP]:[OTROS DESC.]])</f>
        <v>12442.25</v>
      </c>
      <c r="O69" s="61">
        <f>(Tabla54[[#This Row],[TOTAL ING.]]-Tabla54[[#This Row],[TOTAL DESC.]])</f>
        <v>67557.75</v>
      </c>
    </row>
    <row r="70" spans="1:15" s="1" customFormat="1" ht="30" customHeight="1" x14ac:dyDescent="0.3">
      <c r="A70" s="108">
        <v>61</v>
      </c>
      <c r="B70" s="109" t="s">
        <v>132</v>
      </c>
      <c r="C70" s="110" t="s">
        <v>557</v>
      </c>
      <c r="D70" s="110" t="s">
        <v>556</v>
      </c>
      <c r="E70" s="110" t="s">
        <v>30</v>
      </c>
      <c r="F70" s="111" t="s">
        <v>24</v>
      </c>
      <c r="G70" s="112">
        <v>45000</v>
      </c>
      <c r="H70" s="113">
        <v>0</v>
      </c>
      <c r="I70" s="113">
        <f>(Tabla54[[#This Row],[SUELDO BUTO (RD$)]]+Tabla54[[#This Row],[OTROS ING.]])</f>
        <v>45000</v>
      </c>
      <c r="J70" s="113">
        <f t="shared" si="8"/>
        <v>1291.5</v>
      </c>
      <c r="K70" s="113">
        <v>0</v>
      </c>
      <c r="L70" s="113">
        <f t="shared" si="9"/>
        <v>1368</v>
      </c>
      <c r="M70" s="113">
        <v>125</v>
      </c>
      <c r="N70" s="113">
        <v>2784.5</v>
      </c>
      <c r="O70" s="61">
        <f>(Tabla54[[#This Row],[TOTAL ING.]]-Tabla54[[#This Row],[TOTAL DESC.]])</f>
        <v>42215.5</v>
      </c>
    </row>
    <row r="71" spans="1:15" s="1" customFormat="1" ht="30" customHeight="1" x14ac:dyDescent="0.3">
      <c r="A71" s="108">
        <v>62</v>
      </c>
      <c r="B71" s="109" t="s">
        <v>135</v>
      </c>
      <c r="C71" s="110" t="s">
        <v>427</v>
      </c>
      <c r="D71" s="110" t="s">
        <v>26</v>
      </c>
      <c r="E71" s="110" t="s">
        <v>30</v>
      </c>
      <c r="F71" s="111" t="s">
        <v>24</v>
      </c>
      <c r="G71" s="112">
        <v>80000</v>
      </c>
      <c r="H71" s="113">
        <v>0</v>
      </c>
      <c r="I71" s="113">
        <f>(Tabla54[[#This Row],[SUELDO BUTO (RD$)]]+Tabla54[[#This Row],[OTROS ING.]])</f>
        <v>80000</v>
      </c>
      <c r="J71" s="113">
        <f t="shared" si="8"/>
        <v>2296</v>
      </c>
      <c r="K71" s="113">
        <v>0</v>
      </c>
      <c r="L71" s="113">
        <f t="shared" si="9"/>
        <v>2432</v>
      </c>
      <c r="M71" s="113">
        <v>25</v>
      </c>
      <c r="N71" s="113">
        <f>SUM(Tabla54[[#This Row],[AFP]:[OTROS DESC.]])</f>
        <v>4753</v>
      </c>
      <c r="O71" s="61">
        <f>(Tabla54[[#This Row],[TOTAL ING.]]-Tabla54[[#This Row],[TOTAL DESC.]])</f>
        <v>75247</v>
      </c>
    </row>
    <row r="72" spans="1:15" s="1" customFormat="1" ht="30" customHeight="1" x14ac:dyDescent="0.3">
      <c r="A72" s="108">
        <v>63</v>
      </c>
      <c r="B72" s="109" t="s">
        <v>179</v>
      </c>
      <c r="C72" s="110" t="s">
        <v>555</v>
      </c>
      <c r="D72" s="110" t="s">
        <v>129</v>
      </c>
      <c r="E72" s="110" t="s">
        <v>33</v>
      </c>
      <c r="F72" s="111" t="s">
        <v>21</v>
      </c>
      <c r="G72" s="112">
        <v>40000</v>
      </c>
      <c r="H72" s="113">
        <v>0</v>
      </c>
      <c r="I72" s="113">
        <f>(Tabla54[[#This Row],[SUELDO BUTO (RD$)]]+Tabla54[[#This Row],[OTROS ING.]])</f>
        <v>40000</v>
      </c>
      <c r="J72" s="113">
        <f t="shared" si="8"/>
        <v>1148</v>
      </c>
      <c r="K72" s="113">
        <v>0</v>
      </c>
      <c r="L72" s="113">
        <f t="shared" si="9"/>
        <v>1216</v>
      </c>
      <c r="M72" s="113">
        <v>125</v>
      </c>
      <c r="N72" s="113">
        <f>SUM(Tabla54[[#This Row],[AFP]:[OTROS DESC.]])</f>
        <v>2489</v>
      </c>
      <c r="O72" s="61">
        <f>(Tabla54[[#This Row],[TOTAL ING.]]-Tabla54[[#This Row],[TOTAL DESC.]])</f>
        <v>37511</v>
      </c>
    </row>
    <row r="73" spans="1:15" s="1" customFormat="1" ht="30" customHeight="1" x14ac:dyDescent="0.3">
      <c r="A73" s="108">
        <v>64</v>
      </c>
      <c r="B73" s="109" t="s">
        <v>122</v>
      </c>
      <c r="C73" s="110" t="s">
        <v>503</v>
      </c>
      <c r="D73" s="110" t="s">
        <v>478</v>
      </c>
      <c r="E73" s="110" t="s">
        <v>30</v>
      </c>
      <c r="F73" s="111" t="s">
        <v>21</v>
      </c>
      <c r="G73" s="112">
        <v>50000</v>
      </c>
      <c r="H73" s="113">
        <v>0</v>
      </c>
      <c r="I73" s="113">
        <f>(Tabla54[[#This Row],[SUELDO BUTO (RD$)]]+Tabla54[[#This Row],[OTROS ING.]])</f>
        <v>50000</v>
      </c>
      <c r="J73" s="113">
        <f t="shared" si="0"/>
        <v>1435</v>
      </c>
      <c r="K73" s="113">
        <v>1596.68</v>
      </c>
      <c r="L73" s="113">
        <f t="shared" si="1"/>
        <v>1520</v>
      </c>
      <c r="M73" s="113">
        <v>1840.46</v>
      </c>
      <c r="N73" s="113">
        <v>6392.14</v>
      </c>
      <c r="O73" s="61">
        <f>(Tabla54[[#This Row],[TOTAL ING.]]-Tabla54[[#This Row],[TOTAL DESC.]])</f>
        <v>43607.86</v>
      </c>
    </row>
    <row r="74" spans="1:15" s="1" customFormat="1" ht="30" customHeight="1" x14ac:dyDescent="0.3">
      <c r="A74" s="108">
        <v>65</v>
      </c>
      <c r="B74" s="109" t="s">
        <v>128</v>
      </c>
      <c r="C74" s="110" t="s">
        <v>503</v>
      </c>
      <c r="D74" s="110" t="s">
        <v>129</v>
      </c>
      <c r="E74" s="110" t="s">
        <v>30</v>
      </c>
      <c r="F74" s="111" t="s">
        <v>21</v>
      </c>
      <c r="G74" s="112">
        <v>65000</v>
      </c>
      <c r="H74" s="113">
        <v>0</v>
      </c>
      <c r="I74" s="113">
        <f>(Tabla54[[#This Row],[SUELDO BUTO (RD$)]]+Tabla54[[#This Row],[OTROS ING.]])</f>
        <v>65000</v>
      </c>
      <c r="J74" s="113">
        <f t="shared" si="0"/>
        <v>1865.5</v>
      </c>
      <c r="K74" s="113">
        <v>0</v>
      </c>
      <c r="L74" s="113">
        <f t="shared" si="1"/>
        <v>1976</v>
      </c>
      <c r="M74" s="113">
        <v>125</v>
      </c>
      <c r="N74" s="113">
        <f>SUM(Tabla54[[#This Row],[AFP]:[OTROS DESC.]])</f>
        <v>3966.5</v>
      </c>
      <c r="O74" s="61">
        <f>(Tabla54[[#This Row],[TOTAL ING.]]-Tabla54[[#This Row],[TOTAL DESC.]])</f>
        <v>61033.5</v>
      </c>
    </row>
    <row r="75" spans="1:15" s="1" customFormat="1" ht="30" customHeight="1" x14ac:dyDescent="0.3">
      <c r="A75" s="108">
        <v>66</v>
      </c>
      <c r="B75" s="109" t="s">
        <v>130</v>
      </c>
      <c r="C75" s="110" t="s">
        <v>503</v>
      </c>
      <c r="D75" s="110" t="s">
        <v>129</v>
      </c>
      <c r="E75" s="110" t="s">
        <v>30</v>
      </c>
      <c r="F75" s="111" t="s">
        <v>21</v>
      </c>
      <c r="G75" s="112">
        <v>65000</v>
      </c>
      <c r="H75" s="113">
        <v>0</v>
      </c>
      <c r="I75" s="113">
        <f>(Tabla54[[#This Row],[SUELDO BUTO (RD$)]]+Tabla54[[#This Row],[OTROS ING.]])</f>
        <v>65000</v>
      </c>
      <c r="J75" s="113">
        <f t="shared" si="0"/>
        <v>1865.5</v>
      </c>
      <c r="K75" s="113">
        <v>0</v>
      </c>
      <c r="L75" s="113">
        <f t="shared" si="1"/>
        <v>1976</v>
      </c>
      <c r="M75" s="113">
        <v>125</v>
      </c>
      <c r="N75" s="113">
        <f>SUM(Tabla54[[#This Row],[AFP]:[OTROS DESC.]])</f>
        <v>3966.5</v>
      </c>
      <c r="O75" s="61">
        <f>(Tabla54[[#This Row],[TOTAL ING.]]-Tabla54[[#This Row],[TOTAL DESC.]])</f>
        <v>61033.5</v>
      </c>
    </row>
    <row r="76" spans="1:15" s="1" customFormat="1" ht="30" customHeight="1" x14ac:dyDescent="0.3">
      <c r="A76" s="108">
        <v>67</v>
      </c>
      <c r="B76" s="109" t="s">
        <v>131</v>
      </c>
      <c r="C76" s="110" t="s">
        <v>503</v>
      </c>
      <c r="D76" s="110" t="s">
        <v>129</v>
      </c>
      <c r="E76" s="110" t="s">
        <v>30</v>
      </c>
      <c r="F76" s="111" t="s">
        <v>24</v>
      </c>
      <c r="G76" s="112">
        <v>65000</v>
      </c>
      <c r="H76" s="113">
        <v>0</v>
      </c>
      <c r="I76" s="113">
        <f>(Tabla54[[#This Row],[SUELDO BUTO (RD$)]]+Tabla54[[#This Row],[OTROS ING.]])</f>
        <v>65000</v>
      </c>
      <c r="J76" s="113">
        <f t="shared" si="0"/>
        <v>1865.5</v>
      </c>
      <c r="K76" s="113">
        <v>0</v>
      </c>
      <c r="L76" s="113">
        <f t="shared" si="1"/>
        <v>1976</v>
      </c>
      <c r="M76" s="113">
        <v>125</v>
      </c>
      <c r="N76" s="113">
        <f>SUM(Tabla54[[#This Row],[AFP]:[OTROS DESC.]])</f>
        <v>3966.5</v>
      </c>
      <c r="O76" s="61">
        <f>(Tabla54[[#This Row],[TOTAL ING.]]-Tabla54[[#This Row],[TOTAL DESC.]])</f>
        <v>61033.5</v>
      </c>
    </row>
    <row r="77" spans="1:15" s="1" customFormat="1" ht="30" customHeight="1" x14ac:dyDescent="0.3">
      <c r="A77" s="108">
        <v>68</v>
      </c>
      <c r="B77" s="109" t="s">
        <v>134</v>
      </c>
      <c r="C77" s="110" t="s">
        <v>503</v>
      </c>
      <c r="D77" s="110" t="s">
        <v>453</v>
      </c>
      <c r="E77" s="110" t="s">
        <v>30</v>
      </c>
      <c r="F77" s="111" t="s">
        <v>21</v>
      </c>
      <c r="G77" s="112">
        <v>51000</v>
      </c>
      <c r="H77" s="113">
        <v>0</v>
      </c>
      <c r="I77" s="113">
        <f>(Tabla54[[#This Row],[SUELDO BUTO (RD$)]]+Tabla54[[#This Row],[OTROS ING.]])</f>
        <v>51000</v>
      </c>
      <c r="J77" s="113">
        <f t="shared" si="0"/>
        <v>1463.7</v>
      </c>
      <c r="K77" s="113">
        <v>0</v>
      </c>
      <c r="L77" s="113">
        <f t="shared" si="1"/>
        <v>1550.4</v>
      </c>
      <c r="M77" s="113">
        <v>2593.36</v>
      </c>
      <c r="N77" s="113">
        <f>SUM(Tabla54[[#This Row],[AFP]:[OTROS DESC.]])</f>
        <v>5607.4600000000009</v>
      </c>
      <c r="O77" s="61">
        <f>(Tabla54[[#This Row],[TOTAL ING.]]-Tabla54[[#This Row],[TOTAL DESC.]])</f>
        <v>45392.54</v>
      </c>
    </row>
    <row r="78" spans="1:15" s="1" customFormat="1" ht="30" customHeight="1" x14ac:dyDescent="0.3">
      <c r="A78" s="108">
        <v>69</v>
      </c>
      <c r="B78" s="109" t="s">
        <v>367</v>
      </c>
      <c r="C78" s="110" t="s">
        <v>503</v>
      </c>
      <c r="D78" s="110" t="s">
        <v>453</v>
      </c>
      <c r="E78" s="110" t="s">
        <v>30</v>
      </c>
      <c r="F78" s="111" t="s">
        <v>21</v>
      </c>
      <c r="G78" s="112">
        <v>51000</v>
      </c>
      <c r="H78" s="113">
        <v>0</v>
      </c>
      <c r="I78" s="113">
        <f>(Tabla54[[#This Row],[SUELDO BUTO (RD$)]]+Tabla54[[#This Row],[OTROS ING.]])</f>
        <v>51000</v>
      </c>
      <c r="J78" s="113">
        <f t="shared" ref="J78:J99" si="10">G78*0.0287</f>
        <v>1463.7</v>
      </c>
      <c r="K78" s="113">
        <v>0</v>
      </c>
      <c r="L78" s="113">
        <f t="shared" ref="L78:L99" si="11">G78*0.0304</f>
        <v>1550.4</v>
      </c>
      <c r="M78" s="113">
        <v>3965.46</v>
      </c>
      <c r="N78" s="113">
        <v>6979.56</v>
      </c>
      <c r="O78" s="61">
        <v>44020.44</v>
      </c>
    </row>
    <row r="79" spans="1:15" s="1" customFormat="1" ht="30" customHeight="1" x14ac:dyDescent="0.3">
      <c r="A79" s="108">
        <v>70</v>
      </c>
      <c r="B79" s="109" t="s">
        <v>137</v>
      </c>
      <c r="C79" s="110" t="s">
        <v>503</v>
      </c>
      <c r="D79" s="110" t="s">
        <v>453</v>
      </c>
      <c r="E79" s="110" t="s">
        <v>33</v>
      </c>
      <c r="F79" s="111" t="s">
        <v>24</v>
      </c>
      <c r="G79" s="112">
        <v>51000</v>
      </c>
      <c r="H79" s="113">
        <v>0</v>
      </c>
      <c r="I79" s="113">
        <f>(Tabla54[[#This Row],[SUELDO BUTO (RD$)]]+Tabla54[[#This Row],[OTROS ING.]])</f>
        <v>51000</v>
      </c>
      <c r="J79" s="113">
        <f t="shared" si="10"/>
        <v>1463.7</v>
      </c>
      <c r="K79" s="113">
        <v>0</v>
      </c>
      <c r="L79" s="113">
        <v>1550.4</v>
      </c>
      <c r="M79" s="113">
        <v>2298.6999999999998</v>
      </c>
      <c r="N79" s="113">
        <f>SUM(Tabla54[[#This Row],[AFP]:[OTROS DESC.]])</f>
        <v>5312.8</v>
      </c>
      <c r="O79" s="61">
        <f>(Tabla54[[#This Row],[TOTAL ING.]]-Tabla54[[#This Row],[TOTAL DESC.]])</f>
        <v>45687.199999999997</v>
      </c>
    </row>
    <row r="80" spans="1:15" s="1" customFormat="1" ht="30" customHeight="1" x14ac:dyDescent="0.3">
      <c r="A80" s="108">
        <v>71</v>
      </c>
      <c r="B80" s="109" t="s">
        <v>139</v>
      </c>
      <c r="C80" s="110" t="s">
        <v>503</v>
      </c>
      <c r="D80" s="110" t="s">
        <v>453</v>
      </c>
      <c r="E80" s="110" t="s">
        <v>33</v>
      </c>
      <c r="F80" s="111" t="s">
        <v>24</v>
      </c>
      <c r="G80" s="112">
        <v>51000</v>
      </c>
      <c r="H80" s="113">
        <v>0</v>
      </c>
      <c r="I80" s="113">
        <v>51000</v>
      </c>
      <c r="J80" s="113">
        <f t="shared" si="10"/>
        <v>1463.7</v>
      </c>
      <c r="K80" s="113">
        <v>0</v>
      </c>
      <c r="L80" s="113">
        <v>1550.4</v>
      </c>
      <c r="M80" s="113">
        <v>125</v>
      </c>
      <c r="N80" s="113">
        <v>3139.1</v>
      </c>
      <c r="O80" s="61">
        <f>(Tabla54[[#This Row],[TOTAL ING.]]-Tabla54[[#This Row],[TOTAL DESC.]])</f>
        <v>47860.9</v>
      </c>
    </row>
    <row r="81" spans="1:155" s="1" customFormat="1" ht="30" customHeight="1" x14ac:dyDescent="0.3">
      <c r="A81" s="108">
        <v>72</v>
      </c>
      <c r="B81" s="109" t="s">
        <v>140</v>
      </c>
      <c r="C81" s="110" t="s">
        <v>504</v>
      </c>
      <c r="D81" s="110" t="s">
        <v>479</v>
      </c>
      <c r="E81" s="110" t="s">
        <v>30</v>
      </c>
      <c r="F81" s="111" t="s">
        <v>24</v>
      </c>
      <c r="G81" s="112">
        <v>150000</v>
      </c>
      <c r="H81" s="113">
        <v>0</v>
      </c>
      <c r="I81" s="113">
        <f>(Tabla54[[#This Row],[SUELDO BUTO (RD$)]]+Tabla54[[#This Row],[OTROS ING.]])</f>
        <v>150000</v>
      </c>
      <c r="J81" s="113">
        <f t="shared" si="10"/>
        <v>4305</v>
      </c>
      <c r="K81" s="113">
        <v>23866.62</v>
      </c>
      <c r="L81" s="113">
        <f t="shared" si="11"/>
        <v>4560</v>
      </c>
      <c r="M81" s="113">
        <v>125</v>
      </c>
      <c r="N81" s="113">
        <f>SUM(Tabla54[[#This Row],[AFP]:[OTROS DESC.]])</f>
        <v>32856.619999999995</v>
      </c>
      <c r="O81" s="61">
        <f>(Tabla54[[#This Row],[TOTAL ING.]]-Tabla54[[#This Row],[TOTAL DESC.]])</f>
        <v>117143.38</v>
      </c>
    </row>
    <row r="82" spans="1:155" s="1" customFormat="1" ht="30" customHeight="1" x14ac:dyDescent="0.3">
      <c r="A82" s="108">
        <v>73</v>
      </c>
      <c r="B82" s="109" t="s">
        <v>143</v>
      </c>
      <c r="C82" s="110" t="s">
        <v>474</v>
      </c>
      <c r="D82" s="110" t="s">
        <v>480</v>
      </c>
      <c r="E82" s="110" t="s">
        <v>30</v>
      </c>
      <c r="F82" s="111" t="s">
        <v>24</v>
      </c>
      <c r="G82" s="112">
        <v>80000</v>
      </c>
      <c r="H82" s="113">
        <v>0</v>
      </c>
      <c r="I82" s="113">
        <f>(Tabla54[[#This Row],[SUELDO BUTO (RD$)]]+Tabla54[[#This Row],[OTROS ING.]])</f>
        <v>80000</v>
      </c>
      <c r="J82" s="113">
        <f t="shared" si="10"/>
        <v>2296</v>
      </c>
      <c r="K82" s="113">
        <v>6972</v>
      </c>
      <c r="L82" s="113">
        <f t="shared" si="11"/>
        <v>2432</v>
      </c>
      <c r="M82" s="113">
        <v>1840.46</v>
      </c>
      <c r="N82" s="113">
        <f>SUM(Tabla54[[#This Row],[AFP]:[OTROS DESC.]])</f>
        <v>13540.46</v>
      </c>
      <c r="O82" s="61">
        <f>(Tabla54[[#This Row],[TOTAL ING.]]-Tabla54[[#This Row],[TOTAL DESC.]])</f>
        <v>66459.540000000008</v>
      </c>
    </row>
    <row r="83" spans="1:155" s="1" customFormat="1" ht="30" customHeight="1" x14ac:dyDescent="0.3">
      <c r="A83" s="108">
        <v>74</v>
      </c>
      <c r="B83" s="109" t="s">
        <v>154</v>
      </c>
      <c r="C83" s="110" t="s">
        <v>522</v>
      </c>
      <c r="D83" s="110" t="s">
        <v>558</v>
      </c>
      <c r="E83" s="110" t="s">
        <v>33</v>
      </c>
      <c r="F83" s="111" t="s">
        <v>21</v>
      </c>
      <c r="G83" s="112">
        <v>40000</v>
      </c>
      <c r="H83" s="113">
        <v>0</v>
      </c>
      <c r="I83" s="113">
        <f>(Tabla54[[#This Row],[SUELDO BUTO (RD$)]]+Tabla54[[#This Row],[OTROS ING.]])</f>
        <v>40000</v>
      </c>
      <c r="J83" s="113">
        <f t="shared" si="10"/>
        <v>1148</v>
      </c>
      <c r="K83" s="113">
        <v>0</v>
      </c>
      <c r="L83" s="113">
        <f t="shared" si="11"/>
        <v>1216</v>
      </c>
      <c r="M83" s="113">
        <v>6340.46</v>
      </c>
      <c r="N83" s="113">
        <f>SUM(Tabla54[[#This Row],[AFP]:[OTROS DESC.]])</f>
        <v>8704.4599999999991</v>
      </c>
      <c r="O83" s="61">
        <f>(Tabla54[[#This Row],[TOTAL ING.]]-Tabla54[[#This Row],[TOTAL DESC.]])</f>
        <v>31295.54</v>
      </c>
    </row>
    <row r="84" spans="1:155" s="1" customFormat="1" ht="30" customHeight="1" x14ac:dyDescent="0.3">
      <c r="A84" s="108">
        <v>75</v>
      </c>
      <c r="B84" s="109" t="s">
        <v>156</v>
      </c>
      <c r="C84" s="110" t="s">
        <v>440</v>
      </c>
      <c r="D84" s="110" t="s">
        <v>55</v>
      </c>
      <c r="E84" s="110" t="s">
        <v>33</v>
      </c>
      <c r="F84" s="111" t="s">
        <v>21</v>
      </c>
      <c r="G84" s="112">
        <v>40000</v>
      </c>
      <c r="H84" s="113">
        <v>0</v>
      </c>
      <c r="I84" s="113">
        <f>(Tabla54[[#This Row],[SUELDO BUTO (RD$)]]+Tabla54[[#This Row],[OTROS ING.]])</f>
        <v>40000</v>
      </c>
      <c r="J84" s="113">
        <f t="shared" si="10"/>
        <v>1148</v>
      </c>
      <c r="K84" s="113">
        <v>0</v>
      </c>
      <c r="L84" s="113">
        <f t="shared" si="11"/>
        <v>1216</v>
      </c>
      <c r="M84" s="113">
        <v>4443.3599999999997</v>
      </c>
      <c r="N84" s="113">
        <f>SUM(Tabla54[[#This Row],[AFP]:[OTROS DESC.]])</f>
        <v>6807.36</v>
      </c>
      <c r="O84" s="61">
        <f>(Tabla54[[#This Row],[TOTAL ING.]]-Tabla54[[#This Row],[TOTAL DESC.]])</f>
        <v>33192.639999999999</v>
      </c>
    </row>
    <row r="85" spans="1:155" s="1" customFormat="1" ht="30" customHeight="1" x14ac:dyDescent="0.3">
      <c r="A85" s="108">
        <v>76</v>
      </c>
      <c r="B85" s="109" t="s">
        <v>158</v>
      </c>
      <c r="C85" s="110" t="s">
        <v>428</v>
      </c>
      <c r="D85" s="110" t="s">
        <v>481</v>
      </c>
      <c r="E85" s="110" t="s">
        <v>33</v>
      </c>
      <c r="F85" s="111" t="s">
        <v>21</v>
      </c>
      <c r="G85" s="112">
        <v>110000</v>
      </c>
      <c r="H85" s="113">
        <v>0</v>
      </c>
      <c r="I85" s="113">
        <f>(Tabla54[[#This Row],[SUELDO BUTO (RD$)]]+Tabla54[[#This Row],[OTROS ING.]])</f>
        <v>110000</v>
      </c>
      <c r="J85" s="113">
        <f t="shared" si="10"/>
        <v>3157</v>
      </c>
      <c r="K85" s="113">
        <v>14457.62</v>
      </c>
      <c r="L85" s="113">
        <f t="shared" si="11"/>
        <v>3344</v>
      </c>
      <c r="M85" s="113">
        <v>1588.3</v>
      </c>
      <c r="N85" s="113">
        <f>SUM(Tabla54[[#This Row],[AFP]:[OTROS DESC.]])</f>
        <v>22546.920000000002</v>
      </c>
      <c r="O85" s="61">
        <f>(Tabla54[[#This Row],[TOTAL ING.]]-Tabla54[[#This Row],[TOTAL DESC.]])</f>
        <v>87453.08</v>
      </c>
    </row>
    <row r="86" spans="1:155" s="1" customFormat="1" ht="30" customHeight="1" x14ac:dyDescent="0.3">
      <c r="A86" s="108">
        <v>77</v>
      </c>
      <c r="B86" s="109" t="s">
        <v>161</v>
      </c>
      <c r="C86" s="110" t="s">
        <v>428</v>
      </c>
      <c r="D86" s="110" t="s">
        <v>470</v>
      </c>
      <c r="E86" s="110" t="s">
        <v>33</v>
      </c>
      <c r="F86" s="111" t="s">
        <v>24</v>
      </c>
      <c r="G86" s="112">
        <v>70000</v>
      </c>
      <c r="H86" s="113">
        <v>0</v>
      </c>
      <c r="I86" s="113">
        <v>70000</v>
      </c>
      <c r="J86" s="113">
        <v>2009</v>
      </c>
      <c r="K86" s="113">
        <v>0</v>
      </c>
      <c r="L86" s="113">
        <v>2128</v>
      </c>
      <c r="M86" s="113">
        <v>1840.46</v>
      </c>
      <c r="N86" s="113">
        <v>5977.46</v>
      </c>
      <c r="O86" s="61">
        <f>(Tabla54[[#This Row],[TOTAL ING.]]-Tabla54[[#This Row],[TOTAL DESC.]])</f>
        <v>64022.54</v>
      </c>
    </row>
    <row r="87" spans="1:155" s="1" customFormat="1" ht="30" customHeight="1" x14ac:dyDescent="0.3">
      <c r="A87" s="108">
        <v>78</v>
      </c>
      <c r="B87" s="109" t="s">
        <v>370</v>
      </c>
      <c r="C87" s="110" t="s">
        <v>428</v>
      </c>
      <c r="D87" s="110" t="s">
        <v>470</v>
      </c>
      <c r="E87" s="110" t="s">
        <v>33</v>
      </c>
      <c r="F87" s="111" t="s">
        <v>21</v>
      </c>
      <c r="G87" s="112">
        <v>35000</v>
      </c>
      <c r="H87" s="113">
        <v>0</v>
      </c>
      <c r="I87" s="113">
        <f>(Tabla54[[#This Row],[SUELDO BUTO (RD$)]]+Tabla54[[#This Row],[OTROS ING.]])</f>
        <v>35000</v>
      </c>
      <c r="J87" s="113">
        <f t="shared" si="10"/>
        <v>1004.5</v>
      </c>
      <c r="K87" s="113">
        <v>0</v>
      </c>
      <c r="L87" s="113">
        <f t="shared" si="11"/>
        <v>1064</v>
      </c>
      <c r="M87" s="113">
        <v>877.9</v>
      </c>
      <c r="N87" s="113">
        <f>SUM(Tabla54[[#This Row],[AFP]:[OTROS DESC.]])</f>
        <v>2946.4</v>
      </c>
      <c r="O87" s="61">
        <f>(Tabla54[[#This Row],[TOTAL ING.]]-Tabla54[[#This Row],[TOTAL DESC.]])</f>
        <v>32053.599999999999</v>
      </c>
    </row>
    <row r="88" spans="1:155" s="1" customFormat="1" ht="30" customHeight="1" x14ac:dyDescent="0.3">
      <c r="A88" s="108">
        <v>79</v>
      </c>
      <c r="B88" s="109" t="s">
        <v>371</v>
      </c>
      <c r="C88" s="110" t="s">
        <v>428</v>
      </c>
      <c r="D88" s="110" t="s">
        <v>55</v>
      </c>
      <c r="E88" s="110" t="s">
        <v>33</v>
      </c>
      <c r="F88" s="111" t="s">
        <v>21</v>
      </c>
      <c r="G88" s="112">
        <v>40000</v>
      </c>
      <c r="H88" s="113">
        <v>0</v>
      </c>
      <c r="I88" s="113">
        <f>(Tabla54[[#This Row],[SUELDO BUTO (RD$)]]+Tabla54[[#This Row],[OTROS ING.]])</f>
        <v>40000</v>
      </c>
      <c r="J88" s="113">
        <f>G88*0.0287</f>
        <v>1148</v>
      </c>
      <c r="K88" s="113">
        <v>0</v>
      </c>
      <c r="L88" s="113">
        <f>G88*0.0304</f>
        <v>1216</v>
      </c>
      <c r="M88" s="113">
        <v>125</v>
      </c>
      <c r="N88" s="113">
        <f>SUM(Tabla54[[#This Row],[AFP]:[OTROS DESC.]])</f>
        <v>2489</v>
      </c>
      <c r="O88" s="61">
        <f>(Tabla54[[#This Row],[TOTAL ING.]]-Tabla54[[#This Row],[TOTAL DESC.]])</f>
        <v>37511</v>
      </c>
    </row>
    <row r="89" spans="1:155" s="1" customFormat="1" ht="30" customHeight="1" x14ac:dyDescent="0.3">
      <c r="A89" s="108">
        <v>80</v>
      </c>
      <c r="B89" s="109" t="s">
        <v>164</v>
      </c>
      <c r="C89" s="110" t="s">
        <v>165</v>
      </c>
      <c r="D89" s="110" t="s">
        <v>166</v>
      </c>
      <c r="E89" s="110" t="s">
        <v>30</v>
      </c>
      <c r="F89" s="111" t="s">
        <v>24</v>
      </c>
      <c r="G89" s="112">
        <v>150000</v>
      </c>
      <c r="H89" s="113">
        <v>0</v>
      </c>
      <c r="I89" s="113">
        <f>(Tabla54[[#This Row],[SUELDO BUTO (RD$)]]+Tabla54[[#This Row],[OTROS ING.]])</f>
        <v>150000</v>
      </c>
      <c r="J89" s="113">
        <v>4305</v>
      </c>
      <c r="K89" s="113">
        <v>23437.75</v>
      </c>
      <c r="L89" s="113">
        <f t="shared" si="11"/>
        <v>4560</v>
      </c>
      <c r="M89" s="113">
        <v>1840.46</v>
      </c>
      <c r="N89" s="113">
        <v>34143.21</v>
      </c>
      <c r="O89" s="61">
        <f>(Tabla54[[#This Row],[TOTAL ING.]]-Tabla54[[#This Row],[TOTAL DESC.]])</f>
        <v>115856.79000000001</v>
      </c>
    </row>
    <row r="90" spans="1:155" s="1" customFormat="1" ht="30" customHeight="1" x14ac:dyDescent="0.3">
      <c r="A90" s="108">
        <v>81</v>
      </c>
      <c r="B90" s="109" t="s">
        <v>167</v>
      </c>
      <c r="C90" s="110" t="s">
        <v>165</v>
      </c>
      <c r="D90" s="110" t="s">
        <v>168</v>
      </c>
      <c r="E90" s="110" t="s">
        <v>33</v>
      </c>
      <c r="F90" s="111" t="s">
        <v>21</v>
      </c>
      <c r="G90" s="112">
        <v>75000</v>
      </c>
      <c r="H90" s="113">
        <v>0</v>
      </c>
      <c r="I90" s="113">
        <f>(Tabla54[[#This Row],[SUELDO BUTO (RD$)]]+Tabla54[[#This Row],[OTROS ING.]])</f>
        <v>75000</v>
      </c>
      <c r="J90" s="113">
        <f t="shared" si="10"/>
        <v>2152.5</v>
      </c>
      <c r="K90" s="113">
        <v>5548.55</v>
      </c>
      <c r="L90" s="113">
        <f t="shared" si="11"/>
        <v>2280</v>
      </c>
      <c r="M90" s="113">
        <v>125</v>
      </c>
      <c r="N90" s="113">
        <f>SUM(Tabla54[[#This Row],[AFP]:[OTROS DESC.]])</f>
        <v>10106.049999999999</v>
      </c>
      <c r="O90" s="61">
        <f>(Tabla54[[#This Row],[TOTAL ING.]]-Tabla54[[#This Row],[TOTAL DESC.]])</f>
        <v>64893.95</v>
      </c>
    </row>
    <row r="91" spans="1:155" s="1" customFormat="1" ht="30" customHeight="1" x14ac:dyDescent="0.3">
      <c r="A91" s="108">
        <v>82</v>
      </c>
      <c r="B91" s="109" t="s">
        <v>171</v>
      </c>
      <c r="C91" s="110" t="s">
        <v>165</v>
      </c>
      <c r="D91" s="110" t="s">
        <v>45</v>
      </c>
      <c r="E91" s="110" t="s">
        <v>30</v>
      </c>
      <c r="F91" s="111" t="s">
        <v>21</v>
      </c>
      <c r="G91" s="112">
        <v>45000</v>
      </c>
      <c r="H91" s="113">
        <v>0</v>
      </c>
      <c r="I91" s="113">
        <f>(Tabla54[[#This Row],[SUELDO BUTO (RD$)]]+Tabla54[[#This Row],[OTROS ING.]])</f>
        <v>45000</v>
      </c>
      <c r="J91" s="113">
        <f t="shared" si="10"/>
        <v>1291.5</v>
      </c>
      <c r="K91" s="113">
        <v>0</v>
      </c>
      <c r="L91" s="113">
        <f t="shared" si="11"/>
        <v>1368</v>
      </c>
      <c r="M91" s="113">
        <v>125</v>
      </c>
      <c r="N91" s="113">
        <f>SUM(Tabla54[[#This Row],[AFP]:[OTROS DESC.]])</f>
        <v>2784.5</v>
      </c>
      <c r="O91" s="61">
        <f>(Tabla54[[#This Row],[TOTAL ING.]]-Tabla54[[#This Row],[TOTAL DESC.]])</f>
        <v>42215.5</v>
      </c>
    </row>
    <row r="92" spans="1:155" s="1" customFormat="1" ht="30" customHeight="1" x14ac:dyDescent="0.3">
      <c r="A92" s="108">
        <v>83</v>
      </c>
      <c r="B92" s="109" t="s">
        <v>172</v>
      </c>
      <c r="C92" s="110" t="s">
        <v>165</v>
      </c>
      <c r="D92" s="110" t="s">
        <v>47</v>
      </c>
      <c r="E92" s="110" t="s">
        <v>116</v>
      </c>
      <c r="F92" s="111" t="s">
        <v>24</v>
      </c>
      <c r="G92" s="112">
        <v>25000</v>
      </c>
      <c r="H92" s="113">
        <v>0</v>
      </c>
      <c r="I92" s="113">
        <f>(Tabla54[[#This Row],[SUELDO BUTO (RD$)]]+Tabla54[[#This Row],[OTROS ING.]])</f>
        <v>25000</v>
      </c>
      <c r="J92" s="113">
        <f t="shared" si="10"/>
        <v>717.5</v>
      </c>
      <c r="K92" s="113">
        <v>0</v>
      </c>
      <c r="L92" s="113">
        <v>760</v>
      </c>
      <c r="M92" s="113">
        <v>125</v>
      </c>
      <c r="N92" s="113">
        <f>SUM(Tabla54[[#This Row],[AFP]:[OTROS DESC.]])</f>
        <v>1602.5</v>
      </c>
      <c r="O92" s="61">
        <f>(Tabla54[[#This Row],[TOTAL ING.]]-Tabla54[[#This Row],[TOTAL DESC.]])</f>
        <v>23397.5</v>
      </c>
    </row>
    <row r="93" spans="1:155" s="1" customFormat="1" ht="30" customHeight="1" x14ac:dyDescent="0.3">
      <c r="A93" s="108">
        <v>84</v>
      </c>
      <c r="B93" s="109" t="s">
        <v>173</v>
      </c>
      <c r="C93" s="110" t="s">
        <v>165</v>
      </c>
      <c r="D93" s="110" t="s">
        <v>35</v>
      </c>
      <c r="E93" s="110" t="s">
        <v>116</v>
      </c>
      <c r="F93" s="111" t="s">
        <v>21</v>
      </c>
      <c r="G93" s="112">
        <v>22000</v>
      </c>
      <c r="H93" s="113">
        <v>0</v>
      </c>
      <c r="I93" s="113">
        <f>(Tabla54[[#This Row],[SUELDO BUTO (RD$)]]+Tabla54[[#This Row],[OTROS ING.]])</f>
        <v>22000</v>
      </c>
      <c r="J93" s="113">
        <f t="shared" si="10"/>
        <v>631.4</v>
      </c>
      <c r="K93" s="113">
        <v>0</v>
      </c>
      <c r="L93" s="113">
        <f t="shared" si="11"/>
        <v>668.8</v>
      </c>
      <c r="M93" s="113">
        <v>125</v>
      </c>
      <c r="N93" s="113">
        <f>SUM(Tabla54[[#This Row],[AFP]:[OTROS DESC.]])</f>
        <v>1425.1999999999998</v>
      </c>
      <c r="O93" s="61">
        <f>(Tabla54[[#This Row],[TOTAL ING.]]-Tabla54[[#This Row],[TOTAL DESC.]])</f>
        <v>20574.8</v>
      </c>
      <c r="EY93" s="1" t="s">
        <v>174</v>
      </c>
    </row>
    <row r="94" spans="1:155" s="1" customFormat="1" ht="30" customHeight="1" x14ac:dyDescent="0.3">
      <c r="A94" s="108">
        <v>85</v>
      </c>
      <c r="B94" s="109" t="s">
        <v>148</v>
      </c>
      <c r="C94" s="110" t="s">
        <v>165</v>
      </c>
      <c r="D94" s="110" t="s">
        <v>441</v>
      </c>
      <c r="E94" s="110" t="s">
        <v>30</v>
      </c>
      <c r="F94" s="111" t="s">
        <v>21</v>
      </c>
      <c r="G94" s="112">
        <v>65000</v>
      </c>
      <c r="H94" s="113" t="s">
        <v>48</v>
      </c>
      <c r="I94" s="113">
        <v>65000</v>
      </c>
      <c r="J94" s="113">
        <v>1865.5</v>
      </c>
      <c r="K94" s="113">
        <v>0</v>
      </c>
      <c r="L94" s="113">
        <f t="shared" si="11"/>
        <v>1976</v>
      </c>
      <c r="M94" s="113">
        <v>125</v>
      </c>
      <c r="N94" s="113">
        <f>SUM(Tabla54[[#This Row],[AFP]:[OTROS DESC.]])</f>
        <v>3966.5</v>
      </c>
      <c r="O94" s="61">
        <f>(Tabla54[[#This Row],[TOTAL ING.]]-Tabla54[[#This Row],[TOTAL DESC.]])</f>
        <v>61033.5</v>
      </c>
    </row>
    <row r="95" spans="1:155" s="1" customFormat="1" ht="30" customHeight="1" x14ac:dyDescent="0.3">
      <c r="A95" s="108">
        <v>86</v>
      </c>
      <c r="B95" s="109" t="s">
        <v>175</v>
      </c>
      <c r="C95" s="110" t="s">
        <v>176</v>
      </c>
      <c r="D95" s="110" t="s">
        <v>441</v>
      </c>
      <c r="E95" s="110" t="s">
        <v>30</v>
      </c>
      <c r="F95" s="111" t="s">
        <v>21</v>
      </c>
      <c r="G95" s="112">
        <v>65000</v>
      </c>
      <c r="H95" s="113">
        <v>0</v>
      </c>
      <c r="I95" s="113">
        <f>(Tabla54[[#This Row],[SUELDO BUTO (RD$)]]+Tabla54[[#This Row],[OTROS ING.]])</f>
        <v>65000</v>
      </c>
      <c r="J95" s="113">
        <f t="shared" si="10"/>
        <v>1865.5</v>
      </c>
      <c r="K95" s="113">
        <v>4427.58</v>
      </c>
      <c r="L95" s="113">
        <f t="shared" si="11"/>
        <v>1976</v>
      </c>
      <c r="M95" s="113">
        <v>2877.9</v>
      </c>
      <c r="N95" s="113">
        <f>SUM(Tabla54[[#This Row],[AFP]:[OTROS DESC.]])</f>
        <v>11146.98</v>
      </c>
      <c r="O95" s="61">
        <f>(Tabla54[[#This Row],[TOTAL ING.]]-Tabla54[[#This Row],[TOTAL DESC.]])</f>
        <v>53853.020000000004</v>
      </c>
    </row>
    <row r="96" spans="1:155" s="1" customFormat="1" ht="30" customHeight="1" x14ac:dyDescent="0.3">
      <c r="A96" s="108">
        <v>87</v>
      </c>
      <c r="B96" s="109" t="s">
        <v>177</v>
      </c>
      <c r="C96" s="110" t="s">
        <v>176</v>
      </c>
      <c r="D96" s="110" t="s">
        <v>55</v>
      </c>
      <c r="E96" s="110" t="s">
        <v>33</v>
      </c>
      <c r="F96" s="111" t="s">
        <v>21</v>
      </c>
      <c r="G96" s="112">
        <v>40000</v>
      </c>
      <c r="H96" s="113">
        <v>0</v>
      </c>
      <c r="I96" s="113">
        <f>(Tabla54[[#This Row],[SUELDO BUTO (RD$)]]+Tabla54[[#This Row],[OTROS ING.]])</f>
        <v>40000</v>
      </c>
      <c r="J96" s="113">
        <f t="shared" si="10"/>
        <v>1148</v>
      </c>
      <c r="K96" s="113">
        <v>0</v>
      </c>
      <c r="L96" s="113">
        <f t="shared" si="11"/>
        <v>1216</v>
      </c>
      <c r="M96" s="113">
        <v>125</v>
      </c>
      <c r="N96" s="113">
        <f>SUM(Tabla54[[#This Row],[AFP]:[OTROS DESC.]])</f>
        <v>2489</v>
      </c>
      <c r="O96" s="61">
        <f>(Tabla54[[#This Row],[TOTAL ING.]]-Tabla54[[#This Row],[TOTAL DESC.]])</f>
        <v>37511</v>
      </c>
    </row>
    <row r="97" spans="1:17" s="1" customFormat="1" ht="30" customHeight="1" x14ac:dyDescent="0.3">
      <c r="A97" s="108">
        <v>88</v>
      </c>
      <c r="B97" s="109" t="s">
        <v>178</v>
      </c>
      <c r="C97" s="110" t="s">
        <v>176</v>
      </c>
      <c r="D97" s="110" t="s">
        <v>55</v>
      </c>
      <c r="E97" s="110" t="s">
        <v>33</v>
      </c>
      <c r="F97" s="111" t="s">
        <v>21</v>
      </c>
      <c r="G97" s="112">
        <v>40000</v>
      </c>
      <c r="H97" s="113">
        <v>0</v>
      </c>
      <c r="I97" s="113">
        <f>(Tabla54[[#This Row],[SUELDO BUTO (RD$)]]+Tabla54[[#This Row],[OTROS ING.]])</f>
        <v>40000</v>
      </c>
      <c r="J97" s="113">
        <v>1148</v>
      </c>
      <c r="K97" s="113">
        <v>0</v>
      </c>
      <c r="L97" s="113">
        <v>1216</v>
      </c>
      <c r="M97" s="113">
        <v>1840.46</v>
      </c>
      <c r="N97" s="113">
        <v>4204.46</v>
      </c>
      <c r="O97" s="61">
        <f>(Tabla54[[#This Row],[TOTAL ING.]]-Tabla54[[#This Row],[TOTAL DESC.]])</f>
        <v>35795.54</v>
      </c>
    </row>
    <row r="98" spans="1:17" s="1" customFormat="1" ht="30" customHeight="1" x14ac:dyDescent="0.3">
      <c r="A98" s="108">
        <v>0</v>
      </c>
      <c r="B98" s="109" t="s">
        <v>145</v>
      </c>
      <c r="C98" s="110" t="s">
        <v>482</v>
      </c>
      <c r="D98" s="110" t="s">
        <v>483</v>
      </c>
      <c r="E98" s="110" t="s">
        <v>400</v>
      </c>
      <c r="F98" s="111" t="s">
        <v>38</v>
      </c>
      <c r="G98" s="112">
        <v>0</v>
      </c>
      <c r="H98" s="113">
        <v>0</v>
      </c>
      <c r="I98" s="113">
        <f>(Tabla54[[#This Row],[SUELDO BUTO (RD$)]]+Tabla54[[#This Row],[OTROS ING.]])</f>
        <v>0</v>
      </c>
      <c r="J98" s="113">
        <f>G98*0.0287</f>
        <v>0</v>
      </c>
      <c r="K98" s="113">
        <v>0</v>
      </c>
      <c r="L98" s="113">
        <f>G98*0.0304</f>
        <v>0</v>
      </c>
      <c r="M98" s="113">
        <v>0</v>
      </c>
      <c r="N98" s="113">
        <f>SUM(Tabla54[[#This Row],[AFP]:[OTROS DESC.]])</f>
        <v>0</v>
      </c>
      <c r="O98" s="61">
        <f>(Tabla54[[#This Row],[TOTAL ING.]]-Tabla54[[#This Row],[TOTAL DESC.]])</f>
        <v>0</v>
      </c>
    </row>
    <row r="99" spans="1:17" s="1" customFormat="1" ht="30" customHeight="1" x14ac:dyDescent="0.3">
      <c r="A99" s="108">
        <v>0</v>
      </c>
      <c r="B99" s="109" t="s">
        <v>399</v>
      </c>
      <c r="C99" s="110" t="s">
        <v>429</v>
      </c>
      <c r="D99" s="110" t="s">
        <v>398</v>
      </c>
      <c r="E99" s="110" t="s">
        <v>397</v>
      </c>
      <c r="F99" s="111" t="s">
        <v>21</v>
      </c>
      <c r="G99" s="112">
        <v>0</v>
      </c>
      <c r="H99" s="113">
        <v>0</v>
      </c>
      <c r="I99" s="113">
        <f>(Tabla54[[#This Row],[SUELDO BUTO (RD$)]]+Tabla54[[#This Row],[OTROS ING.]])</f>
        <v>0</v>
      </c>
      <c r="J99" s="113">
        <f t="shared" si="10"/>
        <v>0</v>
      </c>
      <c r="K99" s="113">
        <v>0</v>
      </c>
      <c r="L99" s="113">
        <f t="shared" si="11"/>
        <v>0</v>
      </c>
      <c r="M99" s="113">
        <v>0</v>
      </c>
      <c r="N99" s="113">
        <v>0</v>
      </c>
      <c r="O99" s="61">
        <f>(Tabla54[[#This Row],[TOTAL ING.]]-Tabla54[[#This Row],[TOTAL DESC.]])</f>
        <v>0</v>
      </c>
    </row>
    <row r="100" spans="1:17" s="1" customFormat="1" ht="38.5" customHeight="1" thickBot="1" x14ac:dyDescent="0.35">
      <c r="A100" s="137" t="s">
        <v>181</v>
      </c>
      <c r="B100" s="138"/>
      <c r="C100" s="138"/>
      <c r="D100" s="138"/>
      <c r="E100" s="138"/>
      <c r="F100" s="139"/>
      <c r="G100" s="114">
        <f>SUBTOTAL(109,Tabla54[SUELDO BUTO (RD$)])</f>
        <v>5085000</v>
      </c>
      <c r="H100" s="114">
        <f>SUBTOTAL(109,Tabla54[OTROS ING.])</f>
        <v>0</v>
      </c>
      <c r="I100" s="114">
        <f>SUBTOTAL(109,Tabla54[TOTAL ING.])</f>
        <v>5085000</v>
      </c>
      <c r="J100" s="114">
        <f>SUM(J10:J99)</f>
        <v>145939.49999999994</v>
      </c>
      <c r="K100" s="114">
        <f>SUM(K10:K99)</f>
        <v>303064.68</v>
      </c>
      <c r="L100" s="114">
        <f>SUM(L10:L99)</f>
        <v>153779.15999999997</v>
      </c>
      <c r="M100" s="114">
        <f>SUM(M10:M99)</f>
        <v>128752.42000000004</v>
      </c>
      <c r="N100" s="114">
        <f>SUM(N10:N99)</f>
        <v>731535.75999999978</v>
      </c>
      <c r="O100" s="115">
        <f>SUBTOTAL(109,Tabla54[NETO])</f>
        <v>4353464.2399999993</v>
      </c>
    </row>
    <row r="101" spans="1:17" s="1" customFormat="1" ht="21.75" customHeight="1" x14ac:dyDescent="0.25">
      <c r="A101" s="54"/>
      <c r="B101" s="2"/>
      <c r="C101" s="5"/>
      <c r="D101" s="5"/>
      <c r="E101" s="5"/>
      <c r="F101" s="5"/>
      <c r="G101" s="51"/>
      <c r="H101" s="4"/>
      <c r="I101" s="4"/>
      <c r="J101" s="51"/>
      <c r="K101" s="4"/>
      <c r="L101" s="51"/>
      <c r="M101" s="51"/>
      <c r="N101" s="51"/>
      <c r="O101" s="51"/>
    </row>
    <row r="102" spans="1:17" x14ac:dyDescent="0.25">
      <c r="A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7" ht="14" x14ac:dyDescent="0.3">
      <c r="A103" s="2"/>
      <c r="B103" s="9" t="s">
        <v>182</v>
      </c>
      <c r="E103" s="132" t="s">
        <v>183</v>
      </c>
      <c r="F103" s="132"/>
      <c r="G103" s="2"/>
      <c r="H103" s="2"/>
      <c r="I103" s="2"/>
      <c r="J103" s="133" t="s">
        <v>354</v>
      </c>
      <c r="K103" s="133"/>
      <c r="L103" s="2"/>
      <c r="M103" s="10"/>
      <c r="N103" s="132"/>
      <c r="O103" s="132"/>
    </row>
    <row r="104" spans="1:17" ht="14" x14ac:dyDescent="0.3">
      <c r="A104" s="2"/>
      <c r="B104" s="9"/>
      <c r="E104" s="9"/>
      <c r="F104" s="9"/>
      <c r="G104" s="2"/>
      <c r="H104" s="2"/>
      <c r="I104" s="2"/>
      <c r="J104" s="9"/>
      <c r="K104" s="9"/>
      <c r="L104" s="2"/>
      <c r="M104" s="10"/>
      <c r="N104" s="9"/>
      <c r="O104" s="9"/>
    </row>
    <row r="105" spans="1:17" ht="14" x14ac:dyDescent="0.3">
      <c r="A105" s="2"/>
      <c r="B105" s="9"/>
      <c r="E105" s="9"/>
      <c r="F105" s="9"/>
      <c r="G105" s="2"/>
      <c r="H105" s="2"/>
      <c r="I105" s="2"/>
      <c r="J105" s="9"/>
      <c r="K105" s="9"/>
      <c r="L105" s="2"/>
      <c r="M105" s="10"/>
      <c r="N105" s="9"/>
      <c r="O105" s="9"/>
    </row>
    <row r="106" spans="1:17" ht="14" x14ac:dyDescent="0.3">
      <c r="A106" s="2"/>
      <c r="B106" s="5"/>
      <c r="C106" s="9"/>
      <c r="D106" s="9"/>
      <c r="G106" s="10"/>
      <c r="H106" s="11"/>
      <c r="I106" s="10"/>
      <c r="J106" s="5"/>
      <c r="K106" s="5"/>
      <c r="L106" s="11"/>
      <c r="M106" s="10"/>
      <c r="N106" s="10"/>
      <c r="O106" s="9"/>
      <c r="P106" s="10"/>
    </row>
    <row r="107" spans="1:17" ht="14" x14ac:dyDescent="0.3">
      <c r="A107" s="2"/>
      <c r="B107" s="12"/>
      <c r="C107" s="9"/>
      <c r="D107" s="9"/>
      <c r="E107" s="13"/>
      <c r="F107" s="14"/>
      <c r="G107" s="10"/>
      <c r="H107" s="11"/>
      <c r="I107" s="12"/>
      <c r="J107" s="12"/>
      <c r="K107" s="12"/>
      <c r="L107" s="12"/>
      <c r="M107" s="10"/>
      <c r="N107" s="10"/>
      <c r="O107" s="10"/>
      <c r="P107" s="49"/>
      <c r="Q107" s="50"/>
    </row>
    <row r="108" spans="1:17" ht="14" x14ac:dyDescent="0.3">
      <c r="A108" s="2"/>
      <c r="B108" s="9" t="s">
        <v>352</v>
      </c>
      <c r="C108" s="9"/>
      <c r="D108" s="9"/>
      <c r="E108" s="9" t="s">
        <v>351</v>
      </c>
      <c r="F108" s="9"/>
      <c r="G108" s="10"/>
      <c r="H108" s="11"/>
      <c r="I108" s="10"/>
      <c r="J108" s="9" t="s">
        <v>355</v>
      </c>
      <c r="K108" s="9"/>
      <c r="L108" s="11"/>
      <c r="M108" s="132"/>
      <c r="N108" s="132"/>
      <c r="O108" s="132"/>
      <c r="P108" s="10"/>
    </row>
    <row r="109" spans="1:17" x14ac:dyDescent="0.25">
      <c r="A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7" ht="21.75" customHeight="1" x14ac:dyDescent="0.25"/>
    <row r="111" spans="1:17" ht="21.75" customHeight="1" x14ac:dyDescent="0.25"/>
    <row r="112" spans="1:17" ht="21.75" customHeight="1" x14ac:dyDescent="0.25"/>
    <row r="113" spans="7:15" ht="21.75" customHeight="1" x14ac:dyDescent="0.25"/>
    <row r="114" spans="7:15" ht="21.75" customHeight="1" x14ac:dyDescent="0.25"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7:15" ht="21.75" customHeight="1" x14ac:dyDescent="0.25"/>
    <row r="116" spans="7:15" ht="21.75" customHeight="1" x14ac:dyDescent="0.25"/>
    <row r="117" spans="7:15" ht="21.75" customHeight="1" x14ac:dyDescent="0.25"/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1:15" ht="21.75" customHeight="1" x14ac:dyDescent="0.25"/>
    <row r="130" spans="1:15" ht="21.75" customHeight="1" x14ac:dyDescent="0.25"/>
    <row r="131" spans="1:15" ht="21.75" customHeight="1" x14ac:dyDescent="0.25"/>
    <row r="132" spans="1:15" ht="21.75" customHeight="1" x14ac:dyDescent="0.25"/>
    <row r="133" spans="1:15" ht="21.75" customHeight="1" x14ac:dyDescent="0.25"/>
    <row r="134" spans="1:15" ht="21.75" customHeight="1" x14ac:dyDescent="0.25"/>
    <row r="135" spans="1:15" ht="21.75" customHeight="1" x14ac:dyDescent="0.25"/>
    <row r="136" spans="1:15" ht="21.75" customHeight="1" x14ac:dyDescent="0.25"/>
    <row r="137" spans="1:15" ht="21.75" customHeight="1" x14ac:dyDescent="0.25"/>
    <row r="138" spans="1:15" ht="21.75" customHeight="1" x14ac:dyDescent="0.25"/>
    <row r="139" spans="1:15" ht="21.75" customHeight="1" x14ac:dyDescent="0.25"/>
    <row r="140" spans="1:15" x14ac:dyDescent="0.25">
      <c r="B140" s="1"/>
      <c r="C140" s="15"/>
      <c r="D140" s="15"/>
      <c r="E140" s="15"/>
      <c r="F140" s="15"/>
      <c r="G140" s="54"/>
      <c r="H140" s="54"/>
      <c r="I140" s="54"/>
      <c r="J140" s="54"/>
      <c r="K140" s="54"/>
      <c r="L140" s="54"/>
      <c r="M140" s="54"/>
      <c r="N140" s="54"/>
      <c r="O140" s="54"/>
    </row>
    <row r="141" spans="1:15" x14ac:dyDescent="0.25">
      <c r="B141" s="1"/>
      <c r="C141" s="15"/>
      <c r="D141" s="15"/>
      <c r="E141" s="15"/>
      <c r="F141" s="15"/>
      <c r="G141" s="54"/>
      <c r="H141" s="54"/>
      <c r="I141" s="54"/>
      <c r="J141" s="54"/>
      <c r="K141" s="54"/>
      <c r="L141" s="54"/>
      <c r="M141" s="54"/>
      <c r="N141" s="54"/>
      <c r="O141" s="54"/>
    </row>
    <row r="142" spans="1:15" x14ac:dyDescent="0.25">
      <c r="A142" s="54"/>
    </row>
    <row r="143" spans="1:15" x14ac:dyDescent="0.25">
      <c r="A143" s="54"/>
    </row>
    <row r="146" spans="1:15" s="1" customFormat="1" ht="36" customHeight="1" x14ac:dyDescent="0.25">
      <c r="A146" s="4"/>
      <c r="B146" s="2"/>
      <c r="C146" s="5"/>
      <c r="D146" s="5"/>
      <c r="E146" s="5"/>
      <c r="F146" s="5"/>
      <c r="G146" s="4"/>
      <c r="H146" s="4"/>
      <c r="I146" s="4"/>
      <c r="J146" s="4"/>
      <c r="K146" s="4"/>
      <c r="L146" s="4"/>
      <c r="M146" s="4"/>
      <c r="N146" s="4"/>
      <c r="O146" s="4"/>
    </row>
    <row r="147" spans="1:15" s="1" customFormat="1" ht="36" customHeight="1" x14ac:dyDescent="0.25">
      <c r="A147" s="4"/>
      <c r="B147" s="2"/>
      <c r="C147" s="5"/>
      <c r="D147" s="5"/>
      <c r="E147" s="5"/>
      <c r="F147" s="5"/>
      <c r="G147" s="4"/>
      <c r="H147" s="4"/>
      <c r="I147" s="4"/>
      <c r="J147" s="4"/>
      <c r="K147" s="4"/>
      <c r="L147" s="4"/>
      <c r="M147" s="4"/>
      <c r="N147" s="4"/>
      <c r="O147" s="4"/>
    </row>
    <row r="149" spans="1:15" ht="36" customHeight="1" x14ac:dyDescent="0.25"/>
    <row r="150" spans="1:15" ht="36" customHeight="1" x14ac:dyDescent="0.25"/>
    <row r="151" spans="1:15" ht="36" customHeight="1" x14ac:dyDescent="0.25"/>
    <row r="152" spans="1:15" ht="36" customHeight="1" x14ac:dyDescent="0.25"/>
    <row r="154" spans="1:15" ht="13.5" x14ac:dyDescent="0.3">
      <c r="B154" s="8"/>
      <c r="C154" s="16"/>
      <c r="D154" s="16"/>
      <c r="E154" s="16"/>
      <c r="F154" s="16"/>
      <c r="G154" s="52"/>
      <c r="H154" s="52"/>
      <c r="I154" s="52"/>
      <c r="J154" s="52"/>
      <c r="K154" s="52"/>
      <c r="L154" s="52"/>
      <c r="M154" s="52"/>
      <c r="N154" s="52"/>
      <c r="O154" s="52"/>
    </row>
    <row r="155" spans="1:15" ht="13.5" x14ac:dyDescent="0.3">
      <c r="B155" s="8"/>
      <c r="C155" s="16"/>
      <c r="D155" s="16"/>
      <c r="E155" s="16"/>
      <c r="F155" s="16"/>
      <c r="G155" s="52"/>
      <c r="H155" s="52"/>
      <c r="I155" s="52"/>
      <c r="J155" s="52"/>
      <c r="K155" s="52"/>
      <c r="L155" s="52"/>
      <c r="M155" s="52"/>
      <c r="N155" s="52"/>
      <c r="O155" s="52"/>
    </row>
    <row r="156" spans="1:15" ht="13.5" x14ac:dyDescent="0.3">
      <c r="A156" s="52"/>
      <c r="B156" s="8"/>
      <c r="C156" s="16"/>
      <c r="D156" s="16"/>
      <c r="E156" s="16"/>
      <c r="F156" s="16"/>
      <c r="G156" s="52"/>
      <c r="H156" s="52"/>
      <c r="I156" s="52"/>
      <c r="J156" s="52"/>
      <c r="K156" s="52"/>
      <c r="L156" s="52"/>
      <c r="M156" s="52"/>
      <c r="N156" s="52"/>
      <c r="O156" s="52"/>
    </row>
    <row r="157" spans="1:15" ht="13.5" x14ac:dyDescent="0.3">
      <c r="A157" s="52"/>
      <c r="B157" s="8"/>
      <c r="C157" s="16"/>
      <c r="D157" s="16"/>
      <c r="E157" s="16"/>
      <c r="F157" s="16"/>
      <c r="G157" s="52"/>
      <c r="H157" s="52"/>
      <c r="I157" s="52"/>
      <c r="J157" s="52"/>
      <c r="K157" s="52"/>
      <c r="L157" s="52"/>
      <c r="M157" s="52"/>
      <c r="N157" s="52"/>
      <c r="O157" s="52"/>
    </row>
    <row r="158" spans="1:15" ht="13.5" x14ac:dyDescent="0.3">
      <c r="A158" s="52"/>
      <c r="B158" s="8"/>
      <c r="C158" s="16"/>
      <c r="D158" s="16"/>
      <c r="E158" s="16"/>
      <c r="F158" s="16"/>
      <c r="G158" s="52"/>
      <c r="H158" s="52"/>
      <c r="I158" s="52"/>
      <c r="J158" s="52"/>
      <c r="K158" s="52"/>
      <c r="L158" s="52"/>
      <c r="M158" s="52"/>
      <c r="N158" s="52"/>
      <c r="O158" s="52"/>
    </row>
    <row r="159" spans="1:15" ht="13.5" x14ac:dyDescent="0.3">
      <c r="A159" s="52"/>
      <c r="B159" s="8"/>
      <c r="C159" s="16"/>
      <c r="D159" s="16"/>
      <c r="E159" s="16"/>
      <c r="F159" s="16"/>
      <c r="G159" s="52"/>
      <c r="H159" s="52"/>
      <c r="I159" s="52"/>
      <c r="J159" s="52"/>
      <c r="K159" s="52"/>
      <c r="L159" s="52"/>
      <c r="M159" s="52"/>
      <c r="N159" s="52"/>
      <c r="O159" s="52"/>
    </row>
    <row r="160" spans="1:15" s="8" customFormat="1" ht="36" customHeight="1" x14ac:dyDescent="0.3">
      <c r="A160" s="52"/>
      <c r="C160" s="16"/>
      <c r="D160" s="16"/>
      <c r="E160" s="16"/>
      <c r="F160" s="16"/>
      <c r="G160" s="52"/>
      <c r="H160" s="52"/>
      <c r="I160" s="52"/>
      <c r="J160" s="52"/>
      <c r="K160" s="52"/>
      <c r="L160" s="52"/>
      <c r="M160" s="52"/>
      <c r="N160" s="52"/>
      <c r="O160" s="52"/>
    </row>
    <row r="161" spans="1:15" s="8" customFormat="1" ht="36" customHeight="1" x14ac:dyDescent="0.3">
      <c r="A161" s="52"/>
      <c r="C161" s="16"/>
      <c r="D161" s="16"/>
      <c r="E161" s="16"/>
      <c r="F161" s="16"/>
      <c r="G161" s="52"/>
      <c r="H161" s="52"/>
      <c r="I161" s="52"/>
      <c r="J161" s="52"/>
      <c r="K161" s="52"/>
      <c r="L161" s="52"/>
      <c r="M161" s="52"/>
      <c r="N161" s="52"/>
      <c r="O161" s="52"/>
    </row>
    <row r="162" spans="1:15" s="8" customFormat="1" ht="36" customHeight="1" x14ac:dyDescent="0.3">
      <c r="A162" s="52"/>
      <c r="C162" s="16"/>
      <c r="D162" s="16"/>
      <c r="E162" s="16"/>
      <c r="F162" s="16"/>
      <c r="G162" s="52"/>
      <c r="H162" s="52"/>
      <c r="I162" s="52"/>
      <c r="J162" s="52"/>
      <c r="K162" s="52"/>
      <c r="L162" s="52"/>
      <c r="M162" s="52"/>
      <c r="N162" s="52"/>
      <c r="O162" s="52"/>
    </row>
    <row r="163" spans="1:15" s="8" customFormat="1" ht="36" customHeight="1" x14ac:dyDescent="0.3">
      <c r="A163" s="52"/>
      <c r="C163" s="16"/>
      <c r="D163" s="16"/>
      <c r="E163" s="16"/>
      <c r="F163" s="16"/>
      <c r="G163" s="52"/>
      <c r="H163" s="52"/>
      <c r="I163" s="52"/>
      <c r="J163" s="52"/>
      <c r="K163" s="52"/>
      <c r="L163" s="52"/>
      <c r="M163" s="52"/>
      <c r="N163" s="52"/>
      <c r="O163" s="52"/>
    </row>
    <row r="164" spans="1:15" s="8" customFormat="1" ht="36" customHeight="1" x14ac:dyDescent="0.3">
      <c r="A164" s="52"/>
      <c r="C164" s="16"/>
      <c r="D164" s="16"/>
      <c r="E164" s="16"/>
      <c r="F164" s="16"/>
      <c r="G164" s="52"/>
      <c r="H164" s="52"/>
      <c r="I164" s="52"/>
      <c r="J164" s="52"/>
      <c r="K164" s="52"/>
      <c r="L164" s="52"/>
      <c r="M164" s="52"/>
      <c r="N164" s="52"/>
      <c r="O164" s="52"/>
    </row>
    <row r="165" spans="1:15" s="8" customFormat="1" ht="36" customHeight="1" x14ac:dyDescent="0.3">
      <c r="A165" s="52"/>
      <c r="C165" s="16"/>
      <c r="D165" s="16"/>
      <c r="E165" s="16"/>
      <c r="F165" s="16"/>
      <c r="G165" s="52"/>
      <c r="H165" s="52"/>
      <c r="I165" s="52"/>
      <c r="J165" s="52"/>
      <c r="K165" s="52"/>
      <c r="L165" s="52"/>
      <c r="M165" s="52"/>
      <c r="N165" s="52"/>
      <c r="O165" s="52"/>
    </row>
    <row r="166" spans="1:15" s="8" customFormat="1" ht="36" customHeight="1" x14ac:dyDescent="0.3">
      <c r="A166" s="52"/>
      <c r="C166" s="16"/>
      <c r="D166" s="16"/>
      <c r="E166" s="16"/>
      <c r="F166" s="16"/>
      <c r="G166" s="52"/>
      <c r="H166" s="52"/>
      <c r="I166" s="52"/>
      <c r="J166" s="52"/>
      <c r="K166" s="52"/>
      <c r="L166" s="52"/>
      <c r="M166" s="52"/>
      <c r="N166" s="52"/>
      <c r="O166" s="52"/>
    </row>
    <row r="167" spans="1:15" s="8" customFormat="1" ht="36" customHeight="1" x14ac:dyDescent="0.3">
      <c r="A167" s="52"/>
      <c r="C167" s="16"/>
      <c r="D167" s="16"/>
      <c r="E167" s="16"/>
      <c r="F167" s="16"/>
      <c r="G167" s="52"/>
      <c r="H167" s="52"/>
      <c r="I167" s="52"/>
      <c r="J167" s="52"/>
      <c r="K167" s="52"/>
      <c r="L167" s="52"/>
      <c r="M167" s="52"/>
      <c r="N167" s="52"/>
      <c r="O167" s="52"/>
    </row>
    <row r="168" spans="1:15" s="8" customFormat="1" ht="36" customHeight="1" x14ac:dyDescent="0.3">
      <c r="A168" s="52"/>
      <c r="B168" s="2"/>
      <c r="C168" s="5"/>
      <c r="D168" s="5"/>
      <c r="E168" s="5"/>
      <c r="F168" s="5"/>
      <c r="G168" s="4"/>
      <c r="H168" s="4"/>
      <c r="I168" s="4"/>
      <c r="J168" s="4"/>
      <c r="K168" s="4"/>
      <c r="L168" s="4"/>
      <c r="M168" s="4"/>
      <c r="N168" s="4"/>
      <c r="O168" s="4"/>
    </row>
    <row r="169" spans="1:15" s="8" customFormat="1" ht="36" customHeight="1" x14ac:dyDescent="0.3">
      <c r="A169" s="52"/>
      <c r="B169" s="2"/>
      <c r="C169" s="5"/>
      <c r="D169" s="5"/>
      <c r="E169" s="5"/>
      <c r="F169" s="5"/>
      <c r="G169" s="4"/>
      <c r="H169" s="4"/>
      <c r="I169" s="4"/>
      <c r="J169" s="4"/>
      <c r="K169" s="4"/>
      <c r="L169" s="4"/>
      <c r="M169" s="4"/>
      <c r="N169" s="4"/>
      <c r="O169" s="4"/>
    </row>
    <row r="170" spans="1:15" s="8" customFormat="1" ht="36" customHeight="1" x14ac:dyDescent="0.3">
      <c r="A170" s="4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8" customFormat="1" ht="36" customHeight="1" x14ac:dyDescent="0.3">
      <c r="A171" s="4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8" customFormat="1" ht="36" customHeight="1" x14ac:dyDescent="0.3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8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</sheetData>
  <mergeCells count="8">
    <mergeCell ref="E103:F103"/>
    <mergeCell ref="J103:K103"/>
    <mergeCell ref="N103:O103"/>
    <mergeCell ref="M108:O108"/>
    <mergeCell ref="A5:O5"/>
    <mergeCell ref="A6:O6"/>
    <mergeCell ref="A7:O7"/>
    <mergeCell ref="A100:F100"/>
  </mergeCells>
  <printOptions horizontalCentered="1"/>
  <pageMargins left="0.7" right="0.7" top="0.75" bottom="0.75" header="0.3" footer="0.3"/>
  <pageSetup paperSize="5" scale="41" fitToHeight="0" orientation="landscape" r:id="rId1"/>
  <headerFooter>
    <oddFooter>&amp;CPágina &amp;P / &amp;N</oddFooter>
  </headerFooter>
  <rowBreaks count="3" manualBreakCount="3">
    <brk id="37" max="15" man="1"/>
    <brk id="65" max="15" man="1"/>
    <brk id="90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topLeftCell="F1" zoomScale="80" zoomScaleNormal="80" zoomScaleSheetLayoutView="73" workbookViewId="0">
      <selection activeCell="R16" sqref="R16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10"/>
    </row>
    <row r="4" spans="2:21" ht="19.5" customHeight="1" x14ac:dyDescent="0.3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2:21" ht="9.75" customHeight="1" x14ac:dyDescent="0.3">
      <c r="B5" s="17"/>
      <c r="C5" s="4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2:21" ht="21.75" customHeight="1" x14ac:dyDescent="0.35">
      <c r="B6" s="134" t="s">
        <v>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2:21" ht="26.25" customHeight="1" x14ac:dyDescent="0.3">
      <c r="B7" s="135" t="s">
        <v>532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2:21" ht="10.5" customHeight="1" x14ac:dyDescent="0.25">
      <c r="C8" s="18"/>
      <c r="D8" s="18"/>
      <c r="F8" s="19"/>
      <c r="G8" s="19"/>
      <c r="H8" s="18"/>
      <c r="I8" s="18"/>
      <c r="J8" s="18"/>
      <c r="L8" s="18"/>
      <c r="N8" s="18"/>
      <c r="O8" s="18"/>
    </row>
    <row r="9" spans="2:21" s="6" customFormat="1" ht="10" x14ac:dyDescent="0.2">
      <c r="B9" s="136" t="s">
        <v>184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0" spans="2:21" ht="14.25" customHeight="1" thickBot="1" x14ac:dyDescent="0.3">
      <c r="C10" s="18"/>
      <c r="D10" s="18"/>
      <c r="F10" s="19"/>
      <c r="G10" s="19"/>
      <c r="H10" s="18"/>
      <c r="I10" s="18"/>
      <c r="J10" s="18"/>
      <c r="L10" s="18"/>
      <c r="N10" s="18"/>
      <c r="O10" s="18"/>
    </row>
    <row r="11" spans="2:21" s="3" customFormat="1" ht="29.25" customHeight="1" x14ac:dyDescent="0.25">
      <c r="B11" s="78" t="s">
        <v>185</v>
      </c>
      <c r="C11" s="79" t="s">
        <v>3</v>
      </c>
      <c r="D11" s="79" t="s">
        <v>186</v>
      </c>
      <c r="E11" s="79" t="s">
        <v>5</v>
      </c>
      <c r="F11" s="79" t="s">
        <v>6</v>
      </c>
      <c r="G11" s="79" t="s">
        <v>485</v>
      </c>
      <c r="H11" s="79" t="s">
        <v>187</v>
      </c>
      <c r="I11" s="79" t="s">
        <v>9</v>
      </c>
      <c r="J11" s="79" t="s">
        <v>10</v>
      </c>
      <c r="K11" s="79" t="s">
        <v>11</v>
      </c>
      <c r="L11" s="79" t="s">
        <v>12</v>
      </c>
      <c r="M11" s="79" t="s">
        <v>13</v>
      </c>
      <c r="N11" s="79" t="s">
        <v>14</v>
      </c>
      <c r="O11" s="79" t="s">
        <v>15</v>
      </c>
      <c r="P11" s="80" t="s">
        <v>188</v>
      </c>
    </row>
    <row r="12" spans="2:21" s="3" customFormat="1" ht="32.15" customHeight="1" x14ac:dyDescent="0.25">
      <c r="B12" s="81">
        <v>1</v>
      </c>
      <c r="C12" s="82" t="s">
        <v>189</v>
      </c>
      <c r="D12" s="81" t="s">
        <v>190</v>
      </c>
      <c r="E12" s="81" t="s">
        <v>191</v>
      </c>
      <c r="F12" s="81" t="s">
        <v>192</v>
      </c>
      <c r="G12" s="81" t="s">
        <v>24</v>
      </c>
      <c r="H12" s="83">
        <v>15000</v>
      </c>
      <c r="I12" s="84">
        <v>0</v>
      </c>
      <c r="J12" s="83">
        <v>15000</v>
      </c>
      <c r="K12" s="83">
        <v>0</v>
      </c>
      <c r="L12" s="84">
        <v>0</v>
      </c>
      <c r="M12" s="83">
        <v>0</v>
      </c>
      <c r="N12" s="84">
        <v>0</v>
      </c>
      <c r="O12" s="83">
        <v>0</v>
      </c>
      <c r="P12" s="84">
        <v>15000</v>
      </c>
    </row>
    <row r="13" spans="2:21" s="3" customFormat="1" ht="32.15" customHeight="1" x14ac:dyDescent="0.25">
      <c r="B13" s="81">
        <v>2</v>
      </c>
      <c r="C13" s="82" t="s">
        <v>193</v>
      </c>
      <c r="D13" s="81" t="s">
        <v>190</v>
      </c>
      <c r="E13" s="81" t="s">
        <v>191</v>
      </c>
      <c r="F13" s="81" t="s">
        <v>192</v>
      </c>
      <c r="G13" s="81" t="s">
        <v>21</v>
      </c>
      <c r="H13" s="84">
        <v>15000</v>
      </c>
      <c r="I13" s="83">
        <v>0</v>
      </c>
      <c r="J13" s="83">
        <v>15000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4">
        <v>15000</v>
      </c>
    </row>
    <row r="14" spans="2:21" s="3" customFormat="1" ht="32.15" customHeight="1" x14ac:dyDescent="0.25">
      <c r="B14" s="81">
        <v>3</v>
      </c>
      <c r="C14" s="82" t="s">
        <v>194</v>
      </c>
      <c r="D14" s="81" t="s">
        <v>190</v>
      </c>
      <c r="E14" s="81" t="s">
        <v>191</v>
      </c>
      <c r="F14" s="81" t="s">
        <v>192</v>
      </c>
      <c r="G14" s="81" t="s">
        <v>24</v>
      </c>
      <c r="H14" s="84">
        <v>50000</v>
      </c>
      <c r="I14" s="83">
        <v>0</v>
      </c>
      <c r="J14" s="83">
        <v>50000</v>
      </c>
      <c r="K14" s="83">
        <v>0</v>
      </c>
      <c r="L14" s="83">
        <v>2297.25</v>
      </c>
      <c r="M14" s="83">
        <v>0</v>
      </c>
      <c r="N14" s="83">
        <v>0</v>
      </c>
      <c r="O14" s="83">
        <v>2297.25</v>
      </c>
      <c r="P14" s="84">
        <v>47702.75</v>
      </c>
      <c r="U14" s="56"/>
    </row>
    <row r="15" spans="2:21" s="3" customFormat="1" ht="32.15" customHeight="1" x14ac:dyDescent="0.25">
      <c r="B15" s="81">
        <v>4</v>
      </c>
      <c r="C15" s="82" t="s">
        <v>195</v>
      </c>
      <c r="D15" s="81" t="s">
        <v>190</v>
      </c>
      <c r="E15" s="81" t="s">
        <v>191</v>
      </c>
      <c r="F15" s="81" t="s">
        <v>192</v>
      </c>
      <c r="G15" s="81" t="s">
        <v>24</v>
      </c>
      <c r="H15" s="84">
        <v>50000</v>
      </c>
      <c r="I15" s="83">
        <v>0</v>
      </c>
      <c r="J15" s="83">
        <v>50000</v>
      </c>
      <c r="K15" s="83">
        <v>0</v>
      </c>
      <c r="L15" s="83">
        <v>2297.25</v>
      </c>
      <c r="M15" s="83">
        <v>0</v>
      </c>
      <c r="N15" s="83">
        <v>0</v>
      </c>
      <c r="O15" s="83">
        <v>2297.25</v>
      </c>
      <c r="P15" s="84">
        <v>47702.75</v>
      </c>
    </row>
    <row r="16" spans="2:21" s="3" customFormat="1" ht="32.15" customHeight="1" x14ac:dyDescent="0.25">
      <c r="B16" s="81">
        <v>5</v>
      </c>
      <c r="C16" s="82" t="s">
        <v>196</v>
      </c>
      <c r="D16" s="81" t="s">
        <v>190</v>
      </c>
      <c r="E16" s="81" t="s">
        <v>191</v>
      </c>
      <c r="F16" s="81" t="s">
        <v>192</v>
      </c>
      <c r="G16" s="81" t="s">
        <v>21</v>
      </c>
      <c r="H16" s="84">
        <v>15000</v>
      </c>
      <c r="I16" s="83">
        <v>0</v>
      </c>
      <c r="J16" s="83">
        <v>15000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4">
        <v>15000</v>
      </c>
    </row>
    <row r="17" spans="2:17" s="3" customFormat="1" ht="31.5" customHeight="1" x14ac:dyDescent="0.25">
      <c r="B17" s="81">
        <v>6</v>
      </c>
      <c r="C17" s="82" t="s">
        <v>395</v>
      </c>
      <c r="D17" s="81" t="s">
        <v>190</v>
      </c>
      <c r="E17" s="81" t="s">
        <v>191</v>
      </c>
      <c r="F17" s="81" t="s">
        <v>192</v>
      </c>
      <c r="G17" s="81" t="s">
        <v>21</v>
      </c>
      <c r="H17" s="84">
        <v>15000</v>
      </c>
      <c r="I17" s="83">
        <v>0</v>
      </c>
      <c r="J17" s="83">
        <v>15000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4">
        <v>15000</v>
      </c>
    </row>
    <row r="18" spans="2:17" s="3" customFormat="1" ht="31.5" customHeight="1" x14ac:dyDescent="0.25">
      <c r="B18" s="81">
        <v>7</v>
      </c>
      <c r="C18" s="82" t="s">
        <v>396</v>
      </c>
      <c r="D18" s="81" t="s">
        <v>190</v>
      </c>
      <c r="E18" s="81" t="s">
        <v>191</v>
      </c>
      <c r="F18" s="81" t="s">
        <v>192</v>
      </c>
      <c r="G18" s="81" t="s">
        <v>24</v>
      </c>
      <c r="H18" s="84">
        <v>15000</v>
      </c>
      <c r="I18" s="83">
        <v>0</v>
      </c>
      <c r="J18" s="83">
        <v>15000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4">
        <v>15000</v>
      </c>
    </row>
    <row r="19" spans="2:17" s="3" customFormat="1" ht="31.5" customHeight="1" x14ac:dyDescent="0.25">
      <c r="B19" s="81">
        <v>8</v>
      </c>
      <c r="C19" s="82" t="s">
        <v>197</v>
      </c>
      <c r="D19" s="81" t="s">
        <v>190</v>
      </c>
      <c r="E19" s="81" t="s">
        <v>191</v>
      </c>
      <c r="F19" s="81" t="s">
        <v>192</v>
      </c>
      <c r="G19" s="81" t="s">
        <v>24</v>
      </c>
      <c r="H19" s="84">
        <v>15000</v>
      </c>
      <c r="I19" s="83">
        <v>0</v>
      </c>
      <c r="J19" s="83">
        <v>15000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>
        <v>15000</v>
      </c>
    </row>
    <row r="20" spans="2:17" s="3" customFormat="1" ht="31.5" customHeight="1" x14ac:dyDescent="0.25">
      <c r="B20" s="81">
        <v>9</v>
      </c>
      <c r="C20" s="82" t="s">
        <v>394</v>
      </c>
      <c r="D20" s="81" t="s">
        <v>190</v>
      </c>
      <c r="E20" s="81" t="s">
        <v>191</v>
      </c>
      <c r="F20" s="81" t="s">
        <v>192</v>
      </c>
      <c r="G20" s="81" t="s">
        <v>24</v>
      </c>
      <c r="H20" s="84">
        <v>15000</v>
      </c>
      <c r="I20" s="83">
        <v>0</v>
      </c>
      <c r="J20" s="83">
        <v>15000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4">
        <v>15000</v>
      </c>
    </row>
    <row r="21" spans="2:17" s="3" customFormat="1" ht="31.5" customHeight="1" x14ac:dyDescent="0.25">
      <c r="B21" s="81">
        <v>10</v>
      </c>
      <c r="C21" s="82" t="s">
        <v>416</v>
      </c>
      <c r="D21" s="81" t="s">
        <v>190</v>
      </c>
      <c r="E21" s="81" t="s">
        <v>191</v>
      </c>
      <c r="F21" s="81" t="s">
        <v>192</v>
      </c>
      <c r="G21" s="81" t="s">
        <v>24</v>
      </c>
      <c r="H21" s="84">
        <v>20000</v>
      </c>
      <c r="I21" s="83">
        <v>0</v>
      </c>
      <c r="J21" s="83">
        <v>20000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4">
        <v>20000</v>
      </c>
    </row>
    <row r="22" spans="2:17" ht="24.75" customHeight="1" x14ac:dyDescent="0.25">
      <c r="B22" s="141" t="s">
        <v>181</v>
      </c>
      <c r="C22" s="141"/>
      <c r="D22" s="141"/>
      <c r="E22" s="141"/>
      <c r="F22" s="141"/>
      <c r="G22" s="141"/>
      <c r="H22" s="57">
        <f>SUM(H12:H21)</f>
        <v>225000</v>
      </c>
      <c r="I22" s="57">
        <f>SUM(I12:I17)</f>
        <v>0</v>
      </c>
      <c r="J22" s="57">
        <f>SUM(H12:H21)</f>
        <v>225000</v>
      </c>
      <c r="K22" s="57">
        <f>SUM(K12:K17)</f>
        <v>0</v>
      </c>
      <c r="L22" s="57">
        <f>SUM(L12:L17)</f>
        <v>4594.5</v>
      </c>
      <c r="M22" s="57">
        <f>SUM(M12:M17)</f>
        <v>0</v>
      </c>
      <c r="N22" s="57">
        <f>SUM(N12:N17)</f>
        <v>0</v>
      </c>
      <c r="O22" s="57">
        <f>SUM(O12:O17)</f>
        <v>4594.5</v>
      </c>
      <c r="P22" s="57">
        <f>SUM(P12:P21)</f>
        <v>220405.5</v>
      </c>
    </row>
    <row r="23" spans="2:17" ht="21.75" customHeight="1" x14ac:dyDescent="0.25">
      <c r="J23" s="55"/>
    </row>
    <row r="24" spans="2:17" ht="21.75" customHeight="1" x14ac:dyDescent="0.3">
      <c r="D24" s="9" t="s">
        <v>182</v>
      </c>
      <c r="G24" s="132" t="s">
        <v>183</v>
      </c>
      <c r="H24" s="132"/>
      <c r="L24" s="132" t="s">
        <v>183</v>
      </c>
      <c r="M24" s="132"/>
    </row>
    <row r="25" spans="2:17" s="5" customFormat="1" ht="21.75" customHeight="1" x14ac:dyDescent="0.3">
      <c r="C25" s="2"/>
      <c r="E25" s="10"/>
      <c r="F25" s="9"/>
      <c r="I25" s="10"/>
      <c r="J25" s="11"/>
      <c r="K25" s="10"/>
      <c r="N25" s="2"/>
      <c r="O25" s="2"/>
      <c r="P25" s="2"/>
      <c r="Q25" s="2"/>
    </row>
    <row r="26" spans="2:17" s="5" customFormat="1" ht="21.75" customHeight="1" x14ac:dyDescent="0.3">
      <c r="C26" s="2"/>
      <c r="D26" s="12"/>
      <c r="E26" s="10"/>
      <c r="F26" s="9"/>
      <c r="G26" s="13"/>
      <c r="H26" s="14"/>
      <c r="I26" s="10"/>
      <c r="J26" s="11"/>
      <c r="K26" s="10"/>
      <c r="L26" s="12"/>
      <c r="M26" s="12"/>
      <c r="N26" s="2"/>
      <c r="O26" s="2"/>
      <c r="P26" s="2"/>
      <c r="Q26" s="2"/>
    </row>
    <row r="27" spans="2:17" s="5" customFormat="1" ht="21.75" customHeight="1" x14ac:dyDescent="0.3">
      <c r="C27" s="2"/>
      <c r="D27" s="9" t="s">
        <v>364</v>
      </c>
      <c r="E27" s="10"/>
      <c r="F27" s="9"/>
      <c r="G27" s="132" t="s">
        <v>363</v>
      </c>
      <c r="H27" s="132"/>
      <c r="I27" s="10"/>
      <c r="J27" s="11"/>
      <c r="K27" s="10"/>
      <c r="L27" s="132" t="s">
        <v>200</v>
      </c>
      <c r="M27" s="132"/>
      <c r="N27" s="2"/>
      <c r="O27" s="2"/>
      <c r="P27" s="2"/>
      <c r="Q27" s="2"/>
    </row>
    <row r="28" spans="2:17" s="5" customFormat="1" ht="21.75" customHeight="1" x14ac:dyDescent="0.3">
      <c r="C28" s="2"/>
      <c r="E28" s="10"/>
      <c r="F28" s="9"/>
      <c r="I28" s="10"/>
      <c r="J28" s="11"/>
      <c r="K28" s="10"/>
      <c r="N28" s="2"/>
      <c r="O28" s="2"/>
      <c r="P28" s="2"/>
      <c r="Q28" s="2"/>
    </row>
    <row r="29" spans="2:17" s="5" customFormat="1" ht="21.75" customHeight="1" x14ac:dyDescent="0.3">
      <c r="C29" s="2"/>
      <c r="E29" s="10"/>
      <c r="F29" s="9"/>
      <c r="I29" s="10"/>
      <c r="J29" s="11"/>
      <c r="K29" s="10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 x14ac:dyDescent="0.25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5" customFormat="1" ht="21.75" customHeight="1" x14ac:dyDescent="0.25"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>
      <c r="B43" s="2"/>
    </row>
    <row r="44" spans="2:17" ht="21.75" customHeight="1" x14ac:dyDescent="0.25">
      <c r="B44" s="2"/>
    </row>
    <row r="45" spans="2:17" ht="21.75" customHeight="1" x14ac:dyDescent="0.25"/>
    <row r="46" spans="2:17" ht="21.75" customHeight="1" x14ac:dyDescent="0.25"/>
    <row r="47" spans="2:17" ht="21.75" customHeight="1" x14ac:dyDescent="0.25"/>
    <row r="54" spans="2:7" s="1" customFormat="1" ht="36" customHeight="1" x14ac:dyDescent="0.25">
      <c r="B54" s="15"/>
      <c r="F54" s="15"/>
      <c r="G54" s="15"/>
    </row>
    <row r="55" spans="2:7" s="1" customFormat="1" ht="36" customHeight="1" x14ac:dyDescent="0.25">
      <c r="B55" s="15"/>
      <c r="F55" s="15"/>
      <c r="G55" s="15"/>
    </row>
    <row r="57" spans="2:7" ht="36" customHeight="1" x14ac:dyDescent="0.25"/>
    <row r="58" spans="2:7" ht="36" customHeight="1" x14ac:dyDescent="0.25"/>
    <row r="59" spans="2:7" ht="36" customHeight="1" x14ac:dyDescent="0.25"/>
    <row r="60" spans="2:7" ht="36" customHeight="1" x14ac:dyDescent="0.25"/>
    <row r="68" spans="2:2" s="8" customFormat="1" ht="36" customHeight="1" x14ac:dyDescent="0.3">
      <c r="B68" s="16"/>
    </row>
    <row r="69" spans="2:2" s="8" customFormat="1" ht="36" customHeight="1" x14ac:dyDescent="0.3">
      <c r="B69" s="16"/>
    </row>
    <row r="70" spans="2:2" s="8" customFormat="1" ht="36" customHeight="1" x14ac:dyDescent="0.3">
      <c r="B70" s="16"/>
    </row>
    <row r="71" spans="2:2" s="8" customFormat="1" ht="36" customHeight="1" x14ac:dyDescent="0.3">
      <c r="B71" s="16"/>
    </row>
    <row r="72" spans="2:2" s="8" customFormat="1" ht="36" customHeight="1" x14ac:dyDescent="0.3">
      <c r="B72" s="16"/>
    </row>
    <row r="73" spans="2:2" s="8" customFormat="1" ht="36" customHeight="1" x14ac:dyDescent="0.3">
      <c r="B73" s="16"/>
    </row>
    <row r="74" spans="2:2" s="8" customFormat="1" ht="36" customHeight="1" x14ac:dyDescent="0.3">
      <c r="B74" s="16"/>
    </row>
    <row r="75" spans="2:2" s="8" customFormat="1" ht="36" customHeight="1" x14ac:dyDescent="0.3">
      <c r="B75" s="16"/>
    </row>
    <row r="76" spans="2:2" s="8" customFormat="1" ht="36" customHeight="1" x14ac:dyDescent="0.3">
      <c r="B76" s="16"/>
    </row>
    <row r="77" spans="2:2" s="8" customFormat="1" ht="36" customHeight="1" x14ac:dyDescent="0.3">
      <c r="B77" s="16"/>
    </row>
    <row r="78" spans="2:2" s="8" customFormat="1" ht="36" customHeight="1" x14ac:dyDescent="0.3">
      <c r="B78" s="16"/>
    </row>
    <row r="79" spans="2:2" s="8" customFormat="1" ht="36" customHeight="1" x14ac:dyDescent="0.3">
      <c r="B79" s="16"/>
    </row>
    <row r="80" spans="2:2" s="8" customFormat="1" ht="36" customHeight="1" x14ac:dyDescent="0.3">
      <c r="B80" s="16"/>
    </row>
    <row r="81" spans="2:2" s="8" customFormat="1" ht="36" customHeight="1" x14ac:dyDescent="0.3">
      <c r="B81" s="16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2"/>
  <sheetViews>
    <sheetView topLeftCell="F20" zoomScale="90" zoomScaleNormal="90" zoomScaleSheetLayoutView="59" workbookViewId="0">
      <selection activeCell="P29" sqref="P29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5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8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34" t="s">
        <v>0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6" ht="13" x14ac:dyDescent="0.3">
      <c r="B12" s="135" t="s">
        <v>533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</row>
    <row r="13" spans="1:16" x14ac:dyDescent="0.25">
      <c r="A13" s="6"/>
      <c r="B13" s="136" t="s">
        <v>201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</row>
    <row r="14" spans="1:16" ht="13" thickBot="1" x14ac:dyDescent="0.3">
      <c r="B14" s="4"/>
      <c r="C14" s="18"/>
      <c r="D14" s="18"/>
      <c r="F14" s="19"/>
      <c r="G14" s="19"/>
      <c r="H14" s="18"/>
      <c r="I14" s="18"/>
      <c r="J14" s="18"/>
      <c r="L14" s="18"/>
      <c r="N14" s="18"/>
      <c r="O14" s="18"/>
    </row>
    <row r="15" spans="1:16" ht="28.5" customHeight="1" thickBot="1" x14ac:dyDescent="0.3">
      <c r="B15" s="78" t="s">
        <v>185</v>
      </c>
      <c r="C15" s="79" t="s">
        <v>3</v>
      </c>
      <c r="D15" s="79" t="s">
        <v>419</v>
      </c>
      <c r="E15" s="79" t="s">
        <v>5</v>
      </c>
      <c r="F15" s="79" t="s">
        <v>6</v>
      </c>
      <c r="G15" s="79" t="s">
        <v>485</v>
      </c>
      <c r="H15" s="79" t="s">
        <v>187</v>
      </c>
      <c r="I15" s="79" t="s">
        <v>9</v>
      </c>
      <c r="J15" s="79" t="s">
        <v>10</v>
      </c>
      <c r="K15" s="79" t="s">
        <v>11</v>
      </c>
      <c r="L15" s="79" t="s">
        <v>12</v>
      </c>
      <c r="M15" s="79" t="s">
        <v>13</v>
      </c>
      <c r="N15" s="79" t="s">
        <v>14</v>
      </c>
      <c r="O15" s="79" t="s">
        <v>15</v>
      </c>
      <c r="P15" s="80" t="s">
        <v>188</v>
      </c>
    </row>
    <row r="16" spans="1:16" ht="24" customHeight="1" x14ac:dyDescent="0.25">
      <c r="A16"/>
      <c r="B16" s="85">
        <v>1</v>
      </c>
      <c r="C16" s="86" t="s">
        <v>56</v>
      </c>
      <c r="D16" s="86" t="s">
        <v>422</v>
      </c>
      <c r="E16" s="86" t="s">
        <v>58</v>
      </c>
      <c r="F16" s="86" t="s">
        <v>30</v>
      </c>
      <c r="G16" s="87" t="s">
        <v>21</v>
      </c>
      <c r="H16" s="88">
        <v>20000</v>
      </c>
      <c r="I16" s="89">
        <v>0</v>
      </c>
      <c r="J16" s="88">
        <v>20000</v>
      </c>
      <c r="K16" s="88">
        <v>574</v>
      </c>
      <c r="L16" s="88">
        <v>0</v>
      </c>
      <c r="M16" s="88">
        <v>608</v>
      </c>
      <c r="N16" s="90">
        <v>0</v>
      </c>
      <c r="O16" s="88">
        <v>1182</v>
      </c>
      <c r="P16" s="91">
        <v>18818</v>
      </c>
    </row>
    <row r="17" spans="1:16" ht="24" customHeight="1" x14ac:dyDescent="0.25">
      <c r="B17" s="85">
        <v>2</v>
      </c>
      <c r="C17" s="62" t="s">
        <v>60</v>
      </c>
      <c r="D17" s="62" t="s">
        <v>422</v>
      </c>
      <c r="E17" s="62" t="s">
        <v>446</v>
      </c>
      <c r="F17" s="62" t="s">
        <v>33</v>
      </c>
      <c r="G17" s="81" t="s">
        <v>24</v>
      </c>
      <c r="H17" s="83">
        <v>16000</v>
      </c>
      <c r="I17" s="84">
        <v>0</v>
      </c>
      <c r="J17" s="83">
        <v>16000</v>
      </c>
      <c r="K17" s="83">
        <v>459.2</v>
      </c>
      <c r="L17" s="88">
        <v>1995.14</v>
      </c>
      <c r="M17" s="88">
        <v>486.4</v>
      </c>
      <c r="N17" s="88">
        <v>0</v>
      </c>
      <c r="O17" s="88">
        <v>2940.74</v>
      </c>
      <c r="P17" s="91">
        <f t="shared" ref="P17:P21" si="0">(J17-O17)</f>
        <v>13059.26</v>
      </c>
    </row>
    <row r="18" spans="1:16" ht="24" customHeight="1" x14ac:dyDescent="0.25">
      <c r="B18" s="85">
        <v>3</v>
      </c>
      <c r="C18" s="62" t="s">
        <v>62</v>
      </c>
      <c r="D18" s="62" t="s">
        <v>434</v>
      </c>
      <c r="E18" s="62" t="s">
        <v>202</v>
      </c>
      <c r="F18" s="62" t="s">
        <v>20</v>
      </c>
      <c r="G18" s="81" t="s">
        <v>21</v>
      </c>
      <c r="H18" s="83">
        <v>55000</v>
      </c>
      <c r="I18" s="83">
        <v>0</v>
      </c>
      <c r="J18" s="83">
        <v>55000</v>
      </c>
      <c r="K18" s="83">
        <v>1578.5</v>
      </c>
      <c r="L18" s="88">
        <v>12852.74</v>
      </c>
      <c r="M18" s="88">
        <v>1672</v>
      </c>
      <c r="N18" s="88">
        <v>0</v>
      </c>
      <c r="O18" s="88">
        <f t="shared" ref="O18:O24" si="1">SUM(K18:N18)</f>
        <v>16103.24</v>
      </c>
      <c r="P18" s="91">
        <f t="shared" si="0"/>
        <v>38896.76</v>
      </c>
    </row>
    <row r="19" spans="1:16" ht="24" customHeight="1" x14ac:dyDescent="0.25">
      <c r="B19" s="85">
        <v>4</v>
      </c>
      <c r="C19" s="62" t="s">
        <v>80</v>
      </c>
      <c r="D19" s="62" t="s">
        <v>425</v>
      </c>
      <c r="E19" s="62" t="s">
        <v>82</v>
      </c>
      <c r="F19" s="62" t="s">
        <v>30</v>
      </c>
      <c r="G19" s="81" t="s">
        <v>21</v>
      </c>
      <c r="H19" s="83">
        <v>50000</v>
      </c>
      <c r="I19" s="84">
        <v>0</v>
      </c>
      <c r="J19" s="83">
        <v>50000</v>
      </c>
      <c r="K19" s="83">
        <v>1435</v>
      </c>
      <c r="L19" s="88">
        <v>11761.25</v>
      </c>
      <c r="M19" s="88">
        <v>1520</v>
      </c>
      <c r="N19" s="88">
        <v>0</v>
      </c>
      <c r="O19" s="88">
        <f t="shared" si="1"/>
        <v>14716.25</v>
      </c>
      <c r="P19" s="91">
        <f t="shared" si="0"/>
        <v>35283.75</v>
      </c>
    </row>
    <row r="20" spans="1:16" ht="24" customHeight="1" x14ac:dyDescent="0.25">
      <c r="B20" s="85">
        <v>5</v>
      </c>
      <c r="C20" s="62" t="s">
        <v>88</v>
      </c>
      <c r="D20" s="62" t="s">
        <v>426</v>
      </c>
      <c r="E20" s="62" t="s">
        <v>450</v>
      </c>
      <c r="F20" s="62" t="s">
        <v>33</v>
      </c>
      <c r="G20" s="81" t="s">
        <v>21</v>
      </c>
      <c r="H20" s="83">
        <v>16000</v>
      </c>
      <c r="I20" s="84">
        <v>0</v>
      </c>
      <c r="J20" s="83">
        <v>16000</v>
      </c>
      <c r="K20" s="83">
        <v>459.2</v>
      </c>
      <c r="L20" s="88">
        <v>0</v>
      </c>
      <c r="M20" s="88">
        <v>486.4</v>
      </c>
      <c r="N20" s="88">
        <v>0</v>
      </c>
      <c r="O20" s="88">
        <f t="shared" si="1"/>
        <v>945.59999999999991</v>
      </c>
      <c r="P20" s="91">
        <f t="shared" si="0"/>
        <v>15054.4</v>
      </c>
    </row>
    <row r="21" spans="1:16" ht="24" customHeight="1" x14ac:dyDescent="0.25">
      <c r="A21" s="3"/>
      <c r="B21" s="85">
        <v>6</v>
      </c>
      <c r="C21" s="62" t="s">
        <v>122</v>
      </c>
      <c r="D21" s="62" t="s">
        <v>427</v>
      </c>
      <c r="E21" s="62" t="s">
        <v>123</v>
      </c>
      <c r="F21" s="62" t="s">
        <v>30</v>
      </c>
      <c r="G21" s="81" t="s">
        <v>21</v>
      </c>
      <c r="H21" s="83">
        <v>55000</v>
      </c>
      <c r="I21" s="83">
        <v>0</v>
      </c>
      <c r="J21" s="83">
        <v>55000</v>
      </c>
      <c r="K21" s="83">
        <v>1578.5</v>
      </c>
      <c r="L21" s="88">
        <v>11255.95</v>
      </c>
      <c r="M21" s="88">
        <v>1672</v>
      </c>
      <c r="N21" s="88">
        <v>0</v>
      </c>
      <c r="O21" s="88">
        <v>14506.45</v>
      </c>
      <c r="P21" s="91">
        <f t="shared" si="0"/>
        <v>40493.550000000003</v>
      </c>
    </row>
    <row r="22" spans="1:16" ht="24" customHeight="1" x14ac:dyDescent="0.25">
      <c r="A22"/>
      <c r="B22" s="85">
        <v>7</v>
      </c>
      <c r="C22" s="86" t="s">
        <v>119</v>
      </c>
      <c r="D22" s="86" t="s">
        <v>427</v>
      </c>
      <c r="E22" s="86" t="s">
        <v>121</v>
      </c>
      <c r="F22" s="86" t="s">
        <v>30</v>
      </c>
      <c r="G22" s="87" t="s">
        <v>21</v>
      </c>
      <c r="H22" s="88">
        <v>130000</v>
      </c>
      <c r="I22" s="89">
        <v>0</v>
      </c>
      <c r="J22" s="88">
        <v>130000</v>
      </c>
      <c r="K22" s="88">
        <v>3731</v>
      </c>
      <c r="L22" s="88">
        <v>28255.82</v>
      </c>
      <c r="M22" s="88">
        <v>3952</v>
      </c>
      <c r="N22" s="88">
        <v>0</v>
      </c>
      <c r="O22" s="88">
        <v>35938.82</v>
      </c>
      <c r="P22" s="91">
        <v>94061.18</v>
      </c>
    </row>
    <row r="23" spans="1:16" ht="24" customHeight="1" x14ac:dyDescent="0.25">
      <c r="A23"/>
      <c r="B23" s="85">
        <v>8</v>
      </c>
      <c r="C23" s="86" t="s">
        <v>54</v>
      </c>
      <c r="D23" s="86" t="s">
        <v>536</v>
      </c>
      <c r="E23" s="86" t="s">
        <v>55</v>
      </c>
      <c r="F23" s="86" t="s">
        <v>33</v>
      </c>
      <c r="G23" s="87" t="s">
        <v>21</v>
      </c>
      <c r="H23" s="88">
        <v>11000</v>
      </c>
      <c r="I23" s="89">
        <v>0</v>
      </c>
      <c r="J23" s="88">
        <v>11000</v>
      </c>
      <c r="K23" s="88">
        <v>315.7</v>
      </c>
      <c r="L23" s="88">
        <v>0</v>
      </c>
      <c r="M23" s="88">
        <v>334.4</v>
      </c>
      <c r="N23" s="88" t="s">
        <v>537</v>
      </c>
      <c r="O23" s="88">
        <v>650.1</v>
      </c>
      <c r="P23" s="91">
        <v>10349.9</v>
      </c>
    </row>
    <row r="24" spans="1:16" ht="24" customHeight="1" x14ac:dyDescent="0.25">
      <c r="A24"/>
      <c r="B24" s="85">
        <v>9</v>
      </c>
      <c r="C24" s="86" t="s">
        <v>158</v>
      </c>
      <c r="D24" s="86" t="s">
        <v>430</v>
      </c>
      <c r="E24" s="86" t="s">
        <v>160</v>
      </c>
      <c r="F24" s="86" t="s">
        <v>33</v>
      </c>
      <c r="G24" s="87" t="s">
        <v>21</v>
      </c>
      <c r="H24" s="88">
        <v>65000</v>
      </c>
      <c r="I24" s="89">
        <v>0</v>
      </c>
      <c r="J24" s="88">
        <v>65000</v>
      </c>
      <c r="K24" s="88">
        <v>1865.5</v>
      </c>
      <c r="L24" s="88">
        <v>15289.62</v>
      </c>
      <c r="M24" s="88">
        <v>1976</v>
      </c>
      <c r="N24" s="88">
        <v>0</v>
      </c>
      <c r="O24" s="88">
        <f t="shared" si="1"/>
        <v>19131.120000000003</v>
      </c>
      <c r="P24" s="91">
        <f>(J24-O24)</f>
        <v>45868.88</v>
      </c>
    </row>
    <row r="25" spans="1:16" ht="24" customHeight="1" x14ac:dyDescent="0.25">
      <c r="A25"/>
      <c r="B25" s="85">
        <v>10</v>
      </c>
      <c r="C25" s="127" t="s">
        <v>538</v>
      </c>
      <c r="D25" s="127" t="s">
        <v>57</v>
      </c>
      <c r="E25" s="127" t="s">
        <v>539</v>
      </c>
      <c r="F25" s="127" t="s">
        <v>33</v>
      </c>
      <c r="G25" s="128" t="s">
        <v>21</v>
      </c>
      <c r="H25" s="129">
        <v>16000</v>
      </c>
      <c r="I25" s="130">
        <v>0</v>
      </c>
      <c r="J25" s="129">
        <v>16000</v>
      </c>
      <c r="K25" s="129">
        <v>459.2</v>
      </c>
      <c r="L25" s="129">
        <v>0</v>
      </c>
      <c r="M25" s="129">
        <v>486.4</v>
      </c>
      <c r="N25" s="129">
        <v>0</v>
      </c>
      <c r="O25" s="129">
        <v>945.6</v>
      </c>
      <c r="P25" s="131">
        <v>15054.4</v>
      </c>
    </row>
    <row r="26" spans="1:16" ht="24" customHeight="1" x14ac:dyDescent="0.25">
      <c r="A26"/>
      <c r="B26" s="85">
        <v>11</v>
      </c>
      <c r="C26" s="127" t="s">
        <v>70</v>
      </c>
      <c r="D26" s="127" t="s">
        <v>63</v>
      </c>
      <c r="E26" s="127" t="s">
        <v>540</v>
      </c>
      <c r="F26" s="127" t="s">
        <v>33</v>
      </c>
      <c r="G26" s="128" t="s">
        <v>24</v>
      </c>
      <c r="H26" s="129">
        <v>25000</v>
      </c>
      <c r="I26" s="130">
        <v>0</v>
      </c>
      <c r="J26" s="129">
        <v>25000</v>
      </c>
      <c r="K26" s="129">
        <v>717.5</v>
      </c>
      <c r="L26" s="129">
        <v>3899.15</v>
      </c>
      <c r="M26" s="129">
        <v>760</v>
      </c>
      <c r="N26" s="129">
        <v>0</v>
      </c>
      <c r="O26" s="129">
        <v>5376.65</v>
      </c>
      <c r="P26" s="131">
        <v>19623.349999999999</v>
      </c>
    </row>
    <row r="27" spans="1:16" ht="24" customHeight="1" x14ac:dyDescent="0.25">
      <c r="A27"/>
      <c r="B27" s="85">
        <v>12</v>
      </c>
      <c r="C27" s="127" t="s">
        <v>92</v>
      </c>
      <c r="D27" s="127" t="s">
        <v>86</v>
      </c>
      <c r="E27" s="127" t="s">
        <v>55</v>
      </c>
      <c r="F27" s="127" t="s">
        <v>33</v>
      </c>
      <c r="G27" s="128" t="s">
        <v>21</v>
      </c>
      <c r="H27" s="129">
        <v>11000</v>
      </c>
      <c r="I27" s="130">
        <v>0</v>
      </c>
      <c r="J27" s="129">
        <v>11000</v>
      </c>
      <c r="K27" s="129">
        <v>315.7</v>
      </c>
      <c r="L27" s="129">
        <v>1552.49</v>
      </c>
      <c r="M27" s="129">
        <v>334.4</v>
      </c>
      <c r="N27" s="129">
        <v>0</v>
      </c>
      <c r="O27" s="129">
        <v>2202.59</v>
      </c>
      <c r="P27" s="131">
        <v>8797.41</v>
      </c>
    </row>
    <row r="28" spans="1:16" ht="24" customHeight="1" x14ac:dyDescent="0.25">
      <c r="A28"/>
      <c r="B28" s="85">
        <v>13</v>
      </c>
      <c r="C28" s="127" t="s">
        <v>541</v>
      </c>
      <c r="D28" s="127" t="s">
        <v>120</v>
      </c>
      <c r="E28" s="127" t="s">
        <v>542</v>
      </c>
      <c r="F28" s="127" t="s">
        <v>33</v>
      </c>
      <c r="G28" s="128" t="s">
        <v>21</v>
      </c>
      <c r="H28" s="129">
        <v>25000</v>
      </c>
      <c r="I28" s="130">
        <v>0</v>
      </c>
      <c r="J28" s="129">
        <v>25000</v>
      </c>
      <c r="K28" s="129">
        <v>717.5</v>
      </c>
      <c r="L28" s="129">
        <v>263.88</v>
      </c>
      <c r="M28" s="129">
        <v>760</v>
      </c>
      <c r="N28" s="129">
        <v>0</v>
      </c>
      <c r="O28" s="129">
        <v>1741.38</v>
      </c>
      <c r="P28" s="131">
        <v>23258.62</v>
      </c>
    </row>
    <row r="29" spans="1:16" ht="24" customHeight="1" x14ac:dyDescent="0.25">
      <c r="A29"/>
      <c r="B29" s="85">
        <v>14</v>
      </c>
      <c r="C29" s="127" t="s">
        <v>154</v>
      </c>
      <c r="D29" s="127" t="s">
        <v>543</v>
      </c>
      <c r="E29" s="127" t="s">
        <v>544</v>
      </c>
      <c r="F29" s="127" t="s">
        <v>33</v>
      </c>
      <c r="G29" s="128" t="s">
        <v>21</v>
      </c>
      <c r="H29" s="129">
        <v>25000</v>
      </c>
      <c r="I29" s="130">
        <v>0</v>
      </c>
      <c r="J29" s="129">
        <v>25000</v>
      </c>
      <c r="K29" s="129">
        <v>717.5</v>
      </c>
      <c r="L29" s="129">
        <v>0</v>
      </c>
      <c r="M29" s="129">
        <v>760</v>
      </c>
      <c r="N29" s="129">
        <v>0</v>
      </c>
      <c r="O29" s="129">
        <v>1477.5</v>
      </c>
      <c r="P29" s="131">
        <v>23522.5</v>
      </c>
    </row>
    <row r="30" spans="1:16" ht="24" customHeight="1" x14ac:dyDescent="0.25">
      <c r="A30"/>
      <c r="B30" s="85">
        <v>15</v>
      </c>
      <c r="C30" s="127" t="s">
        <v>132</v>
      </c>
      <c r="D30" s="127" t="s">
        <v>545</v>
      </c>
      <c r="E30" s="127" t="s">
        <v>546</v>
      </c>
      <c r="F30" s="127" t="s">
        <v>30</v>
      </c>
      <c r="G30" s="128" t="s">
        <v>24</v>
      </c>
      <c r="H30" s="129">
        <v>60000</v>
      </c>
      <c r="I30" s="130">
        <v>0</v>
      </c>
      <c r="J30" s="129">
        <v>60000</v>
      </c>
      <c r="K30" s="129">
        <v>1722</v>
      </c>
      <c r="L30" s="129">
        <v>5360.41</v>
      </c>
      <c r="M30" s="129">
        <v>1824</v>
      </c>
      <c r="N30" s="129">
        <v>0</v>
      </c>
      <c r="O30" s="129">
        <v>8906.41</v>
      </c>
      <c r="P30" s="131">
        <v>51093.59</v>
      </c>
    </row>
    <row r="31" spans="1:16" ht="29.5" customHeight="1" thickBot="1" x14ac:dyDescent="0.3">
      <c r="A31"/>
      <c r="B31" s="85">
        <v>16</v>
      </c>
      <c r="C31" s="92" t="s">
        <v>370</v>
      </c>
      <c r="D31" s="92" t="s">
        <v>430</v>
      </c>
      <c r="E31" s="92" t="s">
        <v>162</v>
      </c>
      <c r="F31" s="92" t="s">
        <v>33</v>
      </c>
      <c r="G31" s="93" t="s">
        <v>21</v>
      </c>
      <c r="H31" s="94">
        <v>30000</v>
      </c>
      <c r="I31" s="95">
        <v>0</v>
      </c>
      <c r="J31" s="94">
        <v>30000</v>
      </c>
      <c r="K31" s="94">
        <v>861</v>
      </c>
      <c r="L31" s="94">
        <v>0</v>
      </c>
      <c r="M31" s="94">
        <v>912</v>
      </c>
      <c r="N31" s="94">
        <v>0</v>
      </c>
      <c r="O31" s="94">
        <v>1773</v>
      </c>
      <c r="P31" s="96">
        <f>(J31-O31)</f>
        <v>28227</v>
      </c>
    </row>
    <row r="32" spans="1:16" ht="24" customHeight="1" thickBot="1" x14ac:dyDescent="0.3">
      <c r="B32" s="144" t="s">
        <v>181</v>
      </c>
      <c r="C32" s="145"/>
      <c r="D32" s="145"/>
      <c r="E32" s="145"/>
      <c r="F32" s="145"/>
      <c r="G32" s="146"/>
      <c r="H32" s="45">
        <f t="shared" ref="H32:P32" si="2">SUM(H16:H31)</f>
        <v>610000</v>
      </c>
      <c r="I32" s="45">
        <f t="shared" si="2"/>
        <v>0</v>
      </c>
      <c r="J32" s="45">
        <f t="shared" si="2"/>
        <v>610000</v>
      </c>
      <c r="K32" s="45">
        <f t="shared" si="2"/>
        <v>17507</v>
      </c>
      <c r="L32" s="45">
        <f t="shared" si="2"/>
        <v>92486.45</v>
      </c>
      <c r="M32" s="45">
        <f t="shared" si="2"/>
        <v>18544</v>
      </c>
      <c r="N32" s="45">
        <f t="shared" si="2"/>
        <v>0</v>
      </c>
      <c r="O32" s="45">
        <f t="shared" si="2"/>
        <v>128537.45000000001</v>
      </c>
      <c r="P32" s="46">
        <f t="shared" si="2"/>
        <v>481462.54999999993</v>
      </c>
    </row>
    <row r="35" spans="4:16" ht="14" x14ac:dyDescent="0.3">
      <c r="D35" s="9" t="s">
        <v>182</v>
      </c>
      <c r="F35" s="132" t="s">
        <v>183</v>
      </c>
      <c r="G35" s="132"/>
      <c r="L35" s="132" t="s">
        <v>183</v>
      </c>
      <c r="M35" s="132"/>
      <c r="N35" s="132"/>
    </row>
    <row r="36" spans="4:16" ht="14" x14ac:dyDescent="0.3">
      <c r="E36" s="10"/>
      <c r="F36" s="9"/>
      <c r="K36" s="10"/>
      <c r="L36" s="10"/>
      <c r="M36" s="10"/>
      <c r="N36" s="10"/>
    </row>
    <row r="37" spans="4:16" ht="14" x14ac:dyDescent="0.3">
      <c r="E37" s="10"/>
      <c r="F37" s="9"/>
      <c r="K37" s="10"/>
      <c r="L37" s="10"/>
      <c r="M37" s="10"/>
      <c r="N37" s="10"/>
    </row>
    <row r="38" spans="4:16" ht="14" x14ac:dyDescent="0.3">
      <c r="D38" s="12"/>
      <c r="E38" s="10"/>
      <c r="F38" s="13"/>
      <c r="G38" s="14"/>
      <c r="H38" s="11"/>
      <c r="K38" s="10"/>
      <c r="L38" s="142"/>
      <c r="M38" s="142"/>
      <c r="N38" s="142"/>
      <c r="O38" s="10"/>
      <c r="P38" s="10"/>
    </row>
    <row r="39" spans="4:16" ht="14" x14ac:dyDescent="0.3">
      <c r="D39" s="9" t="s">
        <v>198</v>
      </c>
      <c r="E39" s="10"/>
      <c r="F39" s="143" t="s">
        <v>199</v>
      </c>
      <c r="G39" s="143"/>
      <c r="H39" s="11"/>
      <c r="K39" s="10"/>
      <c r="L39" s="132" t="s">
        <v>200</v>
      </c>
      <c r="M39" s="132"/>
      <c r="N39" s="132"/>
      <c r="O39" s="10"/>
      <c r="P39" s="10"/>
    </row>
    <row r="40" spans="4:16" ht="14" x14ac:dyDescent="0.3">
      <c r="E40" s="10"/>
      <c r="F40" s="9"/>
      <c r="K40" s="10"/>
      <c r="L40" s="10"/>
      <c r="M40" s="10"/>
      <c r="N40" s="10"/>
    </row>
    <row r="41" spans="4:16" ht="14" x14ac:dyDescent="0.3">
      <c r="E41" s="10"/>
      <c r="F41" s="9"/>
      <c r="K41" s="10"/>
      <c r="L41" s="10"/>
      <c r="M41" s="10"/>
      <c r="N41" s="10"/>
    </row>
    <row r="42" spans="4:16" x14ac:dyDescent="0.25">
      <c r="G42" s="2"/>
    </row>
  </sheetData>
  <mergeCells count="9">
    <mergeCell ref="L38:N38"/>
    <mergeCell ref="F39:G39"/>
    <mergeCell ref="L39:N39"/>
    <mergeCell ref="B11:P11"/>
    <mergeCell ref="B12:P12"/>
    <mergeCell ref="B13:P13"/>
    <mergeCell ref="B32:G32"/>
    <mergeCell ref="F35:G35"/>
    <mergeCell ref="L35:N35"/>
  </mergeCells>
  <pageMargins left="0.70866141732283472" right="0.70866141732283472" top="0.74803149606299213" bottom="0.74803149606299213" header="0.31496062992125984" footer="0.31496062992125984"/>
  <pageSetup paperSize="5" scale="51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9:CD96"/>
  <sheetViews>
    <sheetView tabSelected="1" topLeftCell="A68" zoomScale="77" zoomScaleNormal="77" zoomScaleSheetLayoutView="78" workbookViewId="0">
      <selection activeCell="D5" sqref="D5"/>
    </sheetView>
  </sheetViews>
  <sheetFormatPr baseColWidth="10" defaultColWidth="11.54296875" defaultRowHeight="15.5" x14ac:dyDescent="0.35"/>
  <cols>
    <col min="1" max="1" width="11.54296875" style="69"/>
    <col min="2" max="2" width="6.7265625" style="69" customWidth="1"/>
    <col min="3" max="3" width="52.453125" style="69" customWidth="1"/>
    <col min="4" max="4" width="75.1796875" style="69" customWidth="1"/>
    <col min="5" max="5" width="57.453125" style="69" customWidth="1"/>
    <col min="6" max="6" width="34.453125" style="69" customWidth="1"/>
    <col min="7" max="7" width="17.7265625" style="69" customWidth="1"/>
    <col min="8" max="8" width="15.81640625" style="69" customWidth="1"/>
    <col min="9" max="9" width="16.7265625" style="69" customWidth="1"/>
    <col min="10" max="10" width="25" style="69" customWidth="1"/>
    <col min="11" max="11" width="15.26953125" style="69" customWidth="1"/>
    <col min="12" max="12" width="19.1796875" style="69" bestFit="1" customWidth="1"/>
    <col min="13" max="13" width="14.26953125" style="69" bestFit="1" customWidth="1"/>
    <col min="14" max="14" width="14.54296875" style="69" bestFit="1" customWidth="1"/>
    <col min="15" max="15" width="14.54296875" style="69" customWidth="1"/>
    <col min="16" max="16" width="17.81640625" style="69" customWidth="1"/>
    <col min="17" max="17" width="15.54296875" style="69" customWidth="1"/>
    <col min="18" max="18" width="16.7265625" style="69" customWidth="1"/>
    <col min="19" max="16384" width="11.54296875" style="69"/>
  </cols>
  <sheetData>
    <row r="9" spans="1:82" x14ac:dyDescent="0.35"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0" spans="1:82" x14ac:dyDescent="0.35">
      <c r="A10" s="134" t="s">
        <v>0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82" x14ac:dyDescent="0.35">
      <c r="B11" s="116"/>
      <c r="C11" s="117"/>
      <c r="D11" s="116"/>
      <c r="E11" s="134" t="s">
        <v>534</v>
      </c>
      <c r="F11" s="134"/>
      <c r="G11" s="134"/>
      <c r="H11" s="134"/>
      <c r="I11" s="134"/>
      <c r="J11" s="134"/>
      <c r="K11" s="134"/>
      <c r="L11" s="116"/>
      <c r="M11" s="116"/>
      <c r="N11" s="116"/>
      <c r="O11" s="116"/>
      <c r="P11" s="116"/>
      <c r="Q11" s="116"/>
      <c r="R11" s="116"/>
    </row>
    <row r="12" spans="1:82" x14ac:dyDescent="0.35">
      <c r="B12" s="116"/>
      <c r="C12" s="116"/>
      <c r="D12" s="116"/>
      <c r="L12" s="116"/>
      <c r="M12" s="116"/>
      <c r="N12" s="116"/>
      <c r="O12" s="116"/>
      <c r="P12" s="116"/>
      <c r="Q12" s="116"/>
      <c r="R12" s="116"/>
    </row>
    <row r="13" spans="1:82" x14ac:dyDescent="0.35"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</row>
    <row r="14" spans="1:82" x14ac:dyDescent="0.35"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</row>
    <row r="15" spans="1:82" s="107" customFormat="1" ht="31" x14ac:dyDescent="0.35">
      <c r="B15" s="103" t="s">
        <v>185</v>
      </c>
      <c r="C15" s="104" t="s">
        <v>3</v>
      </c>
      <c r="D15" s="105" t="s">
        <v>419</v>
      </c>
      <c r="E15" s="106" t="s">
        <v>5</v>
      </c>
      <c r="F15" s="104" t="s">
        <v>6</v>
      </c>
      <c r="G15" s="104" t="s">
        <v>485</v>
      </c>
      <c r="H15" s="104" t="s">
        <v>203</v>
      </c>
      <c r="I15" s="104" t="s">
        <v>204</v>
      </c>
      <c r="J15" s="104" t="s">
        <v>187</v>
      </c>
      <c r="K15" s="104" t="s">
        <v>357</v>
      </c>
      <c r="L15" s="104" t="s">
        <v>362</v>
      </c>
      <c r="M15" s="104" t="s">
        <v>11</v>
      </c>
      <c r="N15" s="104" t="s">
        <v>12</v>
      </c>
      <c r="O15" s="104" t="s">
        <v>13</v>
      </c>
      <c r="P15" s="104" t="s">
        <v>359</v>
      </c>
      <c r="Q15" s="104" t="s">
        <v>360</v>
      </c>
      <c r="R15" s="105" t="s">
        <v>188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</row>
    <row r="16" spans="1:82" s="107" customFormat="1" ht="30" customHeight="1" x14ac:dyDescent="0.35">
      <c r="B16" s="119">
        <v>1</v>
      </c>
      <c r="C16" s="120" t="s">
        <v>205</v>
      </c>
      <c r="D16" s="120" t="s">
        <v>420</v>
      </c>
      <c r="E16" s="120" t="s">
        <v>454</v>
      </c>
      <c r="F16" s="121" t="s">
        <v>206</v>
      </c>
      <c r="G16" s="122" t="s">
        <v>21</v>
      </c>
      <c r="H16" s="123">
        <v>45323</v>
      </c>
      <c r="I16" s="123">
        <v>45505</v>
      </c>
      <c r="J16" s="124">
        <v>80000</v>
      </c>
      <c r="K16" s="124">
        <v>0</v>
      </c>
      <c r="L16" s="124">
        <v>80000</v>
      </c>
      <c r="M16" s="124">
        <v>2296</v>
      </c>
      <c r="N16" s="124">
        <v>7400.87</v>
      </c>
      <c r="O16" s="124">
        <v>2432</v>
      </c>
      <c r="P16" s="124">
        <v>125</v>
      </c>
      <c r="Q16" s="124">
        <f>SUM(M16:P16)</f>
        <v>12253.869999999999</v>
      </c>
      <c r="R16" s="124">
        <f>(L16-Q16)</f>
        <v>67746.13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</row>
    <row r="17" spans="2:82" s="107" customFormat="1" ht="30" customHeight="1" x14ac:dyDescent="0.35">
      <c r="B17" s="119">
        <v>2</v>
      </c>
      <c r="C17" s="120" t="s">
        <v>207</v>
      </c>
      <c r="D17" s="120" t="s">
        <v>435</v>
      </c>
      <c r="E17" s="120" t="s">
        <v>437</v>
      </c>
      <c r="F17" s="121" t="s">
        <v>206</v>
      </c>
      <c r="G17" s="122" t="s">
        <v>24</v>
      </c>
      <c r="H17" s="123">
        <v>45323</v>
      </c>
      <c r="I17" s="123">
        <v>45505</v>
      </c>
      <c r="J17" s="124">
        <v>175000</v>
      </c>
      <c r="K17" s="124">
        <v>0</v>
      </c>
      <c r="L17" s="124">
        <v>175000</v>
      </c>
      <c r="M17" s="124">
        <v>5022.5</v>
      </c>
      <c r="N17" s="124">
        <v>29747.24</v>
      </c>
      <c r="O17" s="124">
        <v>5320</v>
      </c>
      <c r="P17" s="124">
        <v>25</v>
      </c>
      <c r="Q17" s="124">
        <v>40114.74</v>
      </c>
      <c r="R17" s="124">
        <f t="shared" ref="R17:R86" si="0">(L17-Q17)</f>
        <v>134885.26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</row>
    <row r="18" spans="2:82" s="107" customFormat="1" ht="30" customHeight="1" x14ac:dyDescent="0.35">
      <c r="B18" s="119">
        <v>3</v>
      </c>
      <c r="C18" s="120" t="s">
        <v>208</v>
      </c>
      <c r="D18" s="120" t="s">
        <v>505</v>
      </c>
      <c r="E18" s="120" t="s">
        <v>463</v>
      </c>
      <c r="F18" s="121" t="s">
        <v>206</v>
      </c>
      <c r="G18" s="122" t="s">
        <v>24</v>
      </c>
      <c r="H18" s="123">
        <v>45323</v>
      </c>
      <c r="I18" s="123">
        <v>45505</v>
      </c>
      <c r="J18" s="124">
        <v>130000</v>
      </c>
      <c r="K18" s="124">
        <v>0</v>
      </c>
      <c r="L18" s="124">
        <v>130000</v>
      </c>
      <c r="M18" s="124">
        <v>3731</v>
      </c>
      <c r="N18" s="124">
        <v>19162.12</v>
      </c>
      <c r="O18" s="124">
        <v>3952</v>
      </c>
      <c r="P18" s="124">
        <v>25</v>
      </c>
      <c r="Q18" s="124">
        <f t="shared" ref="Q18:Q85" si="1">SUM(M18:P18)</f>
        <v>26870.12</v>
      </c>
      <c r="R18" s="124">
        <f t="shared" si="0"/>
        <v>103129.88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</row>
    <row r="19" spans="2:82" s="107" customFormat="1" ht="30" customHeight="1" x14ac:dyDescent="0.35">
      <c r="B19" s="119">
        <v>4</v>
      </c>
      <c r="C19" s="120" t="s">
        <v>209</v>
      </c>
      <c r="D19" s="120" t="s">
        <v>507</v>
      </c>
      <c r="E19" s="120" t="s">
        <v>442</v>
      </c>
      <c r="F19" s="121" t="s">
        <v>206</v>
      </c>
      <c r="G19" s="122" t="s">
        <v>24</v>
      </c>
      <c r="H19" s="123" t="s">
        <v>488</v>
      </c>
      <c r="I19" s="123">
        <v>45323</v>
      </c>
      <c r="J19" s="124">
        <v>130000</v>
      </c>
      <c r="K19" s="124">
        <v>0</v>
      </c>
      <c r="L19" s="124">
        <v>130000</v>
      </c>
      <c r="M19" s="124">
        <v>3731</v>
      </c>
      <c r="N19" s="124">
        <v>19162.12</v>
      </c>
      <c r="O19" s="124">
        <v>3952</v>
      </c>
      <c r="P19" s="124">
        <v>25</v>
      </c>
      <c r="Q19" s="124">
        <v>26870.12</v>
      </c>
      <c r="R19" s="124">
        <f t="shared" si="0"/>
        <v>103129.88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</row>
    <row r="20" spans="2:82" s="107" customFormat="1" ht="30" customHeight="1" x14ac:dyDescent="0.35">
      <c r="B20" s="119">
        <v>5</v>
      </c>
      <c r="C20" s="120" t="s">
        <v>210</v>
      </c>
      <c r="D20" s="120" t="s">
        <v>506</v>
      </c>
      <c r="E20" s="120" t="s">
        <v>211</v>
      </c>
      <c r="F20" s="121" t="s">
        <v>206</v>
      </c>
      <c r="G20" s="122" t="s">
        <v>21</v>
      </c>
      <c r="H20" s="123">
        <v>45323</v>
      </c>
      <c r="I20" s="123">
        <v>46966</v>
      </c>
      <c r="J20" s="124">
        <v>65000</v>
      </c>
      <c r="K20" s="124">
        <v>0</v>
      </c>
      <c r="L20" s="124">
        <v>65000</v>
      </c>
      <c r="M20" s="124">
        <v>1865.5</v>
      </c>
      <c r="N20" s="124">
        <v>0</v>
      </c>
      <c r="O20" s="124">
        <v>1976</v>
      </c>
      <c r="P20" s="124">
        <v>25</v>
      </c>
      <c r="Q20" s="124">
        <v>3866.5</v>
      </c>
      <c r="R20" s="124">
        <f t="shared" si="0"/>
        <v>61133.5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</row>
    <row r="21" spans="2:82" s="107" customFormat="1" ht="30" customHeight="1" x14ac:dyDescent="0.35">
      <c r="B21" s="119">
        <v>6</v>
      </c>
      <c r="C21" s="120" t="s">
        <v>377</v>
      </c>
      <c r="D21" s="120" t="s">
        <v>435</v>
      </c>
      <c r="E21" s="120" t="s">
        <v>455</v>
      </c>
      <c r="F21" s="121" t="s">
        <v>206</v>
      </c>
      <c r="G21" s="122" t="s">
        <v>21</v>
      </c>
      <c r="H21" s="123">
        <v>45323</v>
      </c>
      <c r="I21" s="123">
        <v>45505</v>
      </c>
      <c r="J21" s="124">
        <v>60000</v>
      </c>
      <c r="K21" s="124">
        <v>0</v>
      </c>
      <c r="L21" s="124">
        <v>60000</v>
      </c>
      <c r="M21" s="124">
        <v>1722</v>
      </c>
      <c r="N21" s="124">
        <v>0</v>
      </c>
      <c r="O21" s="124">
        <v>1824</v>
      </c>
      <c r="P21" s="124">
        <v>125</v>
      </c>
      <c r="Q21" s="124">
        <f>SUM(M21:P21)</f>
        <v>3671</v>
      </c>
      <c r="R21" s="124">
        <f>(L21-Q21)</f>
        <v>56329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</row>
    <row r="22" spans="2:82" s="107" customFormat="1" ht="30" customHeight="1" x14ac:dyDescent="0.35">
      <c r="B22" s="119">
        <v>7</v>
      </c>
      <c r="C22" s="120" t="s">
        <v>368</v>
      </c>
      <c r="D22" s="120" t="s">
        <v>435</v>
      </c>
      <c r="E22" s="120" t="s">
        <v>443</v>
      </c>
      <c r="F22" s="121" t="s">
        <v>206</v>
      </c>
      <c r="G22" s="122" t="s">
        <v>24</v>
      </c>
      <c r="H22" s="123">
        <v>45323</v>
      </c>
      <c r="I22" s="123">
        <v>45505</v>
      </c>
      <c r="J22" s="124">
        <v>65000</v>
      </c>
      <c r="K22" s="124">
        <v>0</v>
      </c>
      <c r="L22" s="124">
        <v>65000</v>
      </c>
      <c r="M22" s="124">
        <v>1865.5</v>
      </c>
      <c r="N22" s="124">
        <v>0</v>
      </c>
      <c r="O22" s="124">
        <v>1976</v>
      </c>
      <c r="P22" s="124">
        <v>125</v>
      </c>
      <c r="Q22" s="124">
        <f>SUM(M22:P22)</f>
        <v>3966.5</v>
      </c>
      <c r="R22" s="124">
        <f>(L22-Q22)</f>
        <v>61033.5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</row>
    <row r="23" spans="2:82" s="107" customFormat="1" ht="30" customHeight="1" x14ac:dyDescent="0.35">
      <c r="B23" s="119">
        <v>8</v>
      </c>
      <c r="C23" s="120" t="s">
        <v>372</v>
      </c>
      <c r="D23" s="120" t="s">
        <v>435</v>
      </c>
      <c r="E23" s="120" t="s">
        <v>444</v>
      </c>
      <c r="F23" s="121" t="s">
        <v>206</v>
      </c>
      <c r="G23" s="122" t="s">
        <v>21</v>
      </c>
      <c r="H23" s="123">
        <v>45323</v>
      </c>
      <c r="I23" s="123">
        <v>45505</v>
      </c>
      <c r="J23" s="124">
        <v>43000</v>
      </c>
      <c r="K23" s="124">
        <v>0</v>
      </c>
      <c r="L23" s="124">
        <v>43000</v>
      </c>
      <c r="M23" s="124">
        <v>1234.0999999999999</v>
      </c>
      <c r="N23" s="124">
        <v>0</v>
      </c>
      <c r="O23" s="124">
        <v>1307.2</v>
      </c>
      <c r="P23" s="124">
        <v>25</v>
      </c>
      <c r="Q23" s="124">
        <f>SUM(M23:P23)</f>
        <v>2566.3000000000002</v>
      </c>
      <c r="R23" s="124">
        <f>(L23-Q23)</f>
        <v>40433.699999999997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</row>
    <row r="24" spans="2:82" s="107" customFormat="1" ht="30" customHeight="1" x14ac:dyDescent="0.35">
      <c r="B24" s="119">
        <v>9</v>
      </c>
      <c r="C24" s="120" t="s">
        <v>373</v>
      </c>
      <c r="D24" s="120" t="s">
        <v>505</v>
      </c>
      <c r="E24" s="120" t="s">
        <v>445</v>
      </c>
      <c r="F24" s="121" t="s">
        <v>206</v>
      </c>
      <c r="G24" s="122" t="s">
        <v>24</v>
      </c>
      <c r="H24" s="123">
        <v>45323</v>
      </c>
      <c r="I24" s="123">
        <v>45505</v>
      </c>
      <c r="J24" s="124">
        <v>43000</v>
      </c>
      <c r="K24" s="124">
        <v>0</v>
      </c>
      <c r="L24" s="124">
        <v>43000</v>
      </c>
      <c r="M24" s="124">
        <v>1234.0999999999999</v>
      </c>
      <c r="N24" s="124">
        <v>866.06</v>
      </c>
      <c r="O24" s="124">
        <v>1307.2</v>
      </c>
      <c r="P24" s="124">
        <v>125</v>
      </c>
      <c r="Q24" s="124">
        <f>SUM(M24:P24)</f>
        <v>3532.3599999999997</v>
      </c>
      <c r="R24" s="124">
        <f>(L24-Q24)</f>
        <v>39467.64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</row>
    <row r="25" spans="2:82" s="107" customFormat="1" ht="30" customHeight="1" x14ac:dyDescent="0.35">
      <c r="B25" s="119">
        <v>10</v>
      </c>
      <c r="C25" s="120" t="s">
        <v>212</v>
      </c>
      <c r="D25" s="120" t="s">
        <v>421</v>
      </c>
      <c r="E25" s="120" t="s">
        <v>213</v>
      </c>
      <c r="F25" s="121" t="s">
        <v>206</v>
      </c>
      <c r="G25" s="122" t="s">
        <v>21</v>
      </c>
      <c r="H25" s="123">
        <v>45323</v>
      </c>
      <c r="I25" s="123">
        <v>45505</v>
      </c>
      <c r="J25" s="124">
        <v>175000</v>
      </c>
      <c r="K25" s="124">
        <v>0</v>
      </c>
      <c r="L25" s="124">
        <v>175000</v>
      </c>
      <c r="M25" s="124">
        <v>5022.5</v>
      </c>
      <c r="N25" s="124">
        <v>29747.24</v>
      </c>
      <c r="O25" s="124">
        <v>5320</v>
      </c>
      <c r="P25" s="124">
        <v>25</v>
      </c>
      <c r="Q25" s="124">
        <f t="shared" si="1"/>
        <v>40114.740000000005</v>
      </c>
      <c r="R25" s="124">
        <f t="shared" si="0"/>
        <v>134885.26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</row>
    <row r="26" spans="2:82" s="107" customFormat="1" ht="30" customHeight="1" x14ac:dyDescent="0.35">
      <c r="B26" s="119">
        <v>11</v>
      </c>
      <c r="C26" s="120" t="s">
        <v>214</v>
      </c>
      <c r="D26" s="120" t="s">
        <v>509</v>
      </c>
      <c r="E26" s="120" t="s">
        <v>464</v>
      </c>
      <c r="F26" s="121" t="s">
        <v>206</v>
      </c>
      <c r="G26" s="122" t="s">
        <v>24</v>
      </c>
      <c r="H26" s="123">
        <v>45323</v>
      </c>
      <c r="I26" s="123">
        <v>45505</v>
      </c>
      <c r="J26" s="124">
        <v>130000</v>
      </c>
      <c r="K26" s="124">
        <v>0</v>
      </c>
      <c r="L26" s="124">
        <v>130000</v>
      </c>
      <c r="M26" s="124">
        <v>3731</v>
      </c>
      <c r="N26" s="124">
        <v>19162.12</v>
      </c>
      <c r="O26" s="124">
        <v>3952</v>
      </c>
      <c r="P26" s="124">
        <v>125</v>
      </c>
      <c r="Q26" s="124">
        <f t="shared" si="1"/>
        <v>26970.12</v>
      </c>
      <c r="R26" s="124">
        <f t="shared" si="0"/>
        <v>103029.88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</row>
    <row r="27" spans="2:82" s="107" customFormat="1" ht="30" customHeight="1" x14ac:dyDescent="0.35">
      <c r="B27" s="119">
        <v>12</v>
      </c>
      <c r="C27" s="120" t="s">
        <v>215</v>
      </c>
      <c r="D27" s="120" t="s">
        <v>508</v>
      </c>
      <c r="E27" s="120" t="s">
        <v>458</v>
      </c>
      <c r="F27" s="121" t="s">
        <v>206</v>
      </c>
      <c r="G27" s="122" t="s">
        <v>21</v>
      </c>
      <c r="H27" s="123">
        <v>45323</v>
      </c>
      <c r="I27" s="123">
        <v>45505</v>
      </c>
      <c r="J27" s="124">
        <v>130000</v>
      </c>
      <c r="K27" s="124">
        <v>0</v>
      </c>
      <c r="L27" s="124">
        <v>130000</v>
      </c>
      <c r="M27" s="124">
        <v>3731</v>
      </c>
      <c r="N27" s="124">
        <v>19162.12</v>
      </c>
      <c r="O27" s="124">
        <v>3952</v>
      </c>
      <c r="P27" s="124">
        <v>4508.7</v>
      </c>
      <c r="Q27" s="124">
        <f t="shared" si="1"/>
        <v>31353.82</v>
      </c>
      <c r="R27" s="124">
        <f t="shared" si="0"/>
        <v>98646.18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</row>
    <row r="28" spans="2:82" s="107" customFormat="1" ht="30" customHeight="1" x14ac:dyDescent="0.35">
      <c r="B28" s="119">
        <v>13</v>
      </c>
      <c r="C28" s="120" t="s">
        <v>216</v>
      </c>
      <c r="D28" s="120" t="s">
        <v>422</v>
      </c>
      <c r="E28" s="120" t="s">
        <v>344</v>
      </c>
      <c r="F28" s="121" t="s">
        <v>206</v>
      </c>
      <c r="G28" s="122" t="s">
        <v>21</v>
      </c>
      <c r="H28" s="123">
        <v>45323</v>
      </c>
      <c r="I28" s="123">
        <v>45505</v>
      </c>
      <c r="J28" s="124">
        <v>175000</v>
      </c>
      <c r="K28" s="124">
        <v>0</v>
      </c>
      <c r="L28" s="124">
        <v>175000</v>
      </c>
      <c r="M28" s="124">
        <v>5022.5</v>
      </c>
      <c r="N28" s="124">
        <v>29318.38</v>
      </c>
      <c r="O28" s="124">
        <v>5320</v>
      </c>
      <c r="P28" s="124">
        <v>10129.56</v>
      </c>
      <c r="Q28" s="124">
        <f t="shared" si="1"/>
        <v>49790.44</v>
      </c>
      <c r="R28" s="124">
        <f t="shared" si="0"/>
        <v>125209.56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</row>
    <row r="29" spans="2:82" s="107" customFormat="1" ht="30" customHeight="1" x14ac:dyDescent="0.35">
      <c r="B29" s="119">
        <v>14</v>
      </c>
      <c r="C29" s="120" t="s">
        <v>217</v>
      </c>
      <c r="D29" s="120" t="s">
        <v>218</v>
      </c>
      <c r="E29" s="120" t="s">
        <v>456</v>
      </c>
      <c r="F29" s="121" t="s">
        <v>206</v>
      </c>
      <c r="G29" s="122" t="s">
        <v>21</v>
      </c>
      <c r="H29" s="123">
        <v>45323</v>
      </c>
      <c r="I29" s="123">
        <v>45505</v>
      </c>
      <c r="J29" s="124">
        <v>130000</v>
      </c>
      <c r="K29" s="124">
        <v>0</v>
      </c>
      <c r="L29" s="124">
        <v>130000</v>
      </c>
      <c r="M29" s="124">
        <v>3731</v>
      </c>
      <c r="N29" s="124">
        <v>19162.12</v>
      </c>
      <c r="O29" s="124">
        <v>3952</v>
      </c>
      <c r="P29" s="124">
        <v>2298.6999999999998</v>
      </c>
      <c r="Q29" s="124">
        <f t="shared" si="1"/>
        <v>29143.82</v>
      </c>
      <c r="R29" s="124">
        <f t="shared" si="0"/>
        <v>100856.18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</row>
    <row r="30" spans="2:82" s="107" customFormat="1" ht="30" customHeight="1" x14ac:dyDescent="0.35">
      <c r="B30" s="119">
        <v>15</v>
      </c>
      <c r="C30" s="120" t="s">
        <v>219</v>
      </c>
      <c r="D30" s="120" t="s">
        <v>218</v>
      </c>
      <c r="E30" s="120" t="s">
        <v>446</v>
      </c>
      <c r="F30" s="121" t="s">
        <v>206</v>
      </c>
      <c r="G30" s="122" t="s">
        <v>21</v>
      </c>
      <c r="H30" s="123">
        <v>45323</v>
      </c>
      <c r="I30" s="123">
        <v>45505</v>
      </c>
      <c r="J30" s="124">
        <v>51000</v>
      </c>
      <c r="K30" s="124">
        <v>0</v>
      </c>
      <c r="L30" s="124">
        <v>51000</v>
      </c>
      <c r="M30" s="124">
        <v>1463.7</v>
      </c>
      <c r="N30" s="124">
        <v>0</v>
      </c>
      <c r="O30" s="124">
        <v>1550.4</v>
      </c>
      <c r="P30" s="124">
        <v>125</v>
      </c>
      <c r="Q30" s="124">
        <v>3139.1</v>
      </c>
      <c r="R30" s="124">
        <f t="shared" si="0"/>
        <v>47860.9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</row>
    <row r="31" spans="2:82" s="107" customFormat="1" ht="30" customHeight="1" x14ac:dyDescent="0.35">
      <c r="B31" s="119">
        <v>16</v>
      </c>
      <c r="C31" s="120" t="s">
        <v>220</v>
      </c>
      <c r="D31" s="120" t="s">
        <v>472</v>
      </c>
      <c r="E31" s="120" t="s">
        <v>465</v>
      </c>
      <c r="F31" s="121" t="s">
        <v>206</v>
      </c>
      <c r="G31" s="122" t="s">
        <v>21</v>
      </c>
      <c r="H31" s="123">
        <v>45323</v>
      </c>
      <c r="I31" s="123">
        <v>45505</v>
      </c>
      <c r="J31" s="124">
        <v>130000</v>
      </c>
      <c r="K31" s="124">
        <v>0</v>
      </c>
      <c r="L31" s="124">
        <v>130000</v>
      </c>
      <c r="M31" s="124">
        <v>3731</v>
      </c>
      <c r="N31" s="124">
        <v>18664.72</v>
      </c>
      <c r="O31" s="124">
        <v>3952</v>
      </c>
      <c r="P31" s="124">
        <v>4165.46</v>
      </c>
      <c r="Q31" s="124">
        <v>30513.18</v>
      </c>
      <c r="R31" s="124">
        <f t="shared" si="0"/>
        <v>99486.82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</row>
    <row r="32" spans="2:82" s="107" customFormat="1" ht="30" customHeight="1" x14ac:dyDescent="0.35">
      <c r="B32" s="119">
        <v>17</v>
      </c>
      <c r="C32" s="120" t="s">
        <v>221</v>
      </c>
      <c r="D32" s="120" t="s">
        <v>473</v>
      </c>
      <c r="E32" s="120" t="s">
        <v>466</v>
      </c>
      <c r="F32" s="121" t="s">
        <v>206</v>
      </c>
      <c r="G32" s="122" t="s">
        <v>21</v>
      </c>
      <c r="H32" s="123">
        <v>45323</v>
      </c>
      <c r="I32" s="123">
        <v>45505</v>
      </c>
      <c r="J32" s="124">
        <v>130000</v>
      </c>
      <c r="K32" s="124">
        <v>0</v>
      </c>
      <c r="L32" s="124">
        <v>130000</v>
      </c>
      <c r="M32" s="124">
        <v>3731</v>
      </c>
      <c r="N32" s="124">
        <v>19162.12</v>
      </c>
      <c r="O32" s="124">
        <v>3952</v>
      </c>
      <c r="P32" s="124">
        <v>125</v>
      </c>
      <c r="Q32" s="124">
        <f t="shared" si="1"/>
        <v>26970.12</v>
      </c>
      <c r="R32" s="124">
        <f t="shared" si="0"/>
        <v>103029.88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</row>
    <row r="33" spans="2:82" s="107" customFormat="1" ht="30" customHeight="1" x14ac:dyDescent="0.35">
      <c r="B33" s="119">
        <v>18</v>
      </c>
      <c r="C33" s="120" t="s">
        <v>375</v>
      </c>
      <c r="D33" s="120" t="s">
        <v>510</v>
      </c>
      <c r="E33" s="120" t="s">
        <v>58</v>
      </c>
      <c r="F33" s="121" t="s">
        <v>206</v>
      </c>
      <c r="G33" s="122" t="s">
        <v>24</v>
      </c>
      <c r="H33" s="123">
        <v>45323</v>
      </c>
      <c r="I33" s="123">
        <v>45505</v>
      </c>
      <c r="J33" s="124">
        <v>65000</v>
      </c>
      <c r="K33" s="124">
        <v>0</v>
      </c>
      <c r="L33" s="124">
        <v>65000</v>
      </c>
      <c r="M33" s="124">
        <v>1865.5</v>
      </c>
      <c r="N33" s="124">
        <v>0</v>
      </c>
      <c r="O33" s="124">
        <v>1976</v>
      </c>
      <c r="P33" s="124">
        <v>1750</v>
      </c>
      <c r="Q33" s="124">
        <f>SUM(M33:P33)</f>
        <v>5591.5</v>
      </c>
      <c r="R33" s="124">
        <f>(L33-Q33)</f>
        <v>59408.5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</row>
    <row r="34" spans="2:82" s="107" customFormat="1" ht="30" customHeight="1" x14ac:dyDescent="0.35">
      <c r="B34" s="119">
        <v>19</v>
      </c>
      <c r="C34" s="120" t="s">
        <v>222</v>
      </c>
      <c r="D34" s="120" t="s">
        <v>423</v>
      </c>
      <c r="E34" s="120" t="s">
        <v>223</v>
      </c>
      <c r="F34" s="121" t="s">
        <v>206</v>
      </c>
      <c r="G34" s="122" t="s">
        <v>21</v>
      </c>
      <c r="H34" s="123">
        <v>45323</v>
      </c>
      <c r="I34" s="123">
        <v>45505</v>
      </c>
      <c r="J34" s="124">
        <v>175000</v>
      </c>
      <c r="K34" s="124">
        <v>0</v>
      </c>
      <c r="L34" s="124">
        <v>175000</v>
      </c>
      <c r="M34" s="124">
        <v>5022.5</v>
      </c>
      <c r="N34" s="124">
        <v>29747.24</v>
      </c>
      <c r="O34" s="124">
        <v>5320</v>
      </c>
      <c r="P34" s="124">
        <v>2951.6</v>
      </c>
      <c r="Q34" s="124">
        <f t="shared" si="1"/>
        <v>43041.340000000004</v>
      </c>
      <c r="R34" s="124">
        <f t="shared" si="0"/>
        <v>131958.66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</row>
    <row r="35" spans="2:82" s="107" customFormat="1" ht="30" customHeight="1" x14ac:dyDescent="0.35">
      <c r="B35" s="119">
        <v>20</v>
      </c>
      <c r="C35" s="120" t="s">
        <v>224</v>
      </c>
      <c r="D35" s="120" t="s">
        <v>512</v>
      </c>
      <c r="E35" s="120" t="s">
        <v>314</v>
      </c>
      <c r="F35" s="121" t="s">
        <v>206</v>
      </c>
      <c r="G35" s="122" t="s">
        <v>24</v>
      </c>
      <c r="H35" s="123">
        <v>45323</v>
      </c>
      <c r="I35" s="123">
        <v>45505</v>
      </c>
      <c r="J35" s="124">
        <v>51000</v>
      </c>
      <c r="K35" s="124">
        <v>0</v>
      </c>
      <c r="L35" s="124">
        <v>51000</v>
      </c>
      <c r="M35" s="124">
        <v>1463.7</v>
      </c>
      <c r="N35" s="124">
        <v>0</v>
      </c>
      <c r="O35" s="124">
        <v>1550.4</v>
      </c>
      <c r="P35" s="124">
        <v>125</v>
      </c>
      <c r="Q35" s="124">
        <f t="shared" si="1"/>
        <v>3139.1000000000004</v>
      </c>
      <c r="R35" s="124">
        <f t="shared" si="0"/>
        <v>47860.9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</row>
    <row r="36" spans="2:82" s="107" customFormat="1" ht="30" customHeight="1" x14ac:dyDescent="0.35">
      <c r="B36" s="119">
        <v>21</v>
      </c>
      <c r="C36" s="120" t="s">
        <v>225</v>
      </c>
      <c r="D36" s="120" t="s">
        <v>511</v>
      </c>
      <c r="E36" s="120" t="s">
        <v>226</v>
      </c>
      <c r="F36" s="121" t="s">
        <v>206</v>
      </c>
      <c r="G36" s="122" t="s">
        <v>21</v>
      </c>
      <c r="H36" s="123">
        <v>45323</v>
      </c>
      <c r="I36" s="123">
        <v>45505</v>
      </c>
      <c r="J36" s="124">
        <v>51000</v>
      </c>
      <c r="K36" s="124">
        <v>0</v>
      </c>
      <c r="L36" s="124">
        <v>51000</v>
      </c>
      <c r="M36" s="124">
        <v>1463.7</v>
      </c>
      <c r="N36" s="124">
        <v>1995.14</v>
      </c>
      <c r="O36" s="124">
        <v>1550.4</v>
      </c>
      <c r="P36" s="124">
        <v>125</v>
      </c>
      <c r="Q36" s="124">
        <v>5134.24</v>
      </c>
      <c r="R36" s="124">
        <f t="shared" si="0"/>
        <v>45865.760000000002</v>
      </c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</row>
    <row r="37" spans="2:82" s="107" customFormat="1" ht="30" customHeight="1" x14ac:dyDescent="0.35">
      <c r="B37" s="119">
        <v>22</v>
      </c>
      <c r="C37" s="120" t="s">
        <v>529</v>
      </c>
      <c r="D37" s="120" t="s">
        <v>511</v>
      </c>
      <c r="E37" s="120" t="s">
        <v>530</v>
      </c>
      <c r="F37" s="121" t="s">
        <v>206</v>
      </c>
      <c r="G37" s="122" t="s">
        <v>21</v>
      </c>
      <c r="H37" s="126">
        <v>45352</v>
      </c>
      <c r="I37" s="126">
        <v>45536</v>
      </c>
      <c r="J37" s="124">
        <v>130000</v>
      </c>
      <c r="K37" s="124">
        <v>0</v>
      </c>
      <c r="L37" s="124">
        <v>130000</v>
      </c>
      <c r="M37" s="124">
        <v>3731</v>
      </c>
      <c r="N37" s="124">
        <v>19162.12</v>
      </c>
      <c r="O37" s="124">
        <v>3952</v>
      </c>
      <c r="P37" s="124">
        <v>25</v>
      </c>
      <c r="Q37" s="124">
        <f>SUM(M37:P37)</f>
        <v>26870.12</v>
      </c>
      <c r="R37" s="124">
        <f>(L37-Q37)</f>
        <v>103129.88</v>
      </c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</row>
    <row r="38" spans="2:82" s="107" customFormat="1" ht="30" customHeight="1" x14ac:dyDescent="0.35">
      <c r="B38" s="119">
        <v>23</v>
      </c>
      <c r="C38" s="120" t="s">
        <v>227</v>
      </c>
      <c r="D38" s="120" t="s">
        <v>512</v>
      </c>
      <c r="E38" s="120" t="s">
        <v>467</v>
      </c>
      <c r="F38" s="121" t="s">
        <v>206</v>
      </c>
      <c r="G38" s="122" t="s">
        <v>21</v>
      </c>
      <c r="H38" s="123">
        <v>45323</v>
      </c>
      <c r="I38" s="123">
        <v>45505</v>
      </c>
      <c r="J38" s="124">
        <v>85000</v>
      </c>
      <c r="K38" s="124">
        <v>0</v>
      </c>
      <c r="L38" s="124">
        <v>85000</v>
      </c>
      <c r="M38" s="124">
        <v>2439.5</v>
      </c>
      <c r="N38" s="124">
        <v>4804.6400000000003</v>
      </c>
      <c r="O38" s="124">
        <v>2584</v>
      </c>
      <c r="P38" s="124">
        <v>6275</v>
      </c>
      <c r="Q38" s="124">
        <f t="shared" si="1"/>
        <v>16103.14</v>
      </c>
      <c r="R38" s="124">
        <f t="shared" si="0"/>
        <v>68896.86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</row>
    <row r="39" spans="2:82" s="107" customFormat="1" ht="30" customHeight="1" x14ac:dyDescent="0.35">
      <c r="B39" s="119">
        <v>24</v>
      </c>
      <c r="C39" s="120" t="s">
        <v>228</v>
      </c>
      <c r="D39" s="120" t="s">
        <v>486</v>
      </c>
      <c r="E39" s="120" t="s">
        <v>487</v>
      </c>
      <c r="F39" s="121" t="s">
        <v>206</v>
      </c>
      <c r="G39" s="122" t="s">
        <v>24</v>
      </c>
      <c r="H39" s="123">
        <v>45323</v>
      </c>
      <c r="I39" s="123">
        <v>45505</v>
      </c>
      <c r="J39" s="124">
        <v>175000</v>
      </c>
      <c r="K39" s="124">
        <v>0</v>
      </c>
      <c r="L39" s="124">
        <v>175000</v>
      </c>
      <c r="M39" s="124">
        <v>5022.5</v>
      </c>
      <c r="N39" s="124">
        <v>29747.24</v>
      </c>
      <c r="O39" s="124">
        <v>5320</v>
      </c>
      <c r="P39" s="124">
        <v>5878.2</v>
      </c>
      <c r="Q39" s="124">
        <v>45967.94</v>
      </c>
      <c r="R39" s="124">
        <f t="shared" si="0"/>
        <v>129032.06</v>
      </c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</row>
    <row r="40" spans="2:82" s="107" customFormat="1" ht="30" customHeight="1" x14ac:dyDescent="0.35">
      <c r="B40" s="119">
        <v>25</v>
      </c>
      <c r="C40" s="120" t="s">
        <v>229</v>
      </c>
      <c r="D40" s="120" t="s">
        <v>515</v>
      </c>
      <c r="E40" s="120" t="s">
        <v>230</v>
      </c>
      <c r="F40" s="121" t="s">
        <v>206</v>
      </c>
      <c r="G40" s="122" t="s">
        <v>24</v>
      </c>
      <c r="H40" s="123">
        <v>45292</v>
      </c>
      <c r="I40" s="123">
        <v>45473</v>
      </c>
      <c r="J40" s="124">
        <v>130000</v>
      </c>
      <c r="K40" s="124">
        <v>0</v>
      </c>
      <c r="L40" s="124">
        <v>130000</v>
      </c>
      <c r="M40" s="124">
        <v>3731</v>
      </c>
      <c r="N40" s="124">
        <v>19162.12</v>
      </c>
      <c r="O40" s="124">
        <v>3952</v>
      </c>
      <c r="P40" s="124">
        <v>125</v>
      </c>
      <c r="Q40" s="124">
        <f t="shared" si="1"/>
        <v>26970.12</v>
      </c>
      <c r="R40" s="124">
        <f t="shared" si="0"/>
        <v>103029.88</v>
      </c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</row>
    <row r="41" spans="2:82" s="107" customFormat="1" ht="30" customHeight="1" x14ac:dyDescent="0.35">
      <c r="B41" s="119">
        <v>26</v>
      </c>
      <c r="C41" s="120" t="s">
        <v>231</v>
      </c>
      <c r="D41" s="120" t="s">
        <v>486</v>
      </c>
      <c r="E41" s="120" t="s">
        <v>514</v>
      </c>
      <c r="F41" s="121" t="s">
        <v>206</v>
      </c>
      <c r="G41" s="122" t="s">
        <v>21</v>
      </c>
      <c r="H41" s="123">
        <v>45323</v>
      </c>
      <c r="I41" s="123">
        <v>45505</v>
      </c>
      <c r="J41" s="124">
        <v>130000</v>
      </c>
      <c r="K41" s="124">
        <v>0</v>
      </c>
      <c r="L41" s="124">
        <v>130000</v>
      </c>
      <c r="M41" s="124">
        <v>3731</v>
      </c>
      <c r="N41" s="124">
        <v>18733.25</v>
      </c>
      <c r="O41" s="124">
        <v>3952</v>
      </c>
      <c r="P41" s="124">
        <v>1840.46</v>
      </c>
      <c r="Q41" s="124">
        <v>28256.71</v>
      </c>
      <c r="R41" s="124">
        <f t="shared" si="0"/>
        <v>101743.29000000001</v>
      </c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</row>
    <row r="42" spans="2:82" s="107" customFormat="1" ht="30" customHeight="1" x14ac:dyDescent="0.35">
      <c r="B42" s="119">
        <v>27</v>
      </c>
      <c r="C42" s="120" t="s">
        <v>234</v>
      </c>
      <c r="D42" s="120" t="s">
        <v>513</v>
      </c>
      <c r="E42" s="120" t="s">
        <v>468</v>
      </c>
      <c r="F42" s="121" t="s">
        <v>206</v>
      </c>
      <c r="G42" s="122" t="s">
        <v>24</v>
      </c>
      <c r="H42" s="123">
        <v>45323</v>
      </c>
      <c r="I42" s="123">
        <v>45505</v>
      </c>
      <c r="J42" s="124">
        <v>130000</v>
      </c>
      <c r="K42" s="124">
        <v>0</v>
      </c>
      <c r="L42" s="124">
        <v>130000</v>
      </c>
      <c r="M42" s="124">
        <v>3731</v>
      </c>
      <c r="N42" s="124">
        <v>18733.25</v>
      </c>
      <c r="O42" s="124">
        <v>3952</v>
      </c>
      <c r="P42" s="124">
        <v>1840.46</v>
      </c>
      <c r="Q42" s="124">
        <f t="shared" si="1"/>
        <v>28256.71</v>
      </c>
      <c r="R42" s="124">
        <f t="shared" si="0"/>
        <v>101743.29000000001</v>
      </c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</row>
    <row r="43" spans="2:82" s="107" customFormat="1" ht="30" customHeight="1" x14ac:dyDescent="0.35">
      <c r="B43" s="119">
        <v>28</v>
      </c>
      <c r="C43" s="120" t="s">
        <v>235</v>
      </c>
      <c r="D43" s="120" t="s">
        <v>514</v>
      </c>
      <c r="E43" s="120" t="s">
        <v>236</v>
      </c>
      <c r="F43" s="121" t="s">
        <v>206</v>
      </c>
      <c r="G43" s="122" t="s">
        <v>24</v>
      </c>
      <c r="H43" s="123" t="s">
        <v>489</v>
      </c>
      <c r="I43" s="123" t="s">
        <v>490</v>
      </c>
      <c r="J43" s="124">
        <v>70000</v>
      </c>
      <c r="K43" s="124">
        <v>0</v>
      </c>
      <c r="L43" s="124">
        <v>70000</v>
      </c>
      <c r="M43" s="124">
        <v>2009</v>
      </c>
      <c r="N43" s="124">
        <v>2490.61</v>
      </c>
      <c r="O43" s="124">
        <v>2128</v>
      </c>
      <c r="P43" s="124">
        <v>125</v>
      </c>
      <c r="Q43" s="124">
        <f t="shared" si="1"/>
        <v>6752.6100000000006</v>
      </c>
      <c r="R43" s="124">
        <f t="shared" si="0"/>
        <v>63247.39</v>
      </c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</row>
    <row r="44" spans="2:82" s="107" customFormat="1" ht="30" customHeight="1" x14ac:dyDescent="0.35">
      <c r="B44" s="119">
        <v>29</v>
      </c>
      <c r="C44" s="120" t="s">
        <v>237</v>
      </c>
      <c r="D44" s="120" t="s">
        <v>515</v>
      </c>
      <c r="E44" s="120" t="s">
        <v>447</v>
      </c>
      <c r="F44" s="121" t="s">
        <v>206</v>
      </c>
      <c r="G44" s="122" t="s">
        <v>24</v>
      </c>
      <c r="H44" s="123">
        <v>45323</v>
      </c>
      <c r="I44" s="123">
        <v>45505</v>
      </c>
      <c r="J44" s="124">
        <v>51000</v>
      </c>
      <c r="K44" s="124">
        <v>0</v>
      </c>
      <c r="L44" s="124">
        <v>51000</v>
      </c>
      <c r="M44" s="124">
        <v>1463.7</v>
      </c>
      <c r="N44" s="124">
        <v>0</v>
      </c>
      <c r="O44" s="124">
        <v>1550.4</v>
      </c>
      <c r="P44" s="124">
        <v>125</v>
      </c>
      <c r="Q44" s="124">
        <f t="shared" si="1"/>
        <v>3139.1000000000004</v>
      </c>
      <c r="R44" s="124">
        <f t="shared" si="0"/>
        <v>47860.9</v>
      </c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</row>
    <row r="45" spans="2:82" s="107" customFormat="1" ht="30" customHeight="1" x14ac:dyDescent="0.35">
      <c r="B45" s="119">
        <v>30</v>
      </c>
      <c r="C45" s="120" t="s">
        <v>238</v>
      </c>
      <c r="D45" s="120" t="s">
        <v>515</v>
      </c>
      <c r="E45" s="120" t="s">
        <v>379</v>
      </c>
      <c r="F45" s="121" t="s">
        <v>206</v>
      </c>
      <c r="G45" s="122" t="s">
        <v>24</v>
      </c>
      <c r="H45" s="123">
        <v>45323</v>
      </c>
      <c r="I45" s="123">
        <v>45505</v>
      </c>
      <c r="J45" s="124">
        <v>51000</v>
      </c>
      <c r="K45" s="124">
        <v>0</v>
      </c>
      <c r="L45" s="124">
        <v>51000</v>
      </c>
      <c r="M45" s="124">
        <v>1463.7</v>
      </c>
      <c r="N45" s="124">
        <v>0</v>
      </c>
      <c r="O45" s="124">
        <v>1550.4</v>
      </c>
      <c r="P45" s="124">
        <v>125</v>
      </c>
      <c r="Q45" s="124">
        <f t="shared" si="1"/>
        <v>3139.1000000000004</v>
      </c>
      <c r="R45" s="124">
        <f t="shared" si="0"/>
        <v>47860.9</v>
      </c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</row>
    <row r="46" spans="2:82" s="107" customFormat="1" ht="30" customHeight="1" x14ac:dyDescent="0.35">
      <c r="B46" s="119">
        <v>31</v>
      </c>
      <c r="C46" s="120" t="s">
        <v>406</v>
      </c>
      <c r="D46" s="120" t="s">
        <v>513</v>
      </c>
      <c r="E46" s="120" t="s">
        <v>462</v>
      </c>
      <c r="F46" s="121" t="s">
        <v>407</v>
      </c>
      <c r="G46" s="122" t="s">
        <v>24</v>
      </c>
      <c r="H46" s="123">
        <v>45231</v>
      </c>
      <c r="I46" s="123">
        <v>45383</v>
      </c>
      <c r="J46" s="124">
        <v>46000</v>
      </c>
      <c r="K46" s="124">
        <v>0</v>
      </c>
      <c r="L46" s="124">
        <v>46000</v>
      </c>
      <c r="M46" s="124">
        <v>1320.2</v>
      </c>
      <c r="N46" s="124">
        <v>0</v>
      </c>
      <c r="O46" s="124">
        <v>1398.4</v>
      </c>
      <c r="P46" s="124">
        <v>125</v>
      </c>
      <c r="Q46" s="124">
        <v>2843.6</v>
      </c>
      <c r="R46" s="124">
        <f>(L46-Q46)</f>
        <v>43156.4</v>
      </c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</row>
    <row r="47" spans="2:82" s="107" customFormat="1" ht="30" customHeight="1" x14ac:dyDescent="0.35">
      <c r="B47" s="119">
        <v>32</v>
      </c>
      <c r="C47" s="120" t="s">
        <v>239</v>
      </c>
      <c r="D47" s="120" t="s">
        <v>424</v>
      </c>
      <c r="E47" s="120" t="s">
        <v>240</v>
      </c>
      <c r="F47" s="121" t="s">
        <v>206</v>
      </c>
      <c r="G47" s="122" t="s">
        <v>24</v>
      </c>
      <c r="H47" s="123">
        <v>45323</v>
      </c>
      <c r="I47" s="123">
        <v>45505</v>
      </c>
      <c r="J47" s="124">
        <v>175000</v>
      </c>
      <c r="K47" s="124">
        <v>0</v>
      </c>
      <c r="L47" s="124">
        <v>175000</v>
      </c>
      <c r="M47" s="124">
        <v>5022.5</v>
      </c>
      <c r="N47" s="124">
        <v>29747.24</v>
      </c>
      <c r="O47" s="124">
        <v>5320</v>
      </c>
      <c r="P47" s="124">
        <v>25</v>
      </c>
      <c r="Q47" s="124">
        <f t="shared" si="1"/>
        <v>40114.740000000005</v>
      </c>
      <c r="R47" s="124">
        <f t="shared" si="0"/>
        <v>134885.26</v>
      </c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</row>
    <row r="48" spans="2:82" s="107" customFormat="1" ht="30" customHeight="1" x14ac:dyDescent="0.35">
      <c r="B48" s="119">
        <v>33</v>
      </c>
      <c r="C48" s="120" t="s">
        <v>241</v>
      </c>
      <c r="D48" s="120" t="s">
        <v>516</v>
      </c>
      <c r="E48" s="120" t="s">
        <v>459</v>
      </c>
      <c r="F48" s="121" t="s">
        <v>206</v>
      </c>
      <c r="G48" s="122" t="s">
        <v>21</v>
      </c>
      <c r="H48" s="123">
        <v>45323</v>
      </c>
      <c r="I48" s="123">
        <v>45505</v>
      </c>
      <c r="J48" s="124">
        <v>130000</v>
      </c>
      <c r="K48" s="124">
        <v>0</v>
      </c>
      <c r="L48" s="124">
        <v>130000</v>
      </c>
      <c r="M48" s="124">
        <v>3731</v>
      </c>
      <c r="N48" s="124">
        <v>18733.25</v>
      </c>
      <c r="O48" s="124">
        <v>3952</v>
      </c>
      <c r="P48" s="124">
        <v>1840.46</v>
      </c>
      <c r="Q48" s="124">
        <f t="shared" si="1"/>
        <v>28256.71</v>
      </c>
      <c r="R48" s="124">
        <f t="shared" si="0"/>
        <v>101743.29000000001</v>
      </c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</row>
    <row r="49" spans="2:82" s="107" customFormat="1" ht="30" customHeight="1" x14ac:dyDescent="0.35">
      <c r="B49" s="119">
        <v>34</v>
      </c>
      <c r="C49" s="120" t="s">
        <v>242</v>
      </c>
      <c r="D49" s="120" t="s">
        <v>517</v>
      </c>
      <c r="E49" s="120" t="s">
        <v>243</v>
      </c>
      <c r="F49" s="121" t="s">
        <v>206</v>
      </c>
      <c r="G49" s="122" t="s">
        <v>24</v>
      </c>
      <c r="H49" s="123">
        <v>45323</v>
      </c>
      <c r="I49" s="123">
        <v>45505</v>
      </c>
      <c r="J49" s="124">
        <v>70000</v>
      </c>
      <c r="K49" s="124">
        <v>0</v>
      </c>
      <c r="L49" s="124">
        <v>70000</v>
      </c>
      <c r="M49" s="124">
        <v>2009</v>
      </c>
      <c r="N49" s="124">
        <v>1314.49</v>
      </c>
      <c r="O49" s="124">
        <v>2128</v>
      </c>
      <c r="P49" s="124">
        <v>125</v>
      </c>
      <c r="Q49" s="124">
        <f t="shared" si="1"/>
        <v>5576.49</v>
      </c>
      <c r="R49" s="124">
        <f t="shared" si="0"/>
        <v>64423.51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</row>
    <row r="50" spans="2:82" s="107" customFormat="1" ht="30" customHeight="1" x14ac:dyDescent="0.35">
      <c r="B50" s="119">
        <v>35</v>
      </c>
      <c r="C50" s="120" t="s">
        <v>244</v>
      </c>
      <c r="D50" s="120" t="s">
        <v>81</v>
      </c>
      <c r="E50" s="120" t="s">
        <v>559</v>
      </c>
      <c r="F50" s="121" t="s">
        <v>206</v>
      </c>
      <c r="G50" s="122" t="s">
        <v>24</v>
      </c>
      <c r="H50" s="123">
        <v>45323</v>
      </c>
      <c r="I50" s="123">
        <v>45505</v>
      </c>
      <c r="J50" s="124">
        <v>65000</v>
      </c>
      <c r="K50" s="124">
        <v>0</v>
      </c>
      <c r="L50" s="124">
        <v>65000</v>
      </c>
      <c r="M50" s="124">
        <v>1865.5</v>
      </c>
      <c r="N50" s="124">
        <v>0</v>
      </c>
      <c r="O50" s="124">
        <v>1976</v>
      </c>
      <c r="P50" s="124">
        <v>125</v>
      </c>
      <c r="Q50" s="124">
        <v>3966.5</v>
      </c>
      <c r="R50" s="124">
        <f t="shared" si="0"/>
        <v>61033.5</v>
      </c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</row>
    <row r="51" spans="2:82" s="107" customFormat="1" ht="30" customHeight="1" x14ac:dyDescent="0.35">
      <c r="B51" s="119">
        <v>36</v>
      </c>
      <c r="C51" s="120" t="s">
        <v>245</v>
      </c>
      <c r="D51" s="120" t="s">
        <v>426</v>
      </c>
      <c r="E51" s="120" t="s">
        <v>392</v>
      </c>
      <c r="F51" s="121" t="s">
        <v>206</v>
      </c>
      <c r="G51" s="122" t="s">
        <v>21</v>
      </c>
      <c r="H51" s="123">
        <v>45323</v>
      </c>
      <c r="I51" s="123">
        <v>45505</v>
      </c>
      <c r="J51" s="124">
        <v>175000</v>
      </c>
      <c r="K51" s="124">
        <v>0</v>
      </c>
      <c r="L51" s="124">
        <v>175000</v>
      </c>
      <c r="M51" s="124">
        <v>5022.5</v>
      </c>
      <c r="N51" s="124">
        <v>29747.24</v>
      </c>
      <c r="O51" s="124">
        <v>5320</v>
      </c>
      <c r="P51" s="124">
        <v>5878.2</v>
      </c>
      <c r="Q51" s="124">
        <f t="shared" si="1"/>
        <v>45967.94</v>
      </c>
      <c r="R51" s="124">
        <f t="shared" si="0"/>
        <v>129032.06</v>
      </c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</row>
    <row r="52" spans="2:82" s="107" customFormat="1" ht="30" customHeight="1" x14ac:dyDescent="0.35">
      <c r="B52" s="119">
        <v>37</v>
      </c>
      <c r="C52" s="120" t="s">
        <v>246</v>
      </c>
      <c r="D52" s="120" t="s">
        <v>426</v>
      </c>
      <c r="E52" s="120" t="s">
        <v>380</v>
      </c>
      <c r="F52" s="121" t="s">
        <v>206</v>
      </c>
      <c r="G52" s="122" t="s">
        <v>21</v>
      </c>
      <c r="H52" s="123">
        <v>45323</v>
      </c>
      <c r="I52" s="123">
        <v>45505</v>
      </c>
      <c r="J52" s="124">
        <v>130000</v>
      </c>
      <c r="K52" s="124">
        <v>0</v>
      </c>
      <c r="L52" s="124">
        <v>130000</v>
      </c>
      <c r="M52" s="124">
        <v>3731</v>
      </c>
      <c r="N52" s="124">
        <v>18733.25</v>
      </c>
      <c r="O52" s="124">
        <v>3952</v>
      </c>
      <c r="P52" s="124">
        <v>6940.76</v>
      </c>
      <c r="Q52" s="124">
        <f t="shared" si="1"/>
        <v>33357.01</v>
      </c>
      <c r="R52" s="124">
        <f t="shared" si="0"/>
        <v>96642.989999999991</v>
      </c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</row>
    <row r="53" spans="2:82" s="107" customFormat="1" ht="30" customHeight="1" x14ac:dyDescent="0.35">
      <c r="B53" s="119">
        <v>38</v>
      </c>
      <c r="C53" s="120" t="s">
        <v>247</v>
      </c>
      <c r="D53" s="120" t="s">
        <v>518</v>
      </c>
      <c r="E53" s="120" t="s">
        <v>381</v>
      </c>
      <c r="F53" s="121" t="s">
        <v>206</v>
      </c>
      <c r="G53" s="122" t="s">
        <v>24</v>
      </c>
      <c r="H53" s="123">
        <v>45323</v>
      </c>
      <c r="I53" s="123">
        <v>45505</v>
      </c>
      <c r="J53" s="124">
        <v>130000</v>
      </c>
      <c r="K53" s="124">
        <v>0</v>
      </c>
      <c r="L53" s="124">
        <v>130000</v>
      </c>
      <c r="M53" s="124">
        <v>3731</v>
      </c>
      <c r="N53" s="124">
        <v>19162.12</v>
      </c>
      <c r="O53" s="124">
        <v>3952</v>
      </c>
      <c r="P53" s="124">
        <v>735.4</v>
      </c>
      <c r="Q53" s="124">
        <f t="shared" si="1"/>
        <v>27580.52</v>
      </c>
      <c r="R53" s="124">
        <f t="shared" si="0"/>
        <v>102419.48</v>
      </c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</row>
    <row r="54" spans="2:82" s="107" customFormat="1" ht="30" customHeight="1" x14ac:dyDescent="0.35">
      <c r="B54" s="119">
        <v>39</v>
      </c>
      <c r="C54" s="120" t="s">
        <v>389</v>
      </c>
      <c r="D54" s="120" t="s">
        <v>499</v>
      </c>
      <c r="E54" s="120" t="s">
        <v>448</v>
      </c>
      <c r="F54" s="121" t="s">
        <v>206</v>
      </c>
      <c r="G54" s="122" t="s">
        <v>21</v>
      </c>
      <c r="H54" s="123">
        <v>45323</v>
      </c>
      <c r="I54" s="123">
        <v>45505</v>
      </c>
      <c r="J54" s="124">
        <v>51000</v>
      </c>
      <c r="K54" s="124">
        <v>0</v>
      </c>
      <c r="L54" s="124">
        <v>51000</v>
      </c>
      <c r="M54" s="124">
        <v>1463.7</v>
      </c>
      <c r="N54" s="124">
        <v>0</v>
      </c>
      <c r="O54" s="124">
        <v>1550.4</v>
      </c>
      <c r="P54" s="124">
        <v>877.9</v>
      </c>
      <c r="Q54" s="124">
        <f t="shared" si="1"/>
        <v>3892.0000000000005</v>
      </c>
      <c r="R54" s="124">
        <f t="shared" si="0"/>
        <v>47108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</row>
    <row r="55" spans="2:82" s="107" customFormat="1" ht="30" customHeight="1" x14ac:dyDescent="0.35">
      <c r="B55" s="119">
        <v>40</v>
      </c>
      <c r="C55" s="120" t="s">
        <v>250</v>
      </c>
      <c r="D55" s="120" t="s">
        <v>499</v>
      </c>
      <c r="E55" s="120" t="s">
        <v>448</v>
      </c>
      <c r="F55" s="121" t="s">
        <v>206</v>
      </c>
      <c r="G55" s="122" t="s">
        <v>21</v>
      </c>
      <c r="H55" s="123">
        <v>45323</v>
      </c>
      <c r="I55" s="123">
        <v>45505</v>
      </c>
      <c r="J55" s="124">
        <v>51000</v>
      </c>
      <c r="K55" s="124">
        <v>0</v>
      </c>
      <c r="L55" s="124">
        <v>51000</v>
      </c>
      <c r="M55" s="124">
        <v>1463.7</v>
      </c>
      <c r="N55" s="124">
        <v>0</v>
      </c>
      <c r="O55" s="124">
        <v>1550.4</v>
      </c>
      <c r="P55" s="124">
        <v>877.9</v>
      </c>
      <c r="Q55" s="124">
        <f t="shared" si="1"/>
        <v>3892.0000000000005</v>
      </c>
      <c r="R55" s="124">
        <f t="shared" si="0"/>
        <v>47108</v>
      </c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</row>
    <row r="56" spans="2:82" s="107" customFormat="1" ht="30" customHeight="1" x14ac:dyDescent="0.35">
      <c r="B56" s="119">
        <v>41</v>
      </c>
      <c r="C56" s="120" t="s">
        <v>251</v>
      </c>
      <c r="D56" s="120" t="s">
        <v>518</v>
      </c>
      <c r="E56" s="120" t="s">
        <v>449</v>
      </c>
      <c r="F56" s="121" t="s">
        <v>206</v>
      </c>
      <c r="G56" s="122" t="s">
        <v>21</v>
      </c>
      <c r="H56" s="123">
        <v>45323</v>
      </c>
      <c r="I56" s="123">
        <v>45505</v>
      </c>
      <c r="J56" s="124">
        <v>51000</v>
      </c>
      <c r="K56" s="124">
        <v>0</v>
      </c>
      <c r="L56" s="124">
        <v>51000</v>
      </c>
      <c r="M56" s="124">
        <v>1463.7</v>
      </c>
      <c r="N56" s="124">
        <v>0</v>
      </c>
      <c r="O56" s="124">
        <v>1550.4</v>
      </c>
      <c r="P56" s="124">
        <v>125</v>
      </c>
      <c r="Q56" s="124">
        <f t="shared" si="1"/>
        <v>3139.1000000000004</v>
      </c>
      <c r="R56" s="124">
        <f t="shared" si="0"/>
        <v>47860.9</v>
      </c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</row>
    <row r="57" spans="2:82" s="107" customFormat="1" ht="30" customHeight="1" x14ac:dyDescent="0.35">
      <c r="B57" s="119">
        <v>42</v>
      </c>
      <c r="C57" s="120" t="s">
        <v>252</v>
      </c>
      <c r="D57" s="120" t="s">
        <v>518</v>
      </c>
      <c r="E57" s="120" t="s">
        <v>253</v>
      </c>
      <c r="F57" s="121" t="s">
        <v>206</v>
      </c>
      <c r="G57" s="122" t="s">
        <v>21</v>
      </c>
      <c r="H57" s="123">
        <v>45323</v>
      </c>
      <c r="I57" s="123">
        <v>45505</v>
      </c>
      <c r="J57" s="124">
        <v>70000</v>
      </c>
      <c r="K57" s="124">
        <v>0</v>
      </c>
      <c r="L57" s="124">
        <v>70000</v>
      </c>
      <c r="M57" s="124">
        <v>2009</v>
      </c>
      <c r="N57" s="124">
        <v>1314.49</v>
      </c>
      <c r="O57" s="124">
        <v>2128</v>
      </c>
      <c r="P57" s="124">
        <v>125</v>
      </c>
      <c r="Q57" s="124">
        <f t="shared" si="1"/>
        <v>5576.49</v>
      </c>
      <c r="R57" s="124">
        <f t="shared" si="0"/>
        <v>64423.51</v>
      </c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</row>
    <row r="58" spans="2:82" s="107" customFormat="1" ht="30" customHeight="1" x14ac:dyDescent="0.35">
      <c r="B58" s="119">
        <v>43</v>
      </c>
      <c r="C58" s="120" t="s">
        <v>254</v>
      </c>
      <c r="D58" s="120" t="s">
        <v>519</v>
      </c>
      <c r="E58" s="120" t="s">
        <v>255</v>
      </c>
      <c r="F58" s="121" t="s">
        <v>206</v>
      </c>
      <c r="G58" s="122" t="s">
        <v>21</v>
      </c>
      <c r="H58" s="123">
        <v>45323</v>
      </c>
      <c r="I58" s="123">
        <v>45505</v>
      </c>
      <c r="J58" s="124">
        <v>80000</v>
      </c>
      <c r="K58" s="124">
        <v>0</v>
      </c>
      <c r="L58" s="124">
        <v>80000</v>
      </c>
      <c r="M58" s="124">
        <v>2296</v>
      </c>
      <c r="N58" s="124">
        <v>5802.04</v>
      </c>
      <c r="O58" s="124">
        <v>2432</v>
      </c>
      <c r="P58" s="124">
        <v>125</v>
      </c>
      <c r="Q58" s="124">
        <v>10655.04</v>
      </c>
      <c r="R58" s="124">
        <f t="shared" si="0"/>
        <v>69344.959999999992</v>
      </c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</row>
    <row r="59" spans="2:82" s="107" customFormat="1" ht="30" customHeight="1" x14ac:dyDescent="0.35">
      <c r="B59" s="119">
        <v>44</v>
      </c>
      <c r="C59" s="120" t="s">
        <v>256</v>
      </c>
      <c r="D59" s="120" t="s">
        <v>519</v>
      </c>
      <c r="E59" s="120" t="s">
        <v>129</v>
      </c>
      <c r="F59" s="121" t="s">
        <v>206</v>
      </c>
      <c r="G59" s="122" t="s">
        <v>21</v>
      </c>
      <c r="H59" s="123">
        <v>45323</v>
      </c>
      <c r="I59" s="123">
        <v>45505</v>
      </c>
      <c r="J59" s="124">
        <v>65000</v>
      </c>
      <c r="K59" s="124">
        <v>0</v>
      </c>
      <c r="L59" s="124">
        <v>65000</v>
      </c>
      <c r="M59" s="124">
        <v>1865.5</v>
      </c>
      <c r="N59" s="124">
        <v>0</v>
      </c>
      <c r="O59" s="124">
        <v>1976</v>
      </c>
      <c r="P59" s="124">
        <v>125</v>
      </c>
      <c r="Q59" s="124">
        <f t="shared" si="1"/>
        <v>3966.5</v>
      </c>
      <c r="R59" s="124">
        <f t="shared" si="0"/>
        <v>61033.5</v>
      </c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</row>
    <row r="60" spans="2:82" s="107" customFormat="1" ht="30" customHeight="1" x14ac:dyDescent="0.35">
      <c r="B60" s="119">
        <v>45</v>
      </c>
      <c r="C60" s="120" t="s">
        <v>378</v>
      </c>
      <c r="D60" s="120" t="s">
        <v>519</v>
      </c>
      <c r="E60" s="120" t="s">
        <v>129</v>
      </c>
      <c r="F60" s="121" t="s">
        <v>206</v>
      </c>
      <c r="G60" s="122" t="s">
        <v>24</v>
      </c>
      <c r="H60" s="123">
        <v>45323</v>
      </c>
      <c r="I60" s="123">
        <v>45505</v>
      </c>
      <c r="J60" s="124">
        <v>60000</v>
      </c>
      <c r="K60" s="124">
        <v>0</v>
      </c>
      <c r="L60" s="124">
        <v>60000</v>
      </c>
      <c r="M60" s="124">
        <v>1722</v>
      </c>
      <c r="N60" s="124">
        <v>0</v>
      </c>
      <c r="O60" s="124">
        <v>1824</v>
      </c>
      <c r="P60" s="124">
        <v>125</v>
      </c>
      <c r="Q60" s="124">
        <f>SUM(M60:P60)</f>
        <v>3671</v>
      </c>
      <c r="R60" s="124">
        <f>(L60-Q60)</f>
        <v>56329</v>
      </c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</row>
    <row r="61" spans="2:82" s="107" customFormat="1" ht="30" customHeight="1" x14ac:dyDescent="0.35">
      <c r="B61" s="119">
        <v>46</v>
      </c>
      <c r="C61" s="120" t="s">
        <v>257</v>
      </c>
      <c r="D61" s="120" t="s">
        <v>520</v>
      </c>
      <c r="E61" s="120" t="s">
        <v>457</v>
      </c>
      <c r="F61" s="121" t="s">
        <v>206</v>
      </c>
      <c r="G61" s="122" t="s">
        <v>21</v>
      </c>
      <c r="H61" s="123" t="s">
        <v>491</v>
      </c>
      <c r="I61" s="123">
        <v>45505</v>
      </c>
      <c r="J61" s="124">
        <v>51000</v>
      </c>
      <c r="K61" s="124">
        <v>0</v>
      </c>
      <c r="L61" s="124">
        <v>51000</v>
      </c>
      <c r="M61" s="124">
        <v>1463.7</v>
      </c>
      <c r="N61" s="124">
        <v>0</v>
      </c>
      <c r="O61" s="124">
        <v>1550.4</v>
      </c>
      <c r="P61" s="124">
        <v>125</v>
      </c>
      <c r="Q61" s="124">
        <f t="shared" si="1"/>
        <v>3139.1000000000004</v>
      </c>
      <c r="R61" s="124">
        <f t="shared" si="0"/>
        <v>47860.9</v>
      </c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</row>
    <row r="62" spans="2:82" s="107" customFormat="1" ht="30" customHeight="1" x14ac:dyDescent="0.35">
      <c r="B62" s="119">
        <v>47</v>
      </c>
      <c r="C62" s="120" t="s">
        <v>259</v>
      </c>
      <c r="D62" s="120" t="s">
        <v>520</v>
      </c>
      <c r="E62" s="120" t="s">
        <v>457</v>
      </c>
      <c r="F62" s="121" t="s">
        <v>206</v>
      </c>
      <c r="G62" s="122" t="s">
        <v>24</v>
      </c>
      <c r="H62" s="123">
        <v>45323</v>
      </c>
      <c r="I62" s="123">
        <v>45505</v>
      </c>
      <c r="J62" s="124">
        <v>51000</v>
      </c>
      <c r="K62" s="124">
        <v>0</v>
      </c>
      <c r="L62" s="124">
        <v>51000</v>
      </c>
      <c r="M62" s="124">
        <v>1463.7</v>
      </c>
      <c r="N62" s="124">
        <v>0</v>
      </c>
      <c r="O62" s="124">
        <v>1550.4</v>
      </c>
      <c r="P62" s="124">
        <v>125</v>
      </c>
      <c r="Q62" s="124">
        <f t="shared" si="1"/>
        <v>3139.1000000000004</v>
      </c>
      <c r="R62" s="124">
        <f t="shared" si="0"/>
        <v>47860.9</v>
      </c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</row>
    <row r="63" spans="2:82" s="107" customFormat="1" ht="30" customHeight="1" x14ac:dyDescent="0.35">
      <c r="B63" s="119">
        <v>48</v>
      </c>
      <c r="C63" s="120" t="s">
        <v>260</v>
      </c>
      <c r="D63" s="120" t="s">
        <v>521</v>
      </c>
      <c r="E63" s="120" t="s">
        <v>469</v>
      </c>
      <c r="F63" s="121" t="s">
        <v>206</v>
      </c>
      <c r="G63" s="122" t="s">
        <v>21</v>
      </c>
      <c r="H63" s="123">
        <v>45323</v>
      </c>
      <c r="I63" s="123">
        <v>45505</v>
      </c>
      <c r="J63" s="124">
        <v>130000</v>
      </c>
      <c r="K63" s="124">
        <v>0</v>
      </c>
      <c r="L63" s="124">
        <v>130000</v>
      </c>
      <c r="M63" s="124">
        <v>3731</v>
      </c>
      <c r="N63" s="124">
        <v>18304.39</v>
      </c>
      <c r="O63" s="124">
        <v>3952</v>
      </c>
      <c r="P63" s="124">
        <v>3555.92</v>
      </c>
      <c r="Q63" s="124">
        <f t="shared" si="1"/>
        <v>29543.309999999998</v>
      </c>
      <c r="R63" s="124">
        <f t="shared" si="0"/>
        <v>100456.69</v>
      </c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</row>
    <row r="64" spans="2:82" s="107" customFormat="1" ht="30" customHeight="1" x14ac:dyDescent="0.35">
      <c r="B64" s="119">
        <v>49</v>
      </c>
      <c r="C64" s="120" t="s">
        <v>261</v>
      </c>
      <c r="D64" s="120" t="s">
        <v>524</v>
      </c>
      <c r="E64" s="120" t="s">
        <v>439</v>
      </c>
      <c r="F64" s="121" t="s">
        <v>206</v>
      </c>
      <c r="G64" s="122" t="s">
        <v>21</v>
      </c>
      <c r="H64" s="123">
        <v>45323</v>
      </c>
      <c r="I64" s="123">
        <v>45505</v>
      </c>
      <c r="J64" s="124">
        <v>130000</v>
      </c>
      <c r="K64" s="124">
        <v>0</v>
      </c>
      <c r="L64" s="124">
        <v>130000</v>
      </c>
      <c r="M64" s="124">
        <v>3731</v>
      </c>
      <c r="N64" s="124">
        <v>19162.12</v>
      </c>
      <c r="O64" s="124">
        <v>3952</v>
      </c>
      <c r="P64" s="124">
        <v>125</v>
      </c>
      <c r="Q64" s="124">
        <f t="shared" si="1"/>
        <v>26970.12</v>
      </c>
      <c r="R64" s="124">
        <f t="shared" si="0"/>
        <v>103029.88</v>
      </c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</row>
    <row r="65" spans="2:82" s="107" customFormat="1" ht="30" customHeight="1" x14ac:dyDescent="0.35">
      <c r="B65" s="119">
        <v>50</v>
      </c>
      <c r="C65" s="120" t="s">
        <v>262</v>
      </c>
      <c r="D65" s="120" t="s">
        <v>525</v>
      </c>
      <c r="E65" s="120" t="s">
        <v>382</v>
      </c>
      <c r="F65" s="121" t="s">
        <v>206</v>
      </c>
      <c r="G65" s="122" t="s">
        <v>24</v>
      </c>
      <c r="H65" s="123">
        <v>45323</v>
      </c>
      <c r="I65" s="123">
        <v>45505</v>
      </c>
      <c r="J65" s="124">
        <v>65000</v>
      </c>
      <c r="K65" s="124">
        <v>0</v>
      </c>
      <c r="L65" s="124">
        <v>65000</v>
      </c>
      <c r="M65" s="124">
        <v>1865.5</v>
      </c>
      <c r="N65" s="124">
        <v>0</v>
      </c>
      <c r="O65" s="124">
        <v>1976</v>
      </c>
      <c r="P65" s="124">
        <v>125</v>
      </c>
      <c r="Q65" s="124">
        <f t="shared" si="1"/>
        <v>3966.5</v>
      </c>
      <c r="R65" s="124">
        <f t="shared" si="0"/>
        <v>61033.5</v>
      </c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</row>
    <row r="66" spans="2:82" s="107" customFormat="1" ht="30" customHeight="1" x14ac:dyDescent="0.35">
      <c r="B66" s="119">
        <v>51</v>
      </c>
      <c r="C66" s="120" t="s">
        <v>390</v>
      </c>
      <c r="D66" s="120" t="s">
        <v>522</v>
      </c>
      <c r="E66" s="120" t="s">
        <v>383</v>
      </c>
      <c r="F66" s="121" t="s">
        <v>206</v>
      </c>
      <c r="G66" s="122" t="s">
        <v>21</v>
      </c>
      <c r="H66" s="123">
        <v>45323</v>
      </c>
      <c r="I66" s="123" t="s">
        <v>492</v>
      </c>
      <c r="J66" s="124">
        <v>130000</v>
      </c>
      <c r="K66" s="124">
        <v>0</v>
      </c>
      <c r="L66" s="124">
        <v>130000</v>
      </c>
      <c r="M66" s="124">
        <v>3731</v>
      </c>
      <c r="N66" s="124">
        <v>18733.25</v>
      </c>
      <c r="O66" s="124">
        <v>3952</v>
      </c>
      <c r="P66" s="124">
        <v>4815.46</v>
      </c>
      <c r="Q66" s="124">
        <f t="shared" si="1"/>
        <v>31231.71</v>
      </c>
      <c r="R66" s="124">
        <f t="shared" si="0"/>
        <v>98768.290000000008</v>
      </c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</row>
    <row r="67" spans="2:82" s="107" customFormat="1" ht="30" customHeight="1" x14ac:dyDescent="0.35">
      <c r="B67" s="119">
        <v>52</v>
      </c>
      <c r="C67" s="120" t="s">
        <v>152</v>
      </c>
      <c r="D67" s="120" t="s">
        <v>525</v>
      </c>
      <c r="E67" s="120" t="s">
        <v>460</v>
      </c>
      <c r="F67" s="121" t="s">
        <v>206</v>
      </c>
      <c r="G67" s="122" t="s">
        <v>21</v>
      </c>
      <c r="H67" s="123">
        <v>45323</v>
      </c>
      <c r="I67" s="123">
        <v>45505</v>
      </c>
      <c r="J67" s="124">
        <v>100000</v>
      </c>
      <c r="K67" s="124">
        <v>0</v>
      </c>
      <c r="L67" s="124">
        <v>100000</v>
      </c>
      <c r="M67" s="124">
        <v>2870</v>
      </c>
      <c r="N67" s="124">
        <v>8144.81</v>
      </c>
      <c r="O67" s="124">
        <v>3040</v>
      </c>
      <c r="P67" s="124">
        <v>1625</v>
      </c>
      <c r="Q67" s="124">
        <f>SUM(M67:P67)</f>
        <v>15679.810000000001</v>
      </c>
      <c r="R67" s="124">
        <f>(L67-Q67)</f>
        <v>84320.19</v>
      </c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</row>
    <row r="68" spans="2:82" s="107" customFormat="1" ht="30" customHeight="1" x14ac:dyDescent="0.35">
      <c r="B68" s="119">
        <v>53</v>
      </c>
      <c r="C68" s="120" t="s">
        <v>418</v>
      </c>
      <c r="D68" s="120" t="s">
        <v>525</v>
      </c>
      <c r="E68" s="120" t="s">
        <v>382</v>
      </c>
      <c r="F68" s="121" t="s">
        <v>206</v>
      </c>
      <c r="G68" s="122" t="s">
        <v>21</v>
      </c>
      <c r="H68" s="123">
        <v>45323</v>
      </c>
      <c r="I68" s="123">
        <v>45505</v>
      </c>
      <c r="J68" s="124">
        <v>65000</v>
      </c>
      <c r="K68" s="124">
        <v>0</v>
      </c>
      <c r="L68" s="124">
        <v>65000</v>
      </c>
      <c r="M68" s="124">
        <v>1865.5</v>
      </c>
      <c r="N68" s="124">
        <v>0</v>
      </c>
      <c r="O68" s="124">
        <v>1976</v>
      </c>
      <c r="P68" s="124">
        <v>125</v>
      </c>
      <c r="Q68" s="124">
        <f>SUM(M68:P68)</f>
        <v>3966.5</v>
      </c>
      <c r="R68" s="124">
        <f>(L68-Q68)</f>
        <v>61033.5</v>
      </c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</row>
    <row r="69" spans="2:82" s="107" customFormat="1" ht="30" customHeight="1" x14ac:dyDescent="0.35">
      <c r="B69" s="119">
        <v>54</v>
      </c>
      <c r="C69" s="120" t="s">
        <v>393</v>
      </c>
      <c r="D69" s="120" t="s">
        <v>525</v>
      </c>
      <c r="E69" s="120" t="s">
        <v>382</v>
      </c>
      <c r="F69" s="121" t="s">
        <v>206</v>
      </c>
      <c r="G69" s="122" t="s">
        <v>24</v>
      </c>
      <c r="H69" s="123">
        <v>45383</v>
      </c>
      <c r="I69" s="123">
        <v>45566</v>
      </c>
      <c r="J69" s="124">
        <v>60000</v>
      </c>
      <c r="K69" s="124">
        <v>0</v>
      </c>
      <c r="L69" s="124">
        <v>60000</v>
      </c>
      <c r="M69" s="124">
        <v>1722</v>
      </c>
      <c r="N69" s="124">
        <v>3486.68</v>
      </c>
      <c r="O69" s="124">
        <v>1824</v>
      </c>
      <c r="P69" s="124">
        <v>877.9</v>
      </c>
      <c r="Q69" s="124">
        <v>7910.58</v>
      </c>
      <c r="R69" s="124">
        <f>(L69-Q69)</f>
        <v>52089.42</v>
      </c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</row>
    <row r="70" spans="2:82" s="107" customFormat="1" ht="30" customHeight="1" x14ac:dyDescent="0.35">
      <c r="B70" s="119">
        <v>55</v>
      </c>
      <c r="C70" s="120" t="s">
        <v>263</v>
      </c>
      <c r="D70" s="120" t="s">
        <v>525</v>
      </c>
      <c r="E70" s="120" t="s">
        <v>382</v>
      </c>
      <c r="F70" s="121" t="s">
        <v>206</v>
      </c>
      <c r="G70" s="122" t="s">
        <v>24</v>
      </c>
      <c r="H70" s="123">
        <v>45323</v>
      </c>
      <c r="I70" s="123">
        <v>45505</v>
      </c>
      <c r="J70" s="124">
        <v>65000</v>
      </c>
      <c r="K70" s="124">
        <v>0</v>
      </c>
      <c r="L70" s="124">
        <v>65000</v>
      </c>
      <c r="M70" s="124">
        <v>1865.5</v>
      </c>
      <c r="N70" s="124">
        <v>0</v>
      </c>
      <c r="O70" s="124">
        <v>1976</v>
      </c>
      <c r="P70" s="124">
        <v>125</v>
      </c>
      <c r="Q70" s="124">
        <f t="shared" si="1"/>
        <v>3966.5</v>
      </c>
      <c r="R70" s="124">
        <f t="shared" si="0"/>
        <v>61033.5</v>
      </c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</row>
    <row r="71" spans="2:82" s="107" customFormat="1" ht="30" customHeight="1" x14ac:dyDescent="0.35">
      <c r="B71" s="119">
        <v>56</v>
      </c>
      <c r="C71" s="120" t="s">
        <v>264</v>
      </c>
      <c r="D71" s="120" t="s">
        <v>522</v>
      </c>
      <c r="E71" s="120" t="s">
        <v>523</v>
      </c>
      <c r="F71" s="121" t="s">
        <v>206</v>
      </c>
      <c r="G71" s="122" t="s">
        <v>21</v>
      </c>
      <c r="H71" s="123" t="s">
        <v>489</v>
      </c>
      <c r="I71" s="123">
        <v>45505</v>
      </c>
      <c r="J71" s="124">
        <v>65000</v>
      </c>
      <c r="K71" s="124">
        <v>0</v>
      </c>
      <c r="L71" s="124">
        <v>65000</v>
      </c>
      <c r="M71" s="124">
        <v>1865.5</v>
      </c>
      <c r="N71" s="124">
        <v>0</v>
      </c>
      <c r="O71" s="124">
        <v>1976</v>
      </c>
      <c r="P71" s="124">
        <v>125</v>
      </c>
      <c r="Q71" s="124">
        <f t="shared" si="1"/>
        <v>3966.5</v>
      </c>
      <c r="R71" s="124">
        <f t="shared" si="0"/>
        <v>61033.5</v>
      </c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</row>
    <row r="72" spans="2:82" s="107" customFormat="1" ht="30" customHeight="1" x14ac:dyDescent="0.35">
      <c r="B72" s="119">
        <v>57</v>
      </c>
      <c r="C72" s="120" t="s">
        <v>374</v>
      </c>
      <c r="D72" s="120" t="s">
        <v>525</v>
      </c>
      <c r="E72" s="120" t="s">
        <v>382</v>
      </c>
      <c r="F72" s="121" t="s">
        <v>206</v>
      </c>
      <c r="G72" s="122" t="s">
        <v>21</v>
      </c>
      <c r="H72" s="123">
        <v>45323</v>
      </c>
      <c r="I72" s="123">
        <v>45505</v>
      </c>
      <c r="J72" s="124">
        <v>65000</v>
      </c>
      <c r="K72" s="124">
        <v>0</v>
      </c>
      <c r="L72" s="124">
        <v>65000</v>
      </c>
      <c r="M72" s="124">
        <v>1865.5</v>
      </c>
      <c r="N72" s="124">
        <v>0</v>
      </c>
      <c r="O72" s="124">
        <v>1976</v>
      </c>
      <c r="P72" s="124">
        <v>125</v>
      </c>
      <c r="Q72" s="124">
        <f t="shared" ref="Q72:Q77" si="2">SUM(M72:P72)</f>
        <v>3966.5</v>
      </c>
      <c r="R72" s="124">
        <f t="shared" ref="R72:R77" si="3">(L72-Q72)</f>
        <v>61033.5</v>
      </c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</row>
    <row r="73" spans="2:82" s="107" customFormat="1" ht="30" customHeight="1" x14ac:dyDescent="0.35">
      <c r="B73" s="119">
        <v>58</v>
      </c>
      <c r="C73" s="120" t="s">
        <v>401</v>
      </c>
      <c r="D73" s="120" t="s">
        <v>525</v>
      </c>
      <c r="E73" s="120" t="s">
        <v>382</v>
      </c>
      <c r="F73" s="121" t="s">
        <v>206</v>
      </c>
      <c r="G73" s="122" t="s">
        <v>21</v>
      </c>
      <c r="H73" s="123">
        <v>45383</v>
      </c>
      <c r="I73" s="123">
        <v>45566</v>
      </c>
      <c r="J73" s="124">
        <v>65000</v>
      </c>
      <c r="K73" s="124">
        <v>0</v>
      </c>
      <c r="L73" s="124">
        <v>65000</v>
      </c>
      <c r="M73" s="124">
        <v>1865.5</v>
      </c>
      <c r="N73" s="124">
        <v>0</v>
      </c>
      <c r="O73" s="124">
        <v>1976</v>
      </c>
      <c r="P73" s="124">
        <v>125</v>
      </c>
      <c r="Q73" s="124">
        <f t="shared" si="2"/>
        <v>3966.5</v>
      </c>
      <c r="R73" s="124">
        <f t="shared" si="3"/>
        <v>61033.5</v>
      </c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</row>
    <row r="74" spans="2:82" s="107" customFormat="1" ht="30" customHeight="1" x14ac:dyDescent="0.35">
      <c r="B74" s="119">
        <v>59</v>
      </c>
      <c r="C74" s="120" t="s">
        <v>402</v>
      </c>
      <c r="D74" s="120" t="s">
        <v>438</v>
      </c>
      <c r="E74" s="120" t="s">
        <v>382</v>
      </c>
      <c r="F74" s="121" t="s">
        <v>206</v>
      </c>
      <c r="G74" s="122" t="s">
        <v>21</v>
      </c>
      <c r="H74" s="123">
        <v>45383</v>
      </c>
      <c r="I74" s="123">
        <v>45566</v>
      </c>
      <c r="J74" s="124">
        <v>65000</v>
      </c>
      <c r="K74" s="124">
        <v>0</v>
      </c>
      <c r="L74" s="124">
        <v>65000</v>
      </c>
      <c r="M74" s="124">
        <v>1865.5</v>
      </c>
      <c r="N74" s="124">
        <v>0</v>
      </c>
      <c r="O74" s="124">
        <v>1976</v>
      </c>
      <c r="P74" s="124">
        <v>10125</v>
      </c>
      <c r="Q74" s="124">
        <f t="shared" si="2"/>
        <v>13966.5</v>
      </c>
      <c r="R74" s="124">
        <f t="shared" si="3"/>
        <v>51033.5</v>
      </c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</row>
    <row r="75" spans="2:82" s="107" customFormat="1" ht="30" customHeight="1" x14ac:dyDescent="0.35">
      <c r="B75" s="119">
        <v>60</v>
      </c>
      <c r="C75" s="120" t="s">
        <v>403</v>
      </c>
      <c r="D75" s="120" t="s">
        <v>525</v>
      </c>
      <c r="E75" s="120" t="s">
        <v>382</v>
      </c>
      <c r="F75" s="121" t="s">
        <v>206</v>
      </c>
      <c r="G75" s="122" t="s">
        <v>21</v>
      </c>
      <c r="H75" s="123">
        <v>45383</v>
      </c>
      <c r="I75" s="123">
        <v>45566</v>
      </c>
      <c r="J75" s="124">
        <v>65000</v>
      </c>
      <c r="K75" s="124">
        <v>0</v>
      </c>
      <c r="L75" s="124">
        <v>65000</v>
      </c>
      <c r="M75" s="124">
        <v>1865.5</v>
      </c>
      <c r="N75" s="124">
        <v>0</v>
      </c>
      <c r="O75" s="124">
        <v>1976</v>
      </c>
      <c r="P75" s="124">
        <v>125</v>
      </c>
      <c r="Q75" s="124">
        <f t="shared" si="2"/>
        <v>3966.5</v>
      </c>
      <c r="R75" s="124">
        <f t="shared" si="3"/>
        <v>61033.5</v>
      </c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</row>
    <row r="76" spans="2:82" s="107" customFormat="1" ht="30" customHeight="1" x14ac:dyDescent="0.35">
      <c r="B76" s="119">
        <v>61</v>
      </c>
      <c r="C76" s="120" t="s">
        <v>404</v>
      </c>
      <c r="D76" s="120" t="s">
        <v>525</v>
      </c>
      <c r="E76" s="120" t="s">
        <v>382</v>
      </c>
      <c r="F76" s="121" t="s">
        <v>206</v>
      </c>
      <c r="G76" s="122" t="s">
        <v>21</v>
      </c>
      <c r="H76" s="123">
        <v>45383</v>
      </c>
      <c r="I76" s="123">
        <v>45566</v>
      </c>
      <c r="J76" s="124">
        <v>65000</v>
      </c>
      <c r="K76" s="124">
        <v>0</v>
      </c>
      <c r="L76" s="124">
        <v>65000</v>
      </c>
      <c r="M76" s="124">
        <v>1865.5</v>
      </c>
      <c r="N76" s="124">
        <v>0</v>
      </c>
      <c r="O76" s="124">
        <v>1976</v>
      </c>
      <c r="P76" s="124">
        <v>1350</v>
      </c>
      <c r="Q76" s="124">
        <f t="shared" si="2"/>
        <v>5191.5</v>
      </c>
      <c r="R76" s="124">
        <f t="shared" si="3"/>
        <v>59808.5</v>
      </c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</row>
    <row r="77" spans="2:82" s="107" customFormat="1" ht="30" customHeight="1" x14ac:dyDescent="0.35">
      <c r="B77" s="119">
        <v>62</v>
      </c>
      <c r="C77" s="120" t="s">
        <v>405</v>
      </c>
      <c r="D77" s="120" t="s">
        <v>525</v>
      </c>
      <c r="E77" s="120" t="s">
        <v>382</v>
      </c>
      <c r="F77" s="121" t="s">
        <v>206</v>
      </c>
      <c r="G77" s="122" t="s">
        <v>21</v>
      </c>
      <c r="H77" s="123">
        <v>45383</v>
      </c>
      <c r="I77" s="123">
        <v>45566</v>
      </c>
      <c r="J77" s="124">
        <v>65000</v>
      </c>
      <c r="K77" s="124">
        <v>0</v>
      </c>
      <c r="L77" s="124">
        <v>65000</v>
      </c>
      <c r="M77" s="124">
        <v>1865.5</v>
      </c>
      <c r="N77" s="124">
        <v>0</v>
      </c>
      <c r="O77" s="124">
        <v>1976</v>
      </c>
      <c r="P77" s="124">
        <v>1840.46</v>
      </c>
      <c r="Q77" s="124">
        <f t="shared" si="2"/>
        <v>5681.96</v>
      </c>
      <c r="R77" s="124">
        <f t="shared" si="3"/>
        <v>59318.04</v>
      </c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</row>
    <row r="78" spans="2:82" s="107" customFormat="1" ht="30" customHeight="1" x14ac:dyDescent="0.35">
      <c r="B78" s="119">
        <v>63</v>
      </c>
      <c r="C78" s="120" t="s">
        <v>265</v>
      </c>
      <c r="D78" s="120" t="s">
        <v>526</v>
      </c>
      <c r="E78" s="120" t="s">
        <v>470</v>
      </c>
      <c r="F78" s="121" t="s">
        <v>206</v>
      </c>
      <c r="G78" s="122" t="s">
        <v>21</v>
      </c>
      <c r="H78" s="123">
        <v>45323</v>
      </c>
      <c r="I78" s="123">
        <v>45505</v>
      </c>
      <c r="J78" s="124">
        <v>70000</v>
      </c>
      <c r="K78" s="124">
        <v>0</v>
      </c>
      <c r="L78" s="124">
        <v>70000</v>
      </c>
      <c r="M78" s="124">
        <v>2009</v>
      </c>
      <c r="N78" s="124">
        <v>5368.48</v>
      </c>
      <c r="O78" s="124">
        <v>2128</v>
      </c>
      <c r="P78" s="124">
        <v>877.9</v>
      </c>
      <c r="Q78" s="124">
        <f t="shared" si="1"/>
        <v>10383.379999999999</v>
      </c>
      <c r="R78" s="124">
        <f t="shared" si="0"/>
        <v>59616.62</v>
      </c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</row>
    <row r="79" spans="2:82" s="107" customFormat="1" ht="30" customHeight="1" x14ac:dyDescent="0.35">
      <c r="B79" s="119">
        <v>64</v>
      </c>
      <c r="C79" s="120" t="s">
        <v>266</v>
      </c>
      <c r="D79" s="120" t="s">
        <v>526</v>
      </c>
      <c r="E79" s="120" t="s">
        <v>470</v>
      </c>
      <c r="F79" s="121" t="s">
        <v>206</v>
      </c>
      <c r="G79" s="122" t="s">
        <v>21</v>
      </c>
      <c r="H79" s="123">
        <v>45323</v>
      </c>
      <c r="I79" s="123">
        <v>45505</v>
      </c>
      <c r="J79" s="124">
        <v>70000</v>
      </c>
      <c r="K79" s="124">
        <v>0</v>
      </c>
      <c r="L79" s="124">
        <v>70000</v>
      </c>
      <c r="M79" s="124">
        <v>2009</v>
      </c>
      <c r="N79" s="124">
        <v>1314.49</v>
      </c>
      <c r="O79" s="124">
        <v>2128</v>
      </c>
      <c r="P79" s="124">
        <v>125</v>
      </c>
      <c r="Q79" s="124">
        <f t="shared" si="1"/>
        <v>5576.49</v>
      </c>
      <c r="R79" s="124">
        <f t="shared" si="0"/>
        <v>64423.51</v>
      </c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</row>
    <row r="80" spans="2:82" s="107" customFormat="1" ht="30" customHeight="1" x14ac:dyDescent="0.35">
      <c r="B80" s="119">
        <v>65</v>
      </c>
      <c r="C80" s="120" t="s">
        <v>267</v>
      </c>
      <c r="D80" s="120" t="s">
        <v>527</v>
      </c>
      <c r="E80" s="120" t="s">
        <v>471</v>
      </c>
      <c r="F80" s="121" t="s">
        <v>206</v>
      </c>
      <c r="G80" s="122" t="s">
        <v>21</v>
      </c>
      <c r="H80" s="123">
        <v>45323</v>
      </c>
      <c r="I80" s="123">
        <v>45505</v>
      </c>
      <c r="J80" s="124">
        <v>130000</v>
      </c>
      <c r="K80" s="124">
        <v>0</v>
      </c>
      <c r="L80" s="124">
        <v>130000</v>
      </c>
      <c r="M80" s="124">
        <v>3731</v>
      </c>
      <c r="N80" s="124">
        <v>19162.12</v>
      </c>
      <c r="O80" s="124">
        <v>3952</v>
      </c>
      <c r="P80" s="124">
        <v>22135.599999999999</v>
      </c>
      <c r="Q80" s="124">
        <f t="shared" si="1"/>
        <v>48980.72</v>
      </c>
      <c r="R80" s="124">
        <f t="shared" si="0"/>
        <v>81019.28</v>
      </c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</row>
    <row r="81" spans="1:82" s="107" customFormat="1" ht="30" customHeight="1" x14ac:dyDescent="0.35">
      <c r="B81" s="119">
        <v>66</v>
      </c>
      <c r="C81" s="120" t="s">
        <v>268</v>
      </c>
      <c r="D81" s="120" t="s">
        <v>526</v>
      </c>
      <c r="E81" s="120" t="s">
        <v>470</v>
      </c>
      <c r="F81" s="121" t="s">
        <v>206</v>
      </c>
      <c r="G81" s="122" t="s">
        <v>24</v>
      </c>
      <c r="H81" s="123">
        <v>45323</v>
      </c>
      <c r="I81" s="123">
        <v>45505</v>
      </c>
      <c r="J81" s="124">
        <v>70000</v>
      </c>
      <c r="K81" s="124">
        <v>0</v>
      </c>
      <c r="L81" s="124">
        <v>70000</v>
      </c>
      <c r="M81" s="124">
        <v>2009</v>
      </c>
      <c r="N81" s="124">
        <v>1314.49</v>
      </c>
      <c r="O81" s="124">
        <v>2128</v>
      </c>
      <c r="P81" s="124">
        <v>1475</v>
      </c>
      <c r="Q81" s="124">
        <f t="shared" si="1"/>
        <v>6926.49</v>
      </c>
      <c r="R81" s="124">
        <f t="shared" si="0"/>
        <v>63073.51</v>
      </c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</row>
    <row r="82" spans="1:82" s="107" customFormat="1" ht="30" customHeight="1" x14ac:dyDescent="0.35">
      <c r="B82" s="119">
        <v>67</v>
      </c>
      <c r="C82" s="120" t="s">
        <v>340</v>
      </c>
      <c r="D82" s="120" t="s">
        <v>428</v>
      </c>
      <c r="E82" s="120" t="s">
        <v>341</v>
      </c>
      <c r="F82" s="121" t="s">
        <v>206</v>
      </c>
      <c r="G82" s="122" t="s">
        <v>21</v>
      </c>
      <c r="H82" s="123">
        <v>45323</v>
      </c>
      <c r="I82" s="123">
        <v>45505</v>
      </c>
      <c r="J82" s="124">
        <v>70000</v>
      </c>
      <c r="K82" s="124">
        <v>0</v>
      </c>
      <c r="L82" s="124">
        <v>70000</v>
      </c>
      <c r="M82" s="124">
        <v>2009</v>
      </c>
      <c r="N82" s="124">
        <v>5368.48</v>
      </c>
      <c r="O82" s="124">
        <v>2128</v>
      </c>
      <c r="P82" s="124">
        <v>125</v>
      </c>
      <c r="Q82" s="124">
        <f t="shared" si="1"/>
        <v>9630.48</v>
      </c>
      <c r="R82" s="124">
        <f t="shared" si="0"/>
        <v>60369.520000000004</v>
      </c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</row>
    <row r="83" spans="1:82" s="107" customFormat="1" ht="30" customHeight="1" x14ac:dyDescent="0.35">
      <c r="B83" s="119">
        <v>68</v>
      </c>
      <c r="C83" s="120" t="s">
        <v>269</v>
      </c>
      <c r="D83" s="120" t="s">
        <v>526</v>
      </c>
      <c r="E83" s="120" t="s">
        <v>470</v>
      </c>
      <c r="F83" s="121" t="s">
        <v>206</v>
      </c>
      <c r="G83" s="122" t="s">
        <v>21</v>
      </c>
      <c r="H83" s="123" t="s">
        <v>493</v>
      </c>
      <c r="I83" s="123">
        <v>45505</v>
      </c>
      <c r="J83" s="124">
        <v>70000</v>
      </c>
      <c r="K83" s="124">
        <v>0</v>
      </c>
      <c r="L83" s="124">
        <v>70000</v>
      </c>
      <c r="M83" s="124">
        <v>2009</v>
      </c>
      <c r="N83" s="124">
        <v>1314.49</v>
      </c>
      <c r="O83" s="124">
        <v>2128</v>
      </c>
      <c r="P83" s="124">
        <v>1925</v>
      </c>
      <c r="Q83" s="124">
        <f t="shared" si="1"/>
        <v>7376.49</v>
      </c>
      <c r="R83" s="124">
        <f t="shared" si="0"/>
        <v>62623.51</v>
      </c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</row>
    <row r="84" spans="1:82" s="107" customFormat="1" ht="30" customHeight="1" x14ac:dyDescent="0.35">
      <c r="B84" s="119">
        <v>69</v>
      </c>
      <c r="C84" s="120" t="s">
        <v>270</v>
      </c>
      <c r="D84" s="120" t="s">
        <v>526</v>
      </c>
      <c r="E84" s="120" t="s">
        <v>470</v>
      </c>
      <c r="F84" s="121" t="s">
        <v>206</v>
      </c>
      <c r="G84" s="122" t="s">
        <v>24</v>
      </c>
      <c r="H84" s="123">
        <v>45323</v>
      </c>
      <c r="I84" s="123">
        <v>45505</v>
      </c>
      <c r="J84" s="124">
        <v>70000</v>
      </c>
      <c r="K84" s="124">
        <v>0</v>
      </c>
      <c r="L84" s="124">
        <v>70000</v>
      </c>
      <c r="M84" s="124">
        <v>2009</v>
      </c>
      <c r="N84" s="124">
        <v>1314.49</v>
      </c>
      <c r="O84" s="124">
        <v>2128</v>
      </c>
      <c r="P84" s="124">
        <v>877.9</v>
      </c>
      <c r="Q84" s="124">
        <f t="shared" si="1"/>
        <v>6329.3899999999994</v>
      </c>
      <c r="R84" s="124">
        <f t="shared" si="0"/>
        <v>63670.61</v>
      </c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</row>
    <row r="85" spans="1:82" s="107" customFormat="1" ht="30" customHeight="1" x14ac:dyDescent="0.35">
      <c r="B85" s="119">
        <v>70</v>
      </c>
      <c r="C85" s="120" t="s">
        <v>271</v>
      </c>
      <c r="D85" s="120" t="s">
        <v>525</v>
      </c>
      <c r="E85" s="120" t="s">
        <v>382</v>
      </c>
      <c r="F85" s="121" t="s">
        <v>206</v>
      </c>
      <c r="G85" s="122" t="s">
        <v>24</v>
      </c>
      <c r="H85" s="123">
        <v>45323</v>
      </c>
      <c r="I85" s="123">
        <v>45505</v>
      </c>
      <c r="J85" s="124">
        <v>65000</v>
      </c>
      <c r="K85" s="124">
        <v>0</v>
      </c>
      <c r="L85" s="124">
        <v>65000</v>
      </c>
      <c r="M85" s="124">
        <v>1865.5</v>
      </c>
      <c r="N85" s="124">
        <v>0</v>
      </c>
      <c r="O85" s="124">
        <v>1976</v>
      </c>
      <c r="P85" s="124">
        <v>1950</v>
      </c>
      <c r="Q85" s="124">
        <f t="shared" si="1"/>
        <v>5791.5</v>
      </c>
      <c r="R85" s="124">
        <f t="shared" si="0"/>
        <v>59208.5</v>
      </c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</row>
    <row r="86" spans="1:82" s="107" customFormat="1" ht="30" customHeight="1" x14ac:dyDescent="0.35">
      <c r="B86" s="119">
        <v>71</v>
      </c>
      <c r="C86" s="120" t="s">
        <v>272</v>
      </c>
      <c r="D86" s="120" t="s">
        <v>273</v>
      </c>
      <c r="E86" s="120" t="s">
        <v>461</v>
      </c>
      <c r="F86" s="121" t="s">
        <v>206</v>
      </c>
      <c r="G86" s="122" t="s">
        <v>24</v>
      </c>
      <c r="H86" s="123">
        <v>45323</v>
      </c>
      <c r="I86" s="123">
        <v>45505</v>
      </c>
      <c r="J86" s="124">
        <v>130000</v>
      </c>
      <c r="K86" s="124">
        <v>0</v>
      </c>
      <c r="L86" s="124">
        <v>130000</v>
      </c>
      <c r="M86" s="124">
        <v>3731</v>
      </c>
      <c r="N86" s="124">
        <v>19162.12</v>
      </c>
      <c r="O86" s="124">
        <v>3952</v>
      </c>
      <c r="P86" s="124">
        <v>125</v>
      </c>
      <c r="Q86" s="124">
        <v>26970.12</v>
      </c>
      <c r="R86" s="124">
        <f t="shared" si="0"/>
        <v>103029.88</v>
      </c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</row>
    <row r="87" spans="1:82" s="107" customFormat="1" ht="16" thickBot="1" x14ac:dyDescent="0.4">
      <c r="B87" s="150" t="s">
        <v>181</v>
      </c>
      <c r="C87" s="151"/>
      <c r="D87" s="151"/>
      <c r="E87" s="151"/>
      <c r="F87" s="151"/>
      <c r="G87" s="151"/>
      <c r="H87" s="151"/>
      <c r="I87" s="152"/>
      <c r="J87" s="125">
        <f>SUBTOTAL(109,Table3[SUELDO BRUTO (RD$)])</f>
        <v>6532000</v>
      </c>
      <c r="K87" s="125">
        <f>SUBTOTAL(109,Table3[OTROS ING.])</f>
        <v>0</v>
      </c>
      <c r="L87" s="125">
        <f>SUBTOTAL(109,Table3[TOTALl ING.])</f>
        <v>6532000</v>
      </c>
      <c r="M87" s="125">
        <f>SUM(M16:M86)</f>
        <v>187468.39999999997</v>
      </c>
      <c r="N87" s="125">
        <f>SUM(N16:N86)</f>
        <v>621997.37</v>
      </c>
      <c r="O87" s="125">
        <f>SUM(O16:O86)</f>
        <v>198572.79999999996</v>
      </c>
      <c r="P87" s="125">
        <f>SUM(P16:P86)</f>
        <v>116669.9</v>
      </c>
      <c r="Q87" s="125">
        <f>SUBTOTAL(109,Table3[TOTAL DESC.])</f>
        <v>1124708.4699999997</v>
      </c>
      <c r="R87" s="125">
        <f>SUBTOTAL(109,Table3[NETO])</f>
        <v>5407291.5299999984</v>
      </c>
      <c r="S87" s="69"/>
      <c r="T87" s="69"/>
      <c r="U87" s="69"/>
    </row>
    <row r="88" spans="1:82" s="107" customFormat="1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</row>
    <row r="89" spans="1:82" s="107" customFormat="1" x14ac:dyDescent="0.35">
      <c r="A89" s="69"/>
      <c r="B89" s="69"/>
      <c r="C89" s="69"/>
      <c r="D89" s="116" t="s">
        <v>182</v>
      </c>
      <c r="E89" s="69"/>
      <c r="F89" s="116"/>
      <c r="G89" s="147" t="s">
        <v>183</v>
      </c>
      <c r="H89" s="147"/>
      <c r="I89" s="147"/>
      <c r="J89" s="147"/>
      <c r="K89" s="69"/>
      <c r="L89" s="67"/>
      <c r="M89" s="69"/>
      <c r="N89" s="147" t="s">
        <v>183</v>
      </c>
      <c r="O89" s="147"/>
      <c r="P89" s="69"/>
      <c r="Q89" s="69"/>
      <c r="R89" s="69"/>
      <c r="S89" s="69"/>
      <c r="T89" s="69"/>
      <c r="U89" s="69"/>
    </row>
    <row r="90" spans="1:82" s="107" customFormat="1" x14ac:dyDescent="0.35">
      <c r="A90" s="69"/>
      <c r="B90" s="69"/>
      <c r="C90" s="69"/>
      <c r="D90" s="116"/>
      <c r="E90" s="69"/>
      <c r="F90" s="116"/>
      <c r="G90" s="116"/>
      <c r="H90" s="116"/>
      <c r="I90" s="116"/>
      <c r="J90" s="116"/>
      <c r="K90" s="69"/>
      <c r="L90" s="67"/>
      <c r="M90" s="69"/>
      <c r="N90" s="116"/>
      <c r="O90" s="116"/>
      <c r="P90" s="69"/>
      <c r="Q90" s="69"/>
      <c r="R90" s="69"/>
      <c r="S90" s="69"/>
      <c r="T90" s="69"/>
      <c r="U90" s="69"/>
    </row>
    <row r="91" spans="1:82" s="107" customFormat="1" x14ac:dyDescent="0.35">
      <c r="A91" s="69"/>
      <c r="B91" s="69"/>
      <c r="C91" s="69"/>
      <c r="D91" s="116"/>
      <c r="E91" s="69"/>
      <c r="F91" s="116"/>
      <c r="G91" s="116"/>
      <c r="H91" s="116"/>
      <c r="I91" s="116"/>
      <c r="J91" s="116"/>
      <c r="K91" s="69"/>
      <c r="L91" s="67"/>
      <c r="M91" s="69"/>
      <c r="N91" s="116"/>
      <c r="O91" s="116"/>
      <c r="P91" s="69"/>
      <c r="Q91" s="69"/>
      <c r="R91" s="69"/>
      <c r="S91" s="69"/>
      <c r="T91" s="69"/>
      <c r="U91" s="69"/>
    </row>
    <row r="92" spans="1:82" s="107" customFormat="1" x14ac:dyDescent="0.35">
      <c r="A92" s="69"/>
      <c r="B92" s="69"/>
      <c r="C92" s="69"/>
      <c r="D92" s="116" t="s">
        <v>528</v>
      </c>
      <c r="E92" s="69"/>
      <c r="F92" s="116"/>
      <c r="G92" s="69"/>
      <c r="H92" s="69"/>
      <c r="I92" s="69"/>
      <c r="J92" s="116"/>
      <c r="K92" s="69"/>
      <c r="L92" s="69"/>
      <c r="M92" s="69"/>
      <c r="N92" s="69"/>
      <c r="O92" s="147"/>
      <c r="P92" s="147"/>
      <c r="Q92" s="69"/>
      <c r="R92" s="69"/>
      <c r="S92" s="69"/>
      <c r="T92" s="69"/>
      <c r="U92" s="69"/>
    </row>
    <row r="93" spans="1:82" s="107" customFormat="1" x14ac:dyDescent="0.35">
      <c r="A93" s="69"/>
      <c r="B93" s="69"/>
      <c r="C93" s="69"/>
      <c r="D93" s="116" t="s">
        <v>353</v>
      </c>
      <c r="E93" s="69"/>
      <c r="F93" s="153" t="s">
        <v>361</v>
      </c>
      <c r="G93" s="153"/>
      <c r="H93" s="153"/>
      <c r="I93" s="153"/>
      <c r="J93" s="153"/>
      <c r="K93" s="153"/>
      <c r="L93" s="69"/>
      <c r="M93" s="153" t="s">
        <v>200</v>
      </c>
      <c r="N93" s="153"/>
      <c r="O93" s="153"/>
      <c r="P93" s="153"/>
      <c r="Q93" s="69"/>
      <c r="R93" s="69"/>
      <c r="S93" s="69"/>
      <c r="T93" s="69"/>
      <c r="U93" s="69"/>
    </row>
    <row r="94" spans="1:82" s="107" customFormat="1" x14ac:dyDescent="0.35">
      <c r="A94" s="69"/>
      <c r="B94" s="69"/>
      <c r="C94" s="69"/>
      <c r="D94" s="69"/>
      <c r="E94" s="69"/>
      <c r="F94" s="116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82" x14ac:dyDescent="0.35">
      <c r="F95" s="116"/>
      <c r="J95" s="67"/>
    </row>
    <row r="96" spans="1:82" x14ac:dyDescent="0.35">
      <c r="D96" s="116"/>
      <c r="F96" s="116"/>
      <c r="O96" s="147"/>
      <c r="P96" s="147"/>
    </row>
  </sheetData>
  <mergeCells count="11">
    <mergeCell ref="O96:P96"/>
    <mergeCell ref="B9:R9"/>
    <mergeCell ref="E11:K11"/>
    <mergeCell ref="B13:T13"/>
    <mergeCell ref="B87:I87"/>
    <mergeCell ref="G89:J89"/>
    <mergeCell ref="N89:O89"/>
    <mergeCell ref="O92:P92"/>
    <mergeCell ref="F93:K93"/>
    <mergeCell ref="M93:P93"/>
    <mergeCell ref="A10:R10"/>
  </mergeCells>
  <pageMargins left="0.23622047244094491" right="0.23622047244094491" top="0.31496062992125984" bottom="0.35433070866141736" header="0.31496062992125984" footer="0.31496062992125984"/>
  <pageSetup paperSize="5" scale="41" fitToHeight="0" orientation="landscape" r:id="rId1"/>
  <headerFooter>
    <oddFooter>&amp;CPágina &amp;P / &amp;N</oddFooter>
  </headerFooter>
  <rowBreaks count="2" manualBreakCount="2">
    <brk id="46" min="1" max="18" man="1"/>
    <brk id="76" min="1" max="18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3013-63EF-47F0-926C-86E8403A1A29}">
  <sheetPr>
    <pageSetUpPr fitToPage="1"/>
  </sheetPr>
  <dimension ref="A1:AA187"/>
  <sheetViews>
    <sheetView workbookViewId="0">
      <selection activeCell="O14" sqref="O14"/>
    </sheetView>
  </sheetViews>
  <sheetFormatPr baseColWidth="10" defaultRowHeight="12.5" x14ac:dyDescent="0.25"/>
  <cols>
    <col min="1" max="1" width="2" style="2" customWidth="1"/>
    <col min="2" max="2" width="7.54296875" customWidth="1"/>
    <col min="3" max="3" width="47.54296875" customWidth="1"/>
    <col min="4" max="4" width="52.81640625" customWidth="1"/>
    <col min="5" max="5" width="47.453125" customWidth="1"/>
    <col min="6" max="6" width="50.453125" customWidth="1"/>
    <col min="7" max="7" width="17.81640625" customWidth="1"/>
    <col min="8" max="8" width="26.54296875" customWidth="1"/>
    <col min="9" max="9" width="14.453125" customWidth="1"/>
    <col min="10" max="10" width="19.26953125" customWidth="1"/>
    <col min="11" max="12" width="14.1796875" bestFit="1" customWidth="1"/>
    <col min="13" max="13" width="15.81640625" customWidth="1"/>
    <col min="14" max="14" width="14.7265625" customWidth="1"/>
    <col min="15" max="15" width="16.1796875" customWidth="1"/>
    <col min="16" max="16" width="17.453125" customWidth="1"/>
    <col min="17" max="17" width="2" customWidth="1"/>
    <col min="18" max="18" width="11.453125" hidden="1" customWidth="1"/>
    <col min="19" max="27" width="10.81640625" style="2"/>
  </cols>
  <sheetData>
    <row r="1" spans="2:18" x14ac:dyDescent="0.25">
      <c r="B1" s="2"/>
      <c r="C1" s="2"/>
      <c r="D1" s="2"/>
      <c r="E1" s="2"/>
      <c r="F1" s="2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ht="17.5" x14ac:dyDescent="0.35">
      <c r="B2" s="64"/>
      <c r="C2" s="64"/>
      <c r="D2" s="64"/>
      <c r="E2" s="64"/>
      <c r="F2" s="64"/>
      <c r="G2" s="65"/>
      <c r="H2" s="64"/>
      <c r="I2" s="64"/>
      <c r="J2" s="64"/>
      <c r="K2" s="64"/>
      <c r="L2" s="64"/>
      <c r="M2" s="64"/>
      <c r="N2" s="64"/>
      <c r="O2" s="64"/>
      <c r="P2" s="64"/>
      <c r="Q2" s="2"/>
      <c r="R2" s="2"/>
    </row>
    <row r="3" spans="2:18" ht="17.5" x14ac:dyDescent="0.35">
      <c r="B3" s="64"/>
      <c r="C3" s="64"/>
      <c r="D3" s="64"/>
      <c r="E3" s="64"/>
      <c r="F3" s="64"/>
      <c r="G3" s="65"/>
      <c r="H3" s="64"/>
      <c r="I3" s="64"/>
      <c r="J3" s="64"/>
      <c r="K3" s="64"/>
      <c r="L3" s="64"/>
      <c r="M3" s="64"/>
      <c r="N3" s="64"/>
      <c r="O3" s="64"/>
      <c r="P3" s="64"/>
      <c r="Q3" s="2"/>
      <c r="R3" s="2"/>
    </row>
    <row r="4" spans="2:18" ht="17.5" x14ac:dyDescent="0.35">
      <c r="B4" s="66"/>
      <c r="C4" s="64"/>
      <c r="D4" s="64"/>
      <c r="E4" s="64"/>
      <c r="F4" s="65"/>
      <c r="G4" s="65"/>
      <c r="H4" s="64"/>
      <c r="I4" s="64"/>
      <c r="J4" s="64"/>
      <c r="K4" s="64"/>
      <c r="L4" s="64"/>
      <c r="M4" s="64"/>
      <c r="N4" s="64"/>
      <c r="O4" s="64"/>
      <c r="P4" s="64"/>
      <c r="Q4" s="2"/>
      <c r="R4" s="2"/>
    </row>
    <row r="5" spans="2:18" ht="17.5" x14ac:dyDescent="0.35">
      <c r="B5" s="66"/>
      <c r="C5" s="64"/>
      <c r="D5" s="64"/>
      <c r="E5" s="64"/>
      <c r="F5" s="65"/>
      <c r="G5" s="65"/>
      <c r="H5" s="64"/>
      <c r="I5" s="64"/>
      <c r="J5" s="64"/>
      <c r="K5" s="64"/>
      <c r="L5" s="64"/>
      <c r="M5" s="64"/>
      <c r="N5" s="64"/>
      <c r="O5" s="64"/>
      <c r="P5" s="64"/>
      <c r="Q5" s="2"/>
      <c r="R5" s="2"/>
    </row>
    <row r="6" spans="2:18" ht="17.5" x14ac:dyDescent="0.35">
      <c r="B6" s="66"/>
      <c r="C6" s="64"/>
      <c r="D6" s="64"/>
      <c r="E6" s="64"/>
      <c r="F6" s="65"/>
      <c r="G6" s="65"/>
      <c r="H6" s="64"/>
      <c r="I6" s="64"/>
      <c r="J6" s="64"/>
      <c r="K6" s="64"/>
      <c r="L6" s="64"/>
      <c r="M6" s="64"/>
      <c r="N6" s="64"/>
      <c r="O6" s="64"/>
      <c r="P6" s="64"/>
      <c r="Q6" s="2"/>
      <c r="R6" s="2"/>
    </row>
    <row r="7" spans="2:18" ht="17.5" x14ac:dyDescent="0.35">
      <c r="B7" s="66"/>
      <c r="C7" s="64"/>
      <c r="D7" s="64"/>
      <c r="E7" s="64"/>
      <c r="F7" s="65"/>
      <c r="G7" s="65"/>
      <c r="H7" s="64"/>
      <c r="I7" s="64"/>
      <c r="J7" s="64"/>
      <c r="K7" s="64"/>
      <c r="L7" s="64"/>
      <c r="M7" s="64"/>
      <c r="N7" s="64"/>
      <c r="O7" s="64"/>
      <c r="P7" s="64"/>
      <c r="Q7" s="2"/>
      <c r="R7" s="2"/>
    </row>
    <row r="8" spans="2:18" ht="17.5" x14ac:dyDescent="0.3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2"/>
      <c r="R8" s="2"/>
    </row>
    <row r="9" spans="2:18" ht="18" x14ac:dyDescent="0.4">
      <c r="B9" s="157" t="s">
        <v>0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2"/>
      <c r="R9" s="2"/>
    </row>
    <row r="10" spans="2:18" ht="15.5" x14ac:dyDescent="0.35">
      <c r="B10" s="134" t="s">
        <v>535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2"/>
      <c r="R10" s="2"/>
    </row>
    <row r="11" spans="2:18" ht="15.5" x14ac:dyDescent="0.35">
      <c r="B11" s="158" t="s">
        <v>408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2"/>
      <c r="R11" s="2"/>
    </row>
    <row r="12" spans="2:18" ht="16" thickBot="1" x14ac:dyDescent="0.4">
      <c r="B12" s="67"/>
      <c r="C12" s="68"/>
      <c r="D12" s="68"/>
      <c r="E12" s="69"/>
      <c r="F12" s="70"/>
      <c r="G12" s="70"/>
      <c r="H12" s="68"/>
      <c r="I12" s="68"/>
      <c r="J12" s="68"/>
      <c r="K12" s="69"/>
      <c r="L12" s="68"/>
      <c r="M12" s="69"/>
      <c r="N12" s="68"/>
      <c r="O12" s="68"/>
      <c r="P12" s="69"/>
      <c r="Q12" s="2"/>
      <c r="R12" s="2"/>
    </row>
    <row r="13" spans="2:18" ht="13.5" thickBot="1" x14ac:dyDescent="0.3">
      <c r="B13" s="78" t="s">
        <v>185</v>
      </c>
      <c r="C13" s="79" t="s">
        <v>3</v>
      </c>
      <c r="D13" s="79" t="s">
        <v>419</v>
      </c>
      <c r="E13" s="79" t="s">
        <v>5</v>
      </c>
      <c r="F13" s="79" t="s">
        <v>6</v>
      </c>
      <c r="G13" s="79" t="s">
        <v>7</v>
      </c>
      <c r="H13" s="79" t="s">
        <v>187</v>
      </c>
      <c r="I13" s="79" t="s">
        <v>409</v>
      </c>
      <c r="J13" s="79" t="s">
        <v>358</v>
      </c>
      <c r="K13" s="79" t="s">
        <v>11</v>
      </c>
      <c r="L13" s="79" t="s">
        <v>12</v>
      </c>
      <c r="M13" s="79" t="s">
        <v>13</v>
      </c>
      <c r="N13" s="79" t="s">
        <v>14</v>
      </c>
      <c r="O13" s="79" t="s">
        <v>15</v>
      </c>
      <c r="P13" s="80" t="s">
        <v>188</v>
      </c>
      <c r="Q13" s="2"/>
      <c r="R13" s="2"/>
    </row>
    <row r="14" spans="2:18" ht="42.75" customHeight="1" thickBot="1" x14ac:dyDescent="0.3">
      <c r="B14" s="97">
        <v>1</v>
      </c>
      <c r="C14" s="98" t="s">
        <v>412</v>
      </c>
      <c r="D14" s="99" t="s">
        <v>433</v>
      </c>
      <c r="E14" s="99" t="s">
        <v>413</v>
      </c>
      <c r="F14" s="100" t="s">
        <v>410</v>
      </c>
      <c r="G14" s="99" t="s">
        <v>21</v>
      </c>
      <c r="H14" s="90">
        <v>60000</v>
      </c>
      <c r="I14" s="101">
        <v>0</v>
      </c>
      <c r="J14" s="90">
        <v>60000</v>
      </c>
      <c r="K14" s="90">
        <v>1722</v>
      </c>
      <c r="L14" s="90">
        <v>0</v>
      </c>
      <c r="M14" s="90">
        <f>+J14*3.04%</f>
        <v>1824</v>
      </c>
      <c r="N14" s="90">
        <v>3125</v>
      </c>
      <c r="O14" s="90">
        <f>SUM(K14:N14)</f>
        <v>6671</v>
      </c>
      <c r="P14" s="102">
        <f>(J14-O14)</f>
        <v>53329</v>
      </c>
      <c r="Q14" s="2"/>
      <c r="R14" s="2"/>
    </row>
    <row r="15" spans="2:18" ht="27.75" customHeight="1" thickBot="1" x14ac:dyDescent="0.3">
      <c r="B15" s="159" t="s">
        <v>181</v>
      </c>
      <c r="C15" s="160"/>
      <c r="D15" s="160"/>
      <c r="E15" s="160"/>
      <c r="F15" s="160"/>
      <c r="G15" s="161"/>
      <c r="H15" s="71">
        <f t="shared" ref="H15:P15" si="0">SUM(H14:H14)</f>
        <v>60000</v>
      </c>
      <c r="I15" s="71">
        <f t="shared" si="0"/>
        <v>0</v>
      </c>
      <c r="J15" s="71">
        <f t="shared" si="0"/>
        <v>60000</v>
      </c>
      <c r="K15" s="71">
        <f t="shared" si="0"/>
        <v>1722</v>
      </c>
      <c r="L15" s="71">
        <f t="shared" si="0"/>
        <v>0</v>
      </c>
      <c r="M15" s="71">
        <f t="shared" si="0"/>
        <v>1824</v>
      </c>
      <c r="N15" s="71">
        <f t="shared" si="0"/>
        <v>3125</v>
      </c>
      <c r="O15" s="71">
        <f t="shared" si="0"/>
        <v>6671</v>
      </c>
      <c r="P15" s="72">
        <f t="shared" si="0"/>
        <v>53329</v>
      </c>
      <c r="Q15" s="2"/>
      <c r="R15" s="2"/>
    </row>
    <row r="16" spans="2:18" s="2" customFormat="1" ht="18" x14ac:dyDescent="0.25">
      <c r="B16" s="73"/>
      <c r="C16" s="73"/>
      <c r="D16" s="73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</row>
    <row r="17" spans="2:18" ht="17.5" x14ac:dyDescent="0.35">
      <c r="B17" s="64"/>
      <c r="C17" s="64"/>
      <c r="D17" s="64"/>
      <c r="E17" s="64"/>
      <c r="F17" s="64"/>
      <c r="G17" s="65"/>
      <c r="H17" s="64"/>
      <c r="I17" s="64"/>
      <c r="J17" s="64"/>
      <c r="K17" s="64"/>
      <c r="L17" s="64"/>
      <c r="M17" s="64"/>
      <c r="N17" s="64"/>
      <c r="O17" s="64"/>
      <c r="P17" s="64"/>
      <c r="Q17" s="2"/>
      <c r="R17" s="2"/>
    </row>
    <row r="18" spans="2:18" ht="17.5" x14ac:dyDescent="0.35">
      <c r="B18" s="64"/>
      <c r="C18" s="64"/>
      <c r="D18" s="64"/>
      <c r="E18" s="64"/>
      <c r="F18" s="64"/>
      <c r="G18" s="65"/>
      <c r="H18" s="64"/>
      <c r="I18" s="64"/>
      <c r="J18" s="64"/>
      <c r="K18" s="64"/>
      <c r="L18" s="64"/>
      <c r="M18" s="64"/>
      <c r="N18" s="64"/>
      <c r="O18" s="64"/>
      <c r="P18" s="64"/>
      <c r="Q18" s="2"/>
      <c r="R18" s="2"/>
    </row>
    <row r="19" spans="2:18" ht="17.5" x14ac:dyDescent="0.35">
      <c r="B19" s="64"/>
      <c r="C19" s="64"/>
      <c r="D19" s="64"/>
      <c r="E19" s="64"/>
      <c r="F19" s="64"/>
      <c r="G19" s="65"/>
      <c r="H19" s="64"/>
      <c r="I19" s="64"/>
      <c r="J19" s="64"/>
      <c r="K19" s="64"/>
      <c r="L19" s="64"/>
      <c r="M19" s="64"/>
      <c r="N19" s="64"/>
      <c r="O19" s="64"/>
      <c r="P19" s="64"/>
      <c r="Q19" s="2"/>
      <c r="R19" s="2"/>
    </row>
    <row r="20" spans="2:18" ht="17.5" x14ac:dyDescent="0.35">
      <c r="B20" s="64"/>
      <c r="C20" s="64"/>
      <c r="D20" s="65" t="s">
        <v>182</v>
      </c>
      <c r="E20" s="64"/>
      <c r="F20" s="156" t="s">
        <v>183</v>
      </c>
      <c r="G20" s="156"/>
      <c r="H20" s="64"/>
      <c r="I20" s="64"/>
      <c r="J20" s="64"/>
      <c r="K20" s="64"/>
      <c r="L20" s="156" t="s">
        <v>183</v>
      </c>
      <c r="M20" s="156"/>
      <c r="N20" s="156"/>
      <c r="O20" s="64"/>
      <c r="P20" s="64"/>
      <c r="Q20" s="2"/>
      <c r="R20" s="2"/>
    </row>
    <row r="21" spans="2:18" ht="17.5" x14ac:dyDescent="0.35">
      <c r="B21" s="64"/>
      <c r="C21" s="64"/>
      <c r="D21" s="65"/>
      <c r="E21" s="64"/>
      <c r="F21" s="65"/>
      <c r="G21" s="65"/>
      <c r="H21" s="64"/>
      <c r="I21" s="64"/>
      <c r="J21" s="64"/>
      <c r="K21" s="64"/>
      <c r="L21" s="65"/>
      <c r="M21" s="65"/>
      <c r="N21" s="65"/>
      <c r="O21" s="64"/>
      <c r="P21" s="64"/>
      <c r="Q21" s="2"/>
      <c r="R21" s="2"/>
    </row>
    <row r="22" spans="2:18" ht="17.5" x14ac:dyDescent="0.35">
      <c r="B22" s="64"/>
      <c r="C22" s="64"/>
      <c r="D22" s="65"/>
      <c r="E22" s="64"/>
      <c r="F22" s="65"/>
      <c r="G22" s="65"/>
      <c r="H22" s="64"/>
      <c r="I22" s="64"/>
      <c r="J22" s="64"/>
      <c r="K22" s="64"/>
      <c r="L22" s="65"/>
      <c r="M22" s="65"/>
      <c r="N22" s="65"/>
      <c r="O22" s="64"/>
      <c r="P22" s="64"/>
      <c r="Q22" s="2"/>
      <c r="R22" s="2"/>
    </row>
    <row r="23" spans="2:18" ht="17.5" x14ac:dyDescent="0.35">
      <c r="B23" s="64"/>
      <c r="C23" s="64"/>
      <c r="D23" s="64"/>
      <c r="E23" s="64"/>
      <c r="F23" s="65"/>
      <c r="G23" s="65"/>
      <c r="H23" s="64"/>
      <c r="I23" s="64"/>
      <c r="J23" s="64"/>
      <c r="K23" s="64"/>
      <c r="L23" s="64"/>
      <c r="M23" s="64"/>
      <c r="N23" s="64"/>
      <c r="O23" s="64"/>
      <c r="P23" s="64"/>
      <c r="Q23" s="2"/>
      <c r="R23" s="2"/>
    </row>
    <row r="24" spans="2:18" ht="17.5" x14ac:dyDescent="0.35">
      <c r="B24" s="64"/>
      <c r="C24" s="64"/>
      <c r="D24" s="75"/>
      <c r="E24" s="64"/>
      <c r="F24" s="76"/>
      <c r="G24" s="77"/>
      <c r="H24" s="66"/>
      <c r="I24" s="64"/>
      <c r="J24" s="64"/>
      <c r="K24" s="64"/>
      <c r="L24" s="154"/>
      <c r="M24" s="154"/>
      <c r="N24" s="154"/>
      <c r="O24" s="64"/>
      <c r="P24" s="64"/>
      <c r="Q24" s="2"/>
      <c r="R24" s="2"/>
    </row>
    <row r="25" spans="2:18" ht="17.5" x14ac:dyDescent="0.35">
      <c r="B25" s="64"/>
      <c r="C25" s="64"/>
      <c r="D25" s="65" t="s">
        <v>411</v>
      </c>
      <c r="E25" s="64"/>
      <c r="F25" s="155" t="s">
        <v>199</v>
      </c>
      <c r="G25" s="155"/>
      <c r="H25" s="66"/>
      <c r="I25" s="64"/>
      <c r="J25" s="64"/>
      <c r="K25" s="64"/>
      <c r="L25" s="156" t="s">
        <v>200</v>
      </c>
      <c r="M25" s="156"/>
      <c r="N25" s="156"/>
      <c r="O25" s="64"/>
      <c r="P25" s="64"/>
      <c r="Q25" s="2"/>
      <c r="R25" s="2"/>
    </row>
    <row r="26" spans="2:18" ht="17.5" x14ac:dyDescent="0.35">
      <c r="B26" s="64"/>
      <c r="C26" s="64"/>
      <c r="D26" s="64"/>
      <c r="E26" s="64"/>
      <c r="F26" s="65"/>
      <c r="G26" s="65"/>
      <c r="H26" s="64"/>
      <c r="I26" s="64"/>
      <c r="J26" s="64"/>
      <c r="K26" s="64"/>
      <c r="L26" s="64"/>
      <c r="M26" s="64"/>
      <c r="N26" s="64"/>
      <c r="O26" s="64"/>
      <c r="P26" s="64"/>
      <c r="Q26" s="2"/>
      <c r="R26" s="2"/>
    </row>
    <row r="27" spans="2:18" ht="17.5" x14ac:dyDescent="0.35">
      <c r="B27" s="64"/>
      <c r="C27" s="64"/>
      <c r="D27" s="64"/>
      <c r="E27" s="64"/>
      <c r="F27" s="65"/>
      <c r="G27" s="65"/>
      <c r="H27" s="64"/>
      <c r="I27" s="64"/>
      <c r="J27" s="64"/>
      <c r="K27" s="64"/>
      <c r="L27" s="64"/>
      <c r="M27" s="64"/>
      <c r="N27" s="64"/>
      <c r="O27" s="64"/>
      <c r="P27" s="64"/>
      <c r="Q27" s="2"/>
      <c r="R27" s="2"/>
    </row>
    <row r="28" spans="2:18" ht="17.5" x14ac:dyDescent="0.35"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2"/>
      <c r="R28" s="2"/>
    </row>
    <row r="29" spans="2:18" ht="17.5" x14ac:dyDescent="0.3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2"/>
      <c r="R29" s="2"/>
    </row>
    <row r="30" spans="2:18" ht="17.5" x14ac:dyDescent="0.35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2"/>
      <c r="R30" s="2"/>
    </row>
    <row r="31" spans="2:18" ht="17.5" x14ac:dyDescent="0.3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2"/>
      <c r="R31" s="2"/>
    </row>
    <row r="32" spans="2:18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2"/>
      <c r="C186" s="2"/>
      <c r="D186" s="2"/>
      <c r="E186" s="2"/>
    </row>
    <row r="187" spans="2:18" x14ac:dyDescent="0.25">
      <c r="B187" s="2"/>
      <c r="C187" s="2"/>
      <c r="D187" s="2"/>
      <c r="E187" s="2"/>
    </row>
  </sheetData>
  <mergeCells count="9">
    <mergeCell ref="L24:N24"/>
    <mergeCell ref="F25:G25"/>
    <mergeCell ref="L25:N25"/>
    <mergeCell ref="B9:P9"/>
    <mergeCell ref="B10:P10"/>
    <mergeCell ref="B11:P11"/>
    <mergeCell ref="B15:G15"/>
    <mergeCell ref="F20:G20"/>
    <mergeCell ref="L20:N20"/>
  </mergeCells>
  <pageMargins left="0.7" right="0.7" top="0.75" bottom="0.75" header="0.3" footer="0.3"/>
  <pageSetup paperSize="5" scale="4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2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274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5" t="s">
        <v>16</v>
      </c>
    </row>
    <row r="2" spans="1:16" ht="23" x14ac:dyDescent="0.25">
      <c r="A2" s="26">
        <v>1</v>
      </c>
      <c r="B2" s="27" t="s">
        <v>275</v>
      </c>
      <c r="C2" s="27" t="s">
        <v>18</v>
      </c>
      <c r="D2" s="27" t="s">
        <v>276</v>
      </c>
      <c r="E2" s="27" t="s">
        <v>20</v>
      </c>
      <c r="F2" s="28" t="s">
        <v>21</v>
      </c>
      <c r="G2" s="27" t="s">
        <v>277</v>
      </c>
      <c r="H2" s="29">
        <v>150000</v>
      </c>
      <c r="I2" s="30">
        <v>0</v>
      </c>
      <c r="J2" s="29">
        <v>150000</v>
      </c>
      <c r="K2" s="29">
        <f t="shared" ref="K2:K65" si="0">H2*0.0287</f>
        <v>4305</v>
      </c>
      <c r="L2" s="29">
        <v>23529.09</v>
      </c>
      <c r="M2" s="29">
        <v>4560</v>
      </c>
      <c r="N2" s="29">
        <v>1375.12</v>
      </c>
      <c r="O2" s="29">
        <f t="shared" ref="O2:O65" si="1">K2+L2+M2+N2</f>
        <v>33769.21</v>
      </c>
      <c r="P2" s="31">
        <f t="shared" ref="P2:P33" si="2">J2-O2</f>
        <v>116230.79000000001</v>
      </c>
    </row>
    <row r="3" spans="1:16" ht="23" x14ac:dyDescent="0.25">
      <c r="A3" s="32">
        <v>2</v>
      </c>
      <c r="B3" s="20" t="s">
        <v>62</v>
      </c>
      <c r="C3" s="20" t="s">
        <v>18</v>
      </c>
      <c r="D3" s="20" t="s">
        <v>19</v>
      </c>
      <c r="E3" s="20" t="s">
        <v>20</v>
      </c>
      <c r="F3" s="21" t="s">
        <v>21</v>
      </c>
      <c r="G3" s="20" t="s">
        <v>277</v>
      </c>
      <c r="H3" s="33">
        <v>75000</v>
      </c>
      <c r="I3" s="34">
        <v>0</v>
      </c>
      <c r="J3" s="33">
        <v>75000</v>
      </c>
      <c r="K3" s="33">
        <f t="shared" si="0"/>
        <v>2152.5</v>
      </c>
      <c r="L3" s="33">
        <v>6309.38</v>
      </c>
      <c r="M3" s="33">
        <f>H3*0.0304</f>
        <v>2280</v>
      </c>
      <c r="N3" s="33">
        <v>25</v>
      </c>
      <c r="O3" s="33">
        <f t="shared" si="1"/>
        <v>10766.880000000001</v>
      </c>
      <c r="P3" s="35">
        <f t="shared" si="2"/>
        <v>64233.119999999995</v>
      </c>
    </row>
    <row r="4" spans="1:16" ht="23" x14ac:dyDescent="0.25">
      <c r="A4" s="32">
        <v>3</v>
      </c>
      <c r="B4" s="20" t="s">
        <v>17</v>
      </c>
      <c r="C4" s="20" t="s">
        <v>18</v>
      </c>
      <c r="D4" s="20" t="s">
        <v>19</v>
      </c>
      <c r="E4" s="20" t="s">
        <v>20</v>
      </c>
      <c r="F4" s="21" t="s">
        <v>21</v>
      </c>
      <c r="G4" s="20" t="s">
        <v>277</v>
      </c>
      <c r="H4" s="33">
        <v>75000</v>
      </c>
      <c r="I4" s="34">
        <v>0</v>
      </c>
      <c r="J4" s="33">
        <v>75000</v>
      </c>
      <c r="K4" s="33">
        <f t="shared" si="0"/>
        <v>2152.5</v>
      </c>
      <c r="L4" s="33">
        <v>6309.38</v>
      </c>
      <c r="M4" s="33">
        <f>H4*0.0304</f>
        <v>2280</v>
      </c>
      <c r="N4" s="33">
        <v>25</v>
      </c>
      <c r="O4" s="33">
        <f t="shared" si="1"/>
        <v>10766.880000000001</v>
      </c>
      <c r="P4" s="35">
        <f t="shared" si="2"/>
        <v>64233.119999999995</v>
      </c>
    </row>
    <row r="5" spans="1:16" ht="23" x14ac:dyDescent="0.25">
      <c r="A5" s="32">
        <v>4</v>
      </c>
      <c r="B5" s="20" t="s">
        <v>22</v>
      </c>
      <c r="C5" s="20" t="s">
        <v>18</v>
      </c>
      <c r="D5" s="20" t="s">
        <v>23</v>
      </c>
      <c r="E5" s="20" t="s">
        <v>20</v>
      </c>
      <c r="F5" s="21" t="s">
        <v>24</v>
      </c>
      <c r="G5" s="20" t="s">
        <v>277</v>
      </c>
      <c r="H5" s="33">
        <v>165000</v>
      </c>
      <c r="I5" s="34">
        <v>0</v>
      </c>
      <c r="J5" s="33">
        <v>165000</v>
      </c>
      <c r="K5" s="33">
        <f t="shared" si="0"/>
        <v>4735.5</v>
      </c>
      <c r="L5" s="33">
        <v>27413.5</v>
      </c>
      <c r="M5" s="33">
        <v>4943.8</v>
      </c>
      <c r="N5" s="34">
        <v>25</v>
      </c>
      <c r="O5" s="33">
        <f t="shared" si="1"/>
        <v>37117.800000000003</v>
      </c>
      <c r="P5" s="35">
        <f t="shared" si="2"/>
        <v>127882.2</v>
      </c>
    </row>
    <row r="6" spans="1:16" x14ac:dyDescent="0.25">
      <c r="A6" s="32">
        <v>5</v>
      </c>
      <c r="B6" s="20" t="s">
        <v>28</v>
      </c>
      <c r="C6" s="20" t="s">
        <v>18</v>
      </c>
      <c r="D6" s="20" t="s">
        <v>29</v>
      </c>
      <c r="E6" s="20" t="s">
        <v>30</v>
      </c>
      <c r="F6" s="21" t="s">
        <v>21</v>
      </c>
      <c r="G6" s="20" t="s">
        <v>277</v>
      </c>
      <c r="H6" s="33">
        <v>110000</v>
      </c>
      <c r="I6" s="34">
        <v>0</v>
      </c>
      <c r="J6" s="33">
        <v>110000</v>
      </c>
      <c r="K6" s="33">
        <f t="shared" si="0"/>
        <v>3157</v>
      </c>
      <c r="L6" s="33">
        <v>13782.56</v>
      </c>
      <c r="M6" s="33">
        <f>H6*0.0304</f>
        <v>3344</v>
      </c>
      <c r="N6" s="33">
        <v>2825.24</v>
      </c>
      <c r="O6" s="33">
        <f t="shared" si="1"/>
        <v>23108.799999999996</v>
      </c>
      <c r="P6" s="35">
        <f t="shared" si="2"/>
        <v>86891.200000000012</v>
      </c>
    </row>
    <row r="7" spans="1:16" ht="23" x14ac:dyDescent="0.25">
      <c r="A7" s="32">
        <v>6</v>
      </c>
      <c r="B7" s="20" t="s">
        <v>31</v>
      </c>
      <c r="C7" s="20" t="s">
        <v>18</v>
      </c>
      <c r="D7" s="20" t="s">
        <v>32</v>
      </c>
      <c r="E7" s="20" t="s">
        <v>33</v>
      </c>
      <c r="F7" s="21" t="s">
        <v>21</v>
      </c>
      <c r="G7" s="20" t="s">
        <v>277</v>
      </c>
      <c r="H7" s="33">
        <v>26000</v>
      </c>
      <c r="I7" s="34">
        <v>0</v>
      </c>
      <c r="J7" s="33">
        <v>26000</v>
      </c>
      <c r="K7" s="33">
        <f t="shared" si="0"/>
        <v>746.2</v>
      </c>
      <c r="L7" s="33">
        <v>0</v>
      </c>
      <c r="M7" s="33">
        <f>H7*0.0304</f>
        <v>790.4</v>
      </c>
      <c r="N7" s="33">
        <v>125</v>
      </c>
      <c r="O7" s="33">
        <f t="shared" si="1"/>
        <v>1661.6</v>
      </c>
      <c r="P7" s="35">
        <f t="shared" si="2"/>
        <v>24338.400000000001</v>
      </c>
    </row>
    <row r="8" spans="1:16" x14ac:dyDescent="0.25">
      <c r="A8" s="32">
        <v>7</v>
      </c>
      <c r="B8" s="20" t="s">
        <v>34</v>
      </c>
      <c r="C8" s="20" t="s">
        <v>18</v>
      </c>
      <c r="D8" s="20" t="s">
        <v>35</v>
      </c>
      <c r="E8" s="20" t="s">
        <v>36</v>
      </c>
      <c r="F8" s="21" t="s">
        <v>21</v>
      </c>
      <c r="G8" s="20" t="s">
        <v>277</v>
      </c>
      <c r="H8" s="33">
        <v>16500</v>
      </c>
      <c r="I8" s="34">
        <v>0</v>
      </c>
      <c r="J8" s="33">
        <v>16500</v>
      </c>
      <c r="K8" s="33">
        <f t="shared" si="0"/>
        <v>473.55</v>
      </c>
      <c r="L8" s="34">
        <v>0</v>
      </c>
      <c r="M8" s="33">
        <f>H8*0.0304</f>
        <v>501.6</v>
      </c>
      <c r="N8" s="33">
        <v>1375.12</v>
      </c>
      <c r="O8" s="33">
        <f t="shared" si="1"/>
        <v>2350.27</v>
      </c>
      <c r="P8" s="35">
        <f t="shared" si="2"/>
        <v>14149.73</v>
      </c>
    </row>
    <row r="9" spans="1:16" ht="23" x14ac:dyDescent="0.25">
      <c r="A9" s="32">
        <v>8</v>
      </c>
      <c r="B9" s="20" t="s">
        <v>99</v>
      </c>
      <c r="C9" s="20" t="s">
        <v>18</v>
      </c>
      <c r="D9" s="20" t="s">
        <v>278</v>
      </c>
      <c r="E9" s="20" t="s">
        <v>36</v>
      </c>
      <c r="F9" s="21" t="s">
        <v>21</v>
      </c>
      <c r="G9" s="20" t="s">
        <v>277</v>
      </c>
      <c r="H9" s="33">
        <v>26000</v>
      </c>
      <c r="I9" s="34">
        <v>0</v>
      </c>
      <c r="J9" s="33">
        <v>20000</v>
      </c>
      <c r="K9" s="33">
        <f t="shared" si="0"/>
        <v>746.2</v>
      </c>
      <c r="L9" s="34">
        <v>0</v>
      </c>
      <c r="M9" s="33">
        <f>H9*0.0304</f>
        <v>790.4</v>
      </c>
      <c r="N9" s="33">
        <v>25</v>
      </c>
      <c r="O9" s="33">
        <f t="shared" si="1"/>
        <v>1561.6</v>
      </c>
      <c r="P9" s="35">
        <f t="shared" si="2"/>
        <v>18438.400000000001</v>
      </c>
    </row>
    <row r="10" spans="1:16" ht="23" x14ac:dyDescent="0.25">
      <c r="A10" s="32">
        <v>9</v>
      </c>
      <c r="B10" s="20" t="s">
        <v>39</v>
      </c>
      <c r="C10" s="20" t="s">
        <v>40</v>
      </c>
      <c r="D10" s="20" t="s">
        <v>41</v>
      </c>
      <c r="E10" s="20" t="s">
        <v>42</v>
      </c>
      <c r="F10" s="21" t="s">
        <v>21</v>
      </c>
      <c r="G10" s="20" t="s">
        <v>277</v>
      </c>
      <c r="H10" s="33">
        <v>185000</v>
      </c>
      <c r="I10" s="34">
        <v>0</v>
      </c>
      <c r="J10" s="33">
        <v>185000</v>
      </c>
      <c r="K10" s="33">
        <f t="shared" si="0"/>
        <v>5309.5</v>
      </c>
      <c r="L10" s="33">
        <v>32269.54</v>
      </c>
      <c r="M10" s="33">
        <v>4943.8</v>
      </c>
      <c r="N10" s="33">
        <v>25</v>
      </c>
      <c r="O10" s="33">
        <f t="shared" si="1"/>
        <v>42547.840000000004</v>
      </c>
      <c r="P10" s="35">
        <f t="shared" si="2"/>
        <v>142452.16</v>
      </c>
    </row>
    <row r="11" spans="1:16" x14ac:dyDescent="0.25">
      <c r="A11" s="32">
        <v>10</v>
      </c>
      <c r="B11" s="20" t="s">
        <v>43</v>
      </c>
      <c r="C11" s="20" t="s">
        <v>40</v>
      </c>
      <c r="D11" s="20" t="s">
        <v>19</v>
      </c>
      <c r="E11" s="20" t="s">
        <v>20</v>
      </c>
      <c r="F11" s="21" t="s">
        <v>21</v>
      </c>
      <c r="G11" s="20" t="s">
        <v>277</v>
      </c>
      <c r="H11" s="33">
        <v>75000</v>
      </c>
      <c r="I11" s="34">
        <v>0</v>
      </c>
      <c r="J11" s="33">
        <v>75000</v>
      </c>
      <c r="K11" s="33">
        <f t="shared" si="0"/>
        <v>2152.5</v>
      </c>
      <c r="L11" s="33">
        <v>6309.38</v>
      </c>
      <c r="M11" s="33">
        <f t="shared" ref="M11:M69" si="3">H11*0.0304</f>
        <v>2280</v>
      </c>
      <c r="N11" s="33">
        <v>125</v>
      </c>
      <c r="O11" s="33">
        <f t="shared" si="1"/>
        <v>10866.880000000001</v>
      </c>
      <c r="P11" s="35">
        <f t="shared" si="2"/>
        <v>64133.119999999995</v>
      </c>
    </row>
    <row r="12" spans="1:16" x14ac:dyDescent="0.25">
      <c r="A12" s="32">
        <v>11</v>
      </c>
      <c r="B12" s="20" t="s">
        <v>44</v>
      </c>
      <c r="C12" s="20" t="s">
        <v>40</v>
      </c>
      <c r="D12" s="20" t="s">
        <v>45</v>
      </c>
      <c r="E12" s="20" t="s">
        <v>20</v>
      </c>
      <c r="F12" s="21" t="s">
        <v>21</v>
      </c>
      <c r="G12" s="20" t="s">
        <v>277</v>
      </c>
      <c r="H12" s="33">
        <v>45000</v>
      </c>
      <c r="I12" s="34">
        <v>0</v>
      </c>
      <c r="J12" s="33">
        <v>45000</v>
      </c>
      <c r="K12" s="33">
        <f t="shared" si="0"/>
        <v>1291.5</v>
      </c>
      <c r="L12" s="33">
        <v>1148.33</v>
      </c>
      <c r="M12" s="33">
        <f t="shared" si="3"/>
        <v>1368</v>
      </c>
      <c r="N12" s="33">
        <v>2275</v>
      </c>
      <c r="O12" s="33">
        <f t="shared" si="1"/>
        <v>6082.83</v>
      </c>
      <c r="P12" s="35">
        <f t="shared" si="2"/>
        <v>38917.17</v>
      </c>
    </row>
    <row r="13" spans="1:16" x14ac:dyDescent="0.25">
      <c r="A13" s="32">
        <v>12</v>
      </c>
      <c r="B13" s="20" t="s">
        <v>46</v>
      </c>
      <c r="C13" s="20" t="s">
        <v>40</v>
      </c>
      <c r="D13" s="20" t="s">
        <v>47</v>
      </c>
      <c r="E13" s="20" t="s">
        <v>36</v>
      </c>
      <c r="F13" s="21" t="s">
        <v>24</v>
      </c>
      <c r="G13" s="20" t="s">
        <v>277</v>
      </c>
      <c r="H13" s="33">
        <v>30000</v>
      </c>
      <c r="I13" s="34">
        <v>0</v>
      </c>
      <c r="J13" s="33">
        <v>30000</v>
      </c>
      <c r="K13" s="33">
        <f t="shared" si="0"/>
        <v>861</v>
      </c>
      <c r="L13" s="34">
        <v>0</v>
      </c>
      <c r="M13" s="33">
        <f t="shared" si="3"/>
        <v>912</v>
      </c>
      <c r="N13" s="33">
        <v>25</v>
      </c>
      <c r="O13" s="33">
        <f t="shared" si="1"/>
        <v>1798</v>
      </c>
      <c r="P13" s="35">
        <f t="shared" si="2"/>
        <v>28202</v>
      </c>
    </row>
    <row r="14" spans="1:16" ht="23" x14ac:dyDescent="0.25">
      <c r="A14" s="32">
        <v>13</v>
      </c>
      <c r="B14" s="20" t="s">
        <v>52</v>
      </c>
      <c r="C14" s="20" t="s">
        <v>53</v>
      </c>
      <c r="D14" s="20" t="s">
        <v>51</v>
      </c>
      <c r="E14" s="20" t="s">
        <v>33</v>
      </c>
      <c r="F14" s="21" t="s">
        <v>21</v>
      </c>
      <c r="G14" s="20" t="s">
        <v>277</v>
      </c>
      <c r="H14" s="33">
        <v>70000</v>
      </c>
      <c r="I14" s="34">
        <v>0</v>
      </c>
      <c r="J14" s="33">
        <v>70000</v>
      </c>
      <c r="K14" s="33">
        <f t="shared" si="0"/>
        <v>2009</v>
      </c>
      <c r="L14" s="33">
        <v>0</v>
      </c>
      <c r="M14" s="33">
        <f t="shared" si="3"/>
        <v>2128</v>
      </c>
      <c r="N14" s="34">
        <v>125</v>
      </c>
      <c r="O14" s="33">
        <f t="shared" si="1"/>
        <v>4262</v>
      </c>
      <c r="P14" s="35">
        <f t="shared" si="2"/>
        <v>65738</v>
      </c>
    </row>
    <row r="15" spans="1:16" ht="23" x14ac:dyDescent="0.25">
      <c r="A15" s="32">
        <v>14</v>
      </c>
      <c r="B15" s="20" t="s">
        <v>54</v>
      </c>
      <c r="C15" s="20" t="s">
        <v>53</v>
      </c>
      <c r="D15" s="20" t="s">
        <v>55</v>
      </c>
      <c r="E15" s="20" t="s">
        <v>33</v>
      </c>
      <c r="F15" s="21" t="s">
        <v>21</v>
      </c>
      <c r="G15" s="20" t="s">
        <v>277</v>
      </c>
      <c r="H15" s="33">
        <v>35000</v>
      </c>
      <c r="I15" s="34">
        <v>0</v>
      </c>
      <c r="J15" s="33">
        <v>35000</v>
      </c>
      <c r="K15" s="33">
        <f t="shared" si="0"/>
        <v>1004.5</v>
      </c>
      <c r="L15" s="33">
        <v>0</v>
      </c>
      <c r="M15" s="33">
        <f t="shared" si="3"/>
        <v>1064</v>
      </c>
      <c r="N15" s="33">
        <v>2175</v>
      </c>
      <c r="O15" s="33">
        <f t="shared" si="1"/>
        <v>4243.5</v>
      </c>
      <c r="P15" s="35">
        <f t="shared" si="2"/>
        <v>30756.5</v>
      </c>
    </row>
    <row r="16" spans="1:16" x14ac:dyDescent="0.25">
      <c r="A16" s="32">
        <v>15</v>
      </c>
      <c r="B16" s="20" t="s">
        <v>214</v>
      </c>
      <c r="C16" s="20" t="s">
        <v>279</v>
      </c>
      <c r="D16" s="20" t="s">
        <v>280</v>
      </c>
      <c r="E16" s="20" t="s">
        <v>281</v>
      </c>
      <c r="F16" s="21" t="s">
        <v>24</v>
      </c>
      <c r="G16" s="20" t="s">
        <v>277</v>
      </c>
      <c r="H16" s="33">
        <v>65000</v>
      </c>
      <c r="I16" s="34">
        <v>0</v>
      </c>
      <c r="J16" s="33">
        <v>65000</v>
      </c>
      <c r="K16" s="33">
        <f t="shared" si="0"/>
        <v>1865.5</v>
      </c>
      <c r="L16" s="33">
        <v>4427.58</v>
      </c>
      <c r="M16" s="33">
        <f t="shared" si="3"/>
        <v>1976</v>
      </c>
      <c r="N16" s="33">
        <v>25</v>
      </c>
      <c r="O16" s="33">
        <f t="shared" si="1"/>
        <v>8294.08</v>
      </c>
      <c r="P16" s="35">
        <f t="shared" si="2"/>
        <v>56705.919999999998</v>
      </c>
    </row>
    <row r="17" spans="1:16" ht="23" x14ac:dyDescent="0.25">
      <c r="A17" s="32">
        <v>16</v>
      </c>
      <c r="B17" s="20" t="s">
        <v>282</v>
      </c>
      <c r="C17" s="20" t="s">
        <v>57</v>
      </c>
      <c r="D17" s="20" t="s">
        <v>58</v>
      </c>
      <c r="E17" s="20" t="s">
        <v>30</v>
      </c>
      <c r="F17" s="21" t="s">
        <v>21</v>
      </c>
      <c r="G17" s="20" t="s">
        <v>277</v>
      </c>
      <c r="H17" s="33">
        <v>80000</v>
      </c>
      <c r="I17" s="34">
        <v>0</v>
      </c>
      <c r="J17" s="33">
        <v>80000</v>
      </c>
      <c r="K17" s="33">
        <f t="shared" si="0"/>
        <v>2296</v>
      </c>
      <c r="L17" s="33">
        <v>7400.87</v>
      </c>
      <c r="M17" s="33">
        <f t="shared" si="3"/>
        <v>2432</v>
      </c>
      <c r="N17" s="33">
        <v>25</v>
      </c>
      <c r="O17" s="33">
        <f t="shared" si="1"/>
        <v>12153.869999999999</v>
      </c>
      <c r="P17" s="35">
        <f t="shared" si="2"/>
        <v>67846.13</v>
      </c>
    </row>
    <row r="18" spans="1:16" x14ac:dyDescent="0.25">
      <c r="A18" s="32">
        <v>17</v>
      </c>
      <c r="B18" s="20" t="s">
        <v>56</v>
      </c>
      <c r="C18" s="20" t="s">
        <v>57</v>
      </c>
      <c r="D18" s="20" t="s">
        <v>58</v>
      </c>
      <c r="E18" s="20" t="s">
        <v>30</v>
      </c>
      <c r="F18" s="21" t="s">
        <v>21</v>
      </c>
      <c r="G18" s="20" t="s">
        <v>277</v>
      </c>
      <c r="H18" s="33">
        <v>45000</v>
      </c>
      <c r="I18" s="34">
        <v>0</v>
      </c>
      <c r="J18" s="33">
        <v>45000</v>
      </c>
      <c r="K18" s="33">
        <f t="shared" si="0"/>
        <v>1291.5</v>
      </c>
      <c r="L18" s="33">
        <v>743.29</v>
      </c>
      <c r="M18" s="33">
        <f t="shared" si="3"/>
        <v>1368</v>
      </c>
      <c r="N18" s="33">
        <v>2825.24</v>
      </c>
      <c r="O18" s="33">
        <f t="shared" si="1"/>
        <v>6228.03</v>
      </c>
      <c r="P18" s="35">
        <f t="shared" si="2"/>
        <v>38771.97</v>
      </c>
    </row>
    <row r="19" spans="1:16" ht="23" x14ac:dyDescent="0.25">
      <c r="A19" s="32">
        <v>18</v>
      </c>
      <c r="B19" s="20" t="s">
        <v>59</v>
      </c>
      <c r="C19" s="20" t="s">
        <v>57</v>
      </c>
      <c r="D19" s="20" t="s">
        <v>58</v>
      </c>
      <c r="E19" s="20" t="s">
        <v>33</v>
      </c>
      <c r="F19" s="21" t="s">
        <v>21</v>
      </c>
      <c r="G19" s="20" t="s">
        <v>277</v>
      </c>
      <c r="H19" s="33">
        <v>45000</v>
      </c>
      <c r="I19" s="34">
        <v>0</v>
      </c>
      <c r="J19" s="33">
        <v>45000</v>
      </c>
      <c r="K19" s="33">
        <f t="shared" si="0"/>
        <v>1291.5</v>
      </c>
      <c r="L19" s="33">
        <v>945.81</v>
      </c>
      <c r="M19" s="33">
        <f t="shared" si="3"/>
        <v>1368</v>
      </c>
      <c r="N19" s="33">
        <v>1475.12</v>
      </c>
      <c r="O19" s="33">
        <f t="shared" si="1"/>
        <v>5080.43</v>
      </c>
      <c r="P19" s="35">
        <f t="shared" si="2"/>
        <v>39919.57</v>
      </c>
    </row>
    <row r="20" spans="1:16" x14ac:dyDescent="0.25">
      <c r="A20" s="32">
        <v>19</v>
      </c>
      <c r="B20" s="20" t="s">
        <v>60</v>
      </c>
      <c r="C20" s="20" t="s">
        <v>57</v>
      </c>
      <c r="D20" s="20" t="s">
        <v>61</v>
      </c>
      <c r="E20" s="20" t="s">
        <v>33</v>
      </c>
      <c r="F20" s="21" t="s">
        <v>24</v>
      </c>
      <c r="G20" s="20" t="s">
        <v>277</v>
      </c>
      <c r="H20" s="33">
        <v>35000</v>
      </c>
      <c r="I20" s="34">
        <v>0</v>
      </c>
      <c r="J20" s="33">
        <v>35000</v>
      </c>
      <c r="K20" s="33">
        <f t="shared" si="0"/>
        <v>1004.5</v>
      </c>
      <c r="L20" s="33">
        <v>0</v>
      </c>
      <c r="M20" s="33">
        <f t="shared" si="3"/>
        <v>1064</v>
      </c>
      <c r="N20" s="33">
        <v>25</v>
      </c>
      <c r="O20" s="33">
        <f t="shared" si="1"/>
        <v>2093.5</v>
      </c>
      <c r="P20" s="35">
        <f t="shared" si="2"/>
        <v>32906.5</v>
      </c>
    </row>
    <row r="21" spans="1:16" x14ac:dyDescent="0.25">
      <c r="A21" s="32">
        <v>20</v>
      </c>
      <c r="B21" s="20" t="s">
        <v>283</v>
      </c>
      <c r="C21" s="20" t="s">
        <v>57</v>
      </c>
      <c r="D21" s="20" t="s">
        <v>284</v>
      </c>
      <c r="E21" s="20" t="s">
        <v>33</v>
      </c>
      <c r="F21" s="21" t="s">
        <v>21</v>
      </c>
      <c r="G21" s="20" t="s">
        <v>277</v>
      </c>
      <c r="H21" s="33">
        <v>35000</v>
      </c>
      <c r="I21" s="34">
        <v>0</v>
      </c>
      <c r="J21" s="33">
        <v>35000</v>
      </c>
      <c r="K21" s="33">
        <f t="shared" si="0"/>
        <v>1004.5</v>
      </c>
      <c r="L21" s="33">
        <v>0</v>
      </c>
      <c r="M21" s="33">
        <f t="shared" si="3"/>
        <v>1064</v>
      </c>
      <c r="N21" s="33">
        <v>25</v>
      </c>
      <c r="O21" s="33">
        <f t="shared" si="1"/>
        <v>2093.5</v>
      </c>
      <c r="P21" s="35">
        <f t="shared" si="2"/>
        <v>32906.5</v>
      </c>
    </row>
    <row r="22" spans="1:16" ht="23" x14ac:dyDescent="0.25">
      <c r="A22" s="32">
        <v>21</v>
      </c>
      <c r="B22" s="20" t="s">
        <v>64</v>
      </c>
      <c r="C22" s="20" t="s">
        <v>63</v>
      </c>
      <c r="D22" s="20" t="s">
        <v>65</v>
      </c>
      <c r="E22" s="20" t="s">
        <v>30</v>
      </c>
      <c r="F22" s="21" t="s">
        <v>21</v>
      </c>
      <c r="G22" s="20" t="s">
        <v>277</v>
      </c>
      <c r="H22" s="33">
        <v>60000</v>
      </c>
      <c r="I22" s="34">
        <v>0</v>
      </c>
      <c r="J22" s="33">
        <v>60000</v>
      </c>
      <c r="K22" s="33">
        <f t="shared" si="0"/>
        <v>1722</v>
      </c>
      <c r="L22" s="33">
        <v>3486.68</v>
      </c>
      <c r="M22" s="33">
        <f t="shared" si="3"/>
        <v>1824</v>
      </c>
      <c r="N22" s="33">
        <v>2279</v>
      </c>
      <c r="O22" s="33">
        <f t="shared" si="1"/>
        <v>9311.68</v>
      </c>
      <c r="P22" s="35">
        <f t="shared" si="2"/>
        <v>50688.32</v>
      </c>
    </row>
    <row r="23" spans="1:16" x14ac:dyDescent="0.25">
      <c r="A23" s="32">
        <v>22</v>
      </c>
      <c r="B23" s="20" t="s">
        <v>285</v>
      </c>
      <c r="C23" s="20" t="s">
        <v>63</v>
      </c>
      <c r="D23" s="20" t="s">
        <v>286</v>
      </c>
      <c r="E23" s="20" t="s">
        <v>33</v>
      </c>
      <c r="F23" s="21" t="s">
        <v>24</v>
      </c>
      <c r="G23" s="20" t="s">
        <v>277</v>
      </c>
      <c r="H23" s="33">
        <v>55000</v>
      </c>
      <c r="I23" s="34">
        <v>0</v>
      </c>
      <c r="J23" s="33">
        <v>55000</v>
      </c>
      <c r="K23" s="33">
        <f t="shared" si="0"/>
        <v>1578.5</v>
      </c>
      <c r="L23" s="33">
        <v>2559.6799999999998</v>
      </c>
      <c r="M23" s="33">
        <f t="shared" si="3"/>
        <v>1672</v>
      </c>
      <c r="N23" s="33">
        <v>125</v>
      </c>
      <c r="O23" s="33">
        <f t="shared" si="1"/>
        <v>5935.18</v>
      </c>
      <c r="P23" s="35">
        <f t="shared" si="2"/>
        <v>49064.82</v>
      </c>
    </row>
    <row r="24" spans="1:16" x14ac:dyDescent="0.25">
      <c r="A24" s="32">
        <v>23</v>
      </c>
      <c r="B24" s="20" t="s">
        <v>66</v>
      </c>
      <c r="C24" s="20" t="s">
        <v>63</v>
      </c>
      <c r="D24" s="20" t="s">
        <v>67</v>
      </c>
      <c r="E24" s="20" t="s">
        <v>30</v>
      </c>
      <c r="F24" s="21" t="s">
        <v>24</v>
      </c>
      <c r="G24" s="20" t="s">
        <v>277</v>
      </c>
      <c r="H24" s="33">
        <v>45000</v>
      </c>
      <c r="I24" s="34">
        <v>0</v>
      </c>
      <c r="J24" s="33">
        <v>45000</v>
      </c>
      <c r="K24" s="33">
        <f t="shared" si="0"/>
        <v>1291.5</v>
      </c>
      <c r="L24" s="33">
        <v>1148.33</v>
      </c>
      <c r="M24" s="33">
        <f t="shared" si="3"/>
        <v>1368</v>
      </c>
      <c r="N24" s="33">
        <v>125</v>
      </c>
      <c r="O24" s="33">
        <f t="shared" si="1"/>
        <v>3932.83</v>
      </c>
      <c r="P24" s="35">
        <f t="shared" si="2"/>
        <v>41067.17</v>
      </c>
    </row>
    <row r="25" spans="1:16" x14ac:dyDescent="0.25">
      <c r="A25" s="32">
        <v>24</v>
      </c>
      <c r="B25" s="20" t="s">
        <v>68</v>
      </c>
      <c r="C25" s="20" t="s">
        <v>63</v>
      </c>
      <c r="D25" s="20" t="s">
        <v>69</v>
      </c>
      <c r="E25" s="20" t="s">
        <v>33</v>
      </c>
      <c r="F25" s="21" t="s">
        <v>24</v>
      </c>
      <c r="G25" s="20" t="s">
        <v>277</v>
      </c>
      <c r="H25" s="33">
        <v>36000</v>
      </c>
      <c r="I25" s="34">
        <v>0</v>
      </c>
      <c r="J25" s="33">
        <v>36000</v>
      </c>
      <c r="K25" s="33">
        <f t="shared" si="0"/>
        <v>1033.2</v>
      </c>
      <c r="L25" s="34">
        <v>0</v>
      </c>
      <c r="M25" s="33">
        <f t="shared" si="3"/>
        <v>1094.4000000000001</v>
      </c>
      <c r="N25" s="33">
        <v>125</v>
      </c>
      <c r="O25" s="33">
        <f t="shared" si="1"/>
        <v>2252.6000000000004</v>
      </c>
      <c r="P25" s="35">
        <f t="shared" si="2"/>
        <v>33747.4</v>
      </c>
    </row>
    <row r="26" spans="1:16" ht="23" x14ac:dyDescent="0.25">
      <c r="A26" s="32">
        <v>25</v>
      </c>
      <c r="B26" s="20" t="s">
        <v>70</v>
      </c>
      <c r="C26" s="20" t="s">
        <v>63</v>
      </c>
      <c r="D26" s="20" t="s">
        <v>55</v>
      </c>
      <c r="E26" s="20" t="s">
        <v>33</v>
      </c>
      <c r="F26" s="21" t="s">
        <v>24</v>
      </c>
      <c r="G26" s="20" t="s">
        <v>277</v>
      </c>
      <c r="H26" s="33">
        <v>35000</v>
      </c>
      <c r="I26" s="34">
        <v>0</v>
      </c>
      <c r="J26" s="33">
        <v>35000</v>
      </c>
      <c r="K26" s="33">
        <f t="shared" si="0"/>
        <v>1004.5</v>
      </c>
      <c r="L26" s="33">
        <v>0</v>
      </c>
      <c r="M26" s="33">
        <f t="shared" si="3"/>
        <v>1064</v>
      </c>
      <c r="N26" s="33">
        <v>25</v>
      </c>
      <c r="O26" s="33">
        <f t="shared" si="1"/>
        <v>2093.5</v>
      </c>
      <c r="P26" s="35">
        <f t="shared" si="2"/>
        <v>32906.5</v>
      </c>
    </row>
    <row r="27" spans="1:16" x14ac:dyDescent="0.25">
      <c r="A27" s="32">
        <v>26</v>
      </c>
      <c r="B27" s="20" t="s">
        <v>71</v>
      </c>
      <c r="C27" s="20" t="s">
        <v>63</v>
      </c>
      <c r="D27" s="20" t="s">
        <v>72</v>
      </c>
      <c r="E27" s="20" t="s">
        <v>33</v>
      </c>
      <c r="F27" s="21" t="s">
        <v>21</v>
      </c>
      <c r="G27" s="20" t="s">
        <v>277</v>
      </c>
      <c r="H27" s="33">
        <v>45000</v>
      </c>
      <c r="I27" s="34">
        <v>0</v>
      </c>
      <c r="J27" s="33">
        <v>45000</v>
      </c>
      <c r="K27" s="33">
        <f t="shared" si="0"/>
        <v>1291.5</v>
      </c>
      <c r="L27" s="33">
        <v>1148.33</v>
      </c>
      <c r="M27" s="33">
        <f t="shared" si="3"/>
        <v>1368</v>
      </c>
      <c r="N27" s="33">
        <v>25</v>
      </c>
      <c r="O27" s="33">
        <f t="shared" si="1"/>
        <v>3832.83</v>
      </c>
      <c r="P27" s="35">
        <f t="shared" si="2"/>
        <v>41167.17</v>
      </c>
    </row>
    <row r="28" spans="1:16" ht="23" x14ac:dyDescent="0.25">
      <c r="A28" s="32">
        <v>27</v>
      </c>
      <c r="B28" s="20" t="s">
        <v>73</v>
      </c>
      <c r="C28" s="20" t="s">
        <v>74</v>
      </c>
      <c r="D28" s="20" t="s">
        <v>26</v>
      </c>
      <c r="E28" s="20" t="s">
        <v>20</v>
      </c>
      <c r="F28" s="21" t="s">
        <v>24</v>
      </c>
      <c r="G28" s="20" t="s">
        <v>277</v>
      </c>
      <c r="H28" s="33">
        <v>100000</v>
      </c>
      <c r="I28" s="34">
        <v>0</v>
      </c>
      <c r="J28" s="33">
        <v>100000</v>
      </c>
      <c r="K28" s="33">
        <f t="shared" si="0"/>
        <v>2870</v>
      </c>
      <c r="L28" s="33">
        <v>12105.37</v>
      </c>
      <c r="M28" s="33">
        <f t="shared" si="3"/>
        <v>3040</v>
      </c>
      <c r="N28" s="33">
        <v>25</v>
      </c>
      <c r="O28" s="33">
        <f t="shared" si="1"/>
        <v>18040.370000000003</v>
      </c>
      <c r="P28" s="35">
        <f t="shared" si="2"/>
        <v>81959.63</v>
      </c>
    </row>
    <row r="29" spans="1:16" ht="23" x14ac:dyDescent="0.25">
      <c r="A29" s="32">
        <v>28</v>
      </c>
      <c r="B29" s="20" t="s">
        <v>229</v>
      </c>
      <c r="C29" s="20" t="s">
        <v>74</v>
      </c>
      <c r="D29" s="20" t="s">
        <v>26</v>
      </c>
      <c r="E29" s="20" t="s">
        <v>20</v>
      </c>
      <c r="F29" s="21" t="s">
        <v>24</v>
      </c>
      <c r="G29" s="20" t="s">
        <v>277</v>
      </c>
      <c r="H29" s="33">
        <v>100000</v>
      </c>
      <c r="I29" s="34">
        <v>0</v>
      </c>
      <c r="J29" s="33">
        <v>100000</v>
      </c>
      <c r="K29" s="33">
        <f t="shared" si="0"/>
        <v>2870</v>
      </c>
      <c r="L29" s="33">
        <v>12105.37</v>
      </c>
      <c r="M29" s="33">
        <f t="shared" si="3"/>
        <v>3040</v>
      </c>
      <c r="N29" s="33">
        <v>25</v>
      </c>
      <c r="O29" s="33">
        <f t="shared" si="1"/>
        <v>18040.370000000003</v>
      </c>
      <c r="P29" s="35">
        <f t="shared" si="2"/>
        <v>81959.63</v>
      </c>
    </row>
    <row r="30" spans="1:16" ht="23" x14ac:dyDescent="0.25">
      <c r="A30" s="32">
        <v>29</v>
      </c>
      <c r="B30" s="20" t="s">
        <v>75</v>
      </c>
      <c r="C30" s="20" t="s">
        <v>74</v>
      </c>
      <c r="D30" s="20" t="s">
        <v>76</v>
      </c>
      <c r="E30" s="20" t="s">
        <v>20</v>
      </c>
      <c r="F30" s="21" t="s">
        <v>21</v>
      </c>
      <c r="G30" s="20" t="s">
        <v>277</v>
      </c>
      <c r="H30" s="33">
        <v>40000</v>
      </c>
      <c r="I30" s="34">
        <v>0</v>
      </c>
      <c r="J30" s="33">
        <v>40000</v>
      </c>
      <c r="K30" s="33">
        <f t="shared" si="0"/>
        <v>1148</v>
      </c>
      <c r="L30" s="33">
        <v>442.65</v>
      </c>
      <c r="M30" s="33">
        <f t="shared" si="3"/>
        <v>1216</v>
      </c>
      <c r="N30" s="33">
        <v>125</v>
      </c>
      <c r="O30" s="33">
        <f t="shared" si="1"/>
        <v>2931.65</v>
      </c>
      <c r="P30" s="35">
        <f t="shared" si="2"/>
        <v>37068.35</v>
      </c>
    </row>
    <row r="31" spans="1:16" ht="23" x14ac:dyDescent="0.25">
      <c r="A31" s="32">
        <v>30</v>
      </c>
      <c r="B31" s="20" t="s">
        <v>77</v>
      </c>
      <c r="C31" s="20" t="s">
        <v>74</v>
      </c>
      <c r="D31" s="20" t="s">
        <v>26</v>
      </c>
      <c r="E31" s="20" t="s">
        <v>20</v>
      </c>
      <c r="F31" s="21" t="s">
        <v>24</v>
      </c>
      <c r="G31" s="20" t="s">
        <v>277</v>
      </c>
      <c r="H31" s="33">
        <v>100000</v>
      </c>
      <c r="I31" s="34">
        <v>0</v>
      </c>
      <c r="J31" s="33">
        <v>100000</v>
      </c>
      <c r="K31" s="33">
        <f t="shared" si="0"/>
        <v>2870</v>
      </c>
      <c r="L31" s="33">
        <v>12105.37</v>
      </c>
      <c r="M31" s="33">
        <f t="shared" si="3"/>
        <v>3040</v>
      </c>
      <c r="N31" s="33">
        <v>25</v>
      </c>
      <c r="O31" s="33">
        <f t="shared" si="1"/>
        <v>18040.370000000003</v>
      </c>
      <c r="P31" s="35">
        <f t="shared" si="2"/>
        <v>81959.63</v>
      </c>
    </row>
    <row r="32" spans="1:16" ht="23" x14ac:dyDescent="0.25">
      <c r="A32" s="32">
        <v>31</v>
      </c>
      <c r="B32" s="20" t="s">
        <v>78</v>
      </c>
      <c r="C32" s="20" t="s">
        <v>74</v>
      </c>
      <c r="D32" s="20" t="s">
        <v>79</v>
      </c>
      <c r="E32" s="20" t="s">
        <v>33</v>
      </c>
      <c r="F32" s="21" t="s">
        <v>21</v>
      </c>
      <c r="G32" s="20" t="s">
        <v>277</v>
      </c>
      <c r="H32" s="33">
        <v>35000</v>
      </c>
      <c r="I32" s="34">
        <v>0</v>
      </c>
      <c r="J32" s="33">
        <v>35000</v>
      </c>
      <c r="K32" s="33">
        <f t="shared" si="0"/>
        <v>1004.5</v>
      </c>
      <c r="L32" s="33">
        <v>0</v>
      </c>
      <c r="M32" s="33">
        <f t="shared" si="3"/>
        <v>1064</v>
      </c>
      <c r="N32" s="33">
        <v>25</v>
      </c>
      <c r="O32" s="33">
        <f t="shared" si="1"/>
        <v>2093.5</v>
      </c>
      <c r="P32" s="35">
        <f t="shared" si="2"/>
        <v>32906.5</v>
      </c>
    </row>
    <row r="33" spans="1:16" x14ac:dyDescent="0.25">
      <c r="A33" s="32">
        <v>32</v>
      </c>
      <c r="B33" s="20" t="s">
        <v>80</v>
      </c>
      <c r="C33" s="20" t="s">
        <v>81</v>
      </c>
      <c r="D33" s="20" t="s">
        <v>82</v>
      </c>
      <c r="E33" s="20" t="s">
        <v>30</v>
      </c>
      <c r="F33" s="21" t="s">
        <v>21</v>
      </c>
      <c r="G33" s="20" t="s">
        <v>277</v>
      </c>
      <c r="H33" s="33">
        <v>80000</v>
      </c>
      <c r="I33" s="34">
        <v>0</v>
      </c>
      <c r="J33" s="33">
        <v>80000</v>
      </c>
      <c r="K33" s="33">
        <f t="shared" si="0"/>
        <v>2296</v>
      </c>
      <c r="L33" s="33">
        <v>7063.34</v>
      </c>
      <c r="M33" s="33">
        <f t="shared" si="3"/>
        <v>2432</v>
      </c>
      <c r="N33" s="33">
        <v>1475.12</v>
      </c>
      <c r="O33" s="33">
        <f t="shared" si="1"/>
        <v>13266.46</v>
      </c>
      <c r="P33" s="35">
        <f t="shared" si="2"/>
        <v>66733.540000000008</v>
      </c>
    </row>
    <row r="34" spans="1:16" x14ac:dyDescent="0.25">
      <c r="A34" s="32">
        <v>33</v>
      </c>
      <c r="B34" s="20" t="s">
        <v>85</v>
      </c>
      <c r="C34" s="20" t="s">
        <v>86</v>
      </c>
      <c r="D34" s="20" t="s">
        <v>87</v>
      </c>
      <c r="E34" s="20" t="s">
        <v>33</v>
      </c>
      <c r="F34" s="21" t="s">
        <v>24</v>
      </c>
      <c r="G34" s="20" t="s">
        <v>277</v>
      </c>
      <c r="H34" s="33">
        <v>36000</v>
      </c>
      <c r="I34" s="34">
        <v>0</v>
      </c>
      <c r="J34" s="33">
        <v>36000</v>
      </c>
      <c r="K34" s="33">
        <f t="shared" si="0"/>
        <v>1033.2</v>
      </c>
      <c r="L34" s="33">
        <v>0</v>
      </c>
      <c r="M34" s="33">
        <f t="shared" si="3"/>
        <v>1094.4000000000001</v>
      </c>
      <c r="N34" s="34">
        <v>25</v>
      </c>
      <c r="O34" s="33">
        <f t="shared" si="1"/>
        <v>2152.6000000000004</v>
      </c>
      <c r="P34" s="35">
        <f>H34-O34</f>
        <v>33847.4</v>
      </c>
    </row>
    <row r="35" spans="1:16" ht="23" x14ac:dyDescent="0.25">
      <c r="A35" s="32">
        <v>34</v>
      </c>
      <c r="B35" s="20" t="s">
        <v>88</v>
      </c>
      <c r="C35" s="20" t="s">
        <v>86</v>
      </c>
      <c r="D35" s="20" t="s">
        <v>89</v>
      </c>
      <c r="E35" s="20" t="s">
        <v>33</v>
      </c>
      <c r="F35" s="21" t="s">
        <v>21</v>
      </c>
      <c r="G35" s="20" t="s">
        <v>277</v>
      </c>
      <c r="H35" s="33">
        <v>35000</v>
      </c>
      <c r="I35" s="34">
        <v>0</v>
      </c>
      <c r="J35" s="33">
        <v>35000</v>
      </c>
      <c r="K35" s="33">
        <f t="shared" si="0"/>
        <v>1004.5</v>
      </c>
      <c r="L35" s="34">
        <v>0</v>
      </c>
      <c r="M35" s="33">
        <f t="shared" si="3"/>
        <v>1064</v>
      </c>
      <c r="N35" s="34">
        <v>25</v>
      </c>
      <c r="O35" s="33">
        <f t="shared" si="1"/>
        <v>2093.5</v>
      </c>
      <c r="P35" s="35">
        <f>H35-O35</f>
        <v>32906.5</v>
      </c>
    </row>
    <row r="36" spans="1:16" x14ac:dyDescent="0.25">
      <c r="A36" s="32">
        <v>35</v>
      </c>
      <c r="B36" s="20" t="s">
        <v>90</v>
      </c>
      <c r="C36" s="20" t="s">
        <v>86</v>
      </c>
      <c r="D36" s="20" t="s">
        <v>55</v>
      </c>
      <c r="E36" s="20" t="s">
        <v>33</v>
      </c>
      <c r="F36" s="21" t="s">
        <v>24</v>
      </c>
      <c r="G36" s="20" t="s">
        <v>277</v>
      </c>
      <c r="H36" s="33">
        <v>35000</v>
      </c>
      <c r="I36" s="34">
        <v>0</v>
      </c>
      <c r="J36" s="33">
        <v>35000</v>
      </c>
      <c r="K36" s="33">
        <f t="shared" si="0"/>
        <v>1004.5</v>
      </c>
      <c r="L36" s="34">
        <v>0</v>
      </c>
      <c r="M36" s="33">
        <f t="shared" si="3"/>
        <v>1064</v>
      </c>
      <c r="N36" s="33">
        <v>2974.04</v>
      </c>
      <c r="O36" s="33">
        <f t="shared" si="1"/>
        <v>5042.54</v>
      </c>
      <c r="P36" s="35">
        <f t="shared" ref="P36:P95" si="4">J36-O36</f>
        <v>29957.46</v>
      </c>
    </row>
    <row r="37" spans="1:16" x14ac:dyDescent="0.25">
      <c r="A37" s="32">
        <v>36</v>
      </c>
      <c r="B37" s="20" t="s">
        <v>91</v>
      </c>
      <c r="C37" s="20" t="s">
        <v>86</v>
      </c>
      <c r="D37" s="20" t="s">
        <v>55</v>
      </c>
      <c r="E37" s="20" t="s">
        <v>30</v>
      </c>
      <c r="F37" s="21" t="s">
        <v>21</v>
      </c>
      <c r="G37" s="20" t="s">
        <v>277</v>
      </c>
      <c r="H37" s="33">
        <v>35000</v>
      </c>
      <c r="I37" s="34">
        <v>0</v>
      </c>
      <c r="J37" s="33">
        <v>35000</v>
      </c>
      <c r="K37" s="33">
        <f t="shared" si="0"/>
        <v>1004.5</v>
      </c>
      <c r="L37" s="33">
        <v>0</v>
      </c>
      <c r="M37" s="33">
        <f t="shared" si="3"/>
        <v>1064</v>
      </c>
      <c r="N37" s="33">
        <v>125</v>
      </c>
      <c r="O37" s="33">
        <f t="shared" si="1"/>
        <v>2193.5</v>
      </c>
      <c r="P37" s="35">
        <f t="shared" si="4"/>
        <v>32806.5</v>
      </c>
    </row>
    <row r="38" spans="1:16" x14ac:dyDescent="0.25">
      <c r="A38" s="32">
        <v>37</v>
      </c>
      <c r="B38" s="20" t="s">
        <v>287</v>
      </c>
      <c r="C38" s="20" t="s">
        <v>86</v>
      </c>
      <c r="D38" s="20" t="s">
        <v>55</v>
      </c>
      <c r="E38" s="20" t="s">
        <v>33</v>
      </c>
      <c r="F38" s="21" t="s">
        <v>21</v>
      </c>
      <c r="G38" s="20" t="s">
        <v>277</v>
      </c>
      <c r="H38" s="33">
        <v>35000</v>
      </c>
      <c r="I38" s="34">
        <v>0</v>
      </c>
      <c r="J38" s="33">
        <v>35000</v>
      </c>
      <c r="K38" s="33">
        <f t="shared" si="0"/>
        <v>1004.5</v>
      </c>
      <c r="L38" s="34">
        <v>0</v>
      </c>
      <c r="M38" s="33">
        <f t="shared" si="3"/>
        <v>1064</v>
      </c>
      <c r="N38" s="33">
        <v>25</v>
      </c>
      <c r="O38" s="33">
        <f t="shared" si="1"/>
        <v>2093.5</v>
      </c>
      <c r="P38" s="35">
        <f t="shared" si="4"/>
        <v>32906.5</v>
      </c>
    </row>
    <row r="39" spans="1:16" x14ac:dyDescent="0.25">
      <c r="A39" s="32">
        <v>38</v>
      </c>
      <c r="B39" s="20" t="s">
        <v>93</v>
      </c>
      <c r="C39" s="20" t="s">
        <v>86</v>
      </c>
      <c r="D39" s="20" t="s">
        <v>94</v>
      </c>
      <c r="E39" s="20" t="s">
        <v>36</v>
      </c>
      <c r="F39" s="21" t="s">
        <v>24</v>
      </c>
      <c r="G39" s="20" t="s">
        <v>277</v>
      </c>
      <c r="H39" s="33">
        <v>17500</v>
      </c>
      <c r="I39" s="34">
        <v>0</v>
      </c>
      <c r="J39" s="33">
        <v>17500</v>
      </c>
      <c r="K39" s="33">
        <f t="shared" si="0"/>
        <v>502.25</v>
      </c>
      <c r="L39" s="34">
        <v>0</v>
      </c>
      <c r="M39" s="33">
        <f t="shared" si="3"/>
        <v>532</v>
      </c>
      <c r="N39" s="33">
        <v>25</v>
      </c>
      <c r="O39" s="33">
        <f t="shared" si="1"/>
        <v>1059.25</v>
      </c>
      <c r="P39" s="35">
        <f t="shared" si="4"/>
        <v>16440.75</v>
      </c>
    </row>
    <row r="40" spans="1:16" ht="23" x14ac:dyDescent="0.25">
      <c r="A40" s="32">
        <v>39</v>
      </c>
      <c r="B40" s="20" t="s">
        <v>95</v>
      </c>
      <c r="C40" s="20" t="s">
        <v>86</v>
      </c>
      <c r="D40" s="20" t="s">
        <v>96</v>
      </c>
      <c r="E40" s="20" t="s">
        <v>33</v>
      </c>
      <c r="F40" s="21" t="s">
        <v>24</v>
      </c>
      <c r="G40" s="20" t="s">
        <v>277</v>
      </c>
      <c r="H40" s="33">
        <v>27000</v>
      </c>
      <c r="I40" s="34">
        <v>0</v>
      </c>
      <c r="J40" s="33">
        <v>27000</v>
      </c>
      <c r="K40" s="33">
        <f t="shared" si="0"/>
        <v>774.9</v>
      </c>
      <c r="L40" s="34">
        <v>0</v>
      </c>
      <c r="M40" s="33">
        <f t="shared" si="3"/>
        <v>820.8</v>
      </c>
      <c r="N40" s="33">
        <v>25</v>
      </c>
      <c r="O40" s="33">
        <f t="shared" si="1"/>
        <v>1620.6999999999998</v>
      </c>
      <c r="P40" s="35">
        <f t="shared" si="4"/>
        <v>25379.3</v>
      </c>
    </row>
    <row r="41" spans="1:16" ht="23" x14ac:dyDescent="0.25">
      <c r="A41" s="32">
        <v>40</v>
      </c>
      <c r="B41" s="20" t="s">
        <v>97</v>
      </c>
      <c r="C41" s="20" t="s">
        <v>86</v>
      </c>
      <c r="D41" s="20" t="s">
        <v>98</v>
      </c>
      <c r="E41" s="20" t="s">
        <v>36</v>
      </c>
      <c r="F41" s="21" t="s">
        <v>24</v>
      </c>
      <c r="G41" s="20" t="s">
        <v>277</v>
      </c>
      <c r="H41" s="33">
        <v>20500</v>
      </c>
      <c r="I41" s="34">
        <v>0</v>
      </c>
      <c r="J41" s="33">
        <v>20500</v>
      </c>
      <c r="K41" s="33">
        <f t="shared" si="0"/>
        <v>588.35</v>
      </c>
      <c r="L41" s="34">
        <v>0</v>
      </c>
      <c r="M41" s="33">
        <f t="shared" si="3"/>
        <v>623.20000000000005</v>
      </c>
      <c r="N41" s="33">
        <v>25</v>
      </c>
      <c r="O41" s="33">
        <f t="shared" si="1"/>
        <v>1236.5500000000002</v>
      </c>
      <c r="P41" s="35">
        <f t="shared" si="4"/>
        <v>19263.45</v>
      </c>
    </row>
    <row r="42" spans="1:16" x14ac:dyDescent="0.25">
      <c r="A42" s="32">
        <v>41</v>
      </c>
      <c r="B42" s="20" t="s">
        <v>101</v>
      </c>
      <c r="C42" s="20" t="s">
        <v>86</v>
      </c>
      <c r="D42" s="20" t="s">
        <v>47</v>
      </c>
      <c r="E42" s="20" t="s">
        <v>36</v>
      </c>
      <c r="F42" s="21" t="s">
        <v>24</v>
      </c>
      <c r="G42" s="20" t="s">
        <v>277</v>
      </c>
      <c r="H42" s="33">
        <v>22000</v>
      </c>
      <c r="I42" s="34">
        <v>0</v>
      </c>
      <c r="J42" s="33">
        <v>22000</v>
      </c>
      <c r="K42" s="33">
        <f t="shared" si="0"/>
        <v>631.4</v>
      </c>
      <c r="L42" s="34">
        <v>0</v>
      </c>
      <c r="M42" s="33">
        <f t="shared" si="3"/>
        <v>668.8</v>
      </c>
      <c r="N42" s="33">
        <v>125</v>
      </c>
      <c r="O42" s="33">
        <f t="shared" si="1"/>
        <v>1425.1999999999998</v>
      </c>
      <c r="P42" s="35">
        <f t="shared" si="4"/>
        <v>20574.8</v>
      </c>
    </row>
    <row r="43" spans="1:16" ht="23" x14ac:dyDescent="0.25">
      <c r="A43" s="32">
        <v>42</v>
      </c>
      <c r="B43" s="20" t="s">
        <v>102</v>
      </c>
      <c r="C43" s="20" t="s">
        <v>86</v>
      </c>
      <c r="D43" s="20" t="s">
        <v>47</v>
      </c>
      <c r="E43" s="20" t="s">
        <v>33</v>
      </c>
      <c r="F43" s="21" t="s">
        <v>24</v>
      </c>
      <c r="G43" s="20" t="s">
        <v>277</v>
      </c>
      <c r="H43" s="33">
        <v>22000</v>
      </c>
      <c r="I43" s="34">
        <v>0</v>
      </c>
      <c r="J43" s="33">
        <v>22000</v>
      </c>
      <c r="K43" s="33">
        <f t="shared" si="0"/>
        <v>631.4</v>
      </c>
      <c r="L43" s="34">
        <v>0</v>
      </c>
      <c r="M43" s="33">
        <f t="shared" si="3"/>
        <v>668.8</v>
      </c>
      <c r="N43" s="33">
        <v>1375.12</v>
      </c>
      <c r="O43" s="33">
        <f t="shared" si="1"/>
        <v>2675.3199999999997</v>
      </c>
      <c r="P43" s="35">
        <f t="shared" si="4"/>
        <v>19324.68</v>
      </c>
    </row>
    <row r="44" spans="1:16" x14ac:dyDescent="0.25">
      <c r="A44" s="32">
        <v>43</v>
      </c>
      <c r="B44" s="20" t="s">
        <v>103</v>
      </c>
      <c r="C44" s="20" t="s">
        <v>86</v>
      </c>
      <c r="D44" s="20" t="s">
        <v>47</v>
      </c>
      <c r="E44" s="20" t="s">
        <v>33</v>
      </c>
      <c r="F44" s="21" t="s">
        <v>24</v>
      </c>
      <c r="G44" s="20" t="s">
        <v>277</v>
      </c>
      <c r="H44" s="33">
        <v>20000</v>
      </c>
      <c r="I44" s="34">
        <v>0</v>
      </c>
      <c r="J44" s="33">
        <v>20000</v>
      </c>
      <c r="K44" s="33">
        <f t="shared" si="0"/>
        <v>574</v>
      </c>
      <c r="L44" s="33">
        <v>0</v>
      </c>
      <c r="M44" s="33">
        <f t="shared" si="3"/>
        <v>608</v>
      </c>
      <c r="N44" s="33">
        <v>25</v>
      </c>
      <c r="O44" s="33">
        <f t="shared" si="1"/>
        <v>1207</v>
      </c>
      <c r="P44" s="35">
        <f t="shared" si="4"/>
        <v>18793</v>
      </c>
    </row>
    <row r="45" spans="1:16" x14ac:dyDescent="0.25">
      <c r="A45" s="32">
        <v>44</v>
      </c>
      <c r="B45" s="20" t="s">
        <v>104</v>
      </c>
      <c r="C45" s="20" t="s">
        <v>86</v>
      </c>
      <c r="D45" s="20" t="s">
        <v>47</v>
      </c>
      <c r="E45" s="20" t="s">
        <v>36</v>
      </c>
      <c r="F45" s="21" t="s">
        <v>24</v>
      </c>
      <c r="G45" s="20" t="s">
        <v>277</v>
      </c>
      <c r="H45" s="33">
        <v>22000</v>
      </c>
      <c r="I45" s="34">
        <v>0</v>
      </c>
      <c r="J45" s="33">
        <v>22000</v>
      </c>
      <c r="K45" s="33">
        <f t="shared" si="0"/>
        <v>631.4</v>
      </c>
      <c r="L45" s="34">
        <v>0</v>
      </c>
      <c r="M45" s="33">
        <f t="shared" si="3"/>
        <v>668.8</v>
      </c>
      <c r="N45" s="33">
        <v>125</v>
      </c>
      <c r="O45" s="33">
        <f t="shared" si="1"/>
        <v>1425.1999999999998</v>
      </c>
      <c r="P45" s="35">
        <f t="shared" si="4"/>
        <v>20574.8</v>
      </c>
    </row>
    <row r="46" spans="1:16" x14ac:dyDescent="0.25">
      <c r="A46" s="32">
        <v>45</v>
      </c>
      <c r="B46" s="20" t="s">
        <v>105</v>
      </c>
      <c r="C46" s="20" t="s">
        <v>86</v>
      </c>
      <c r="D46" s="20" t="s">
        <v>106</v>
      </c>
      <c r="E46" s="20" t="s">
        <v>36</v>
      </c>
      <c r="F46" s="21" t="s">
        <v>24</v>
      </c>
      <c r="G46" s="20" t="s">
        <v>277</v>
      </c>
      <c r="H46" s="33">
        <v>22000</v>
      </c>
      <c r="I46" s="34">
        <v>0</v>
      </c>
      <c r="J46" s="33">
        <v>22000</v>
      </c>
      <c r="K46" s="33">
        <f t="shared" si="0"/>
        <v>631.4</v>
      </c>
      <c r="L46" s="34">
        <v>0</v>
      </c>
      <c r="M46" s="33">
        <f t="shared" si="3"/>
        <v>668.8</v>
      </c>
      <c r="N46" s="33">
        <v>1687.98</v>
      </c>
      <c r="O46" s="33">
        <f t="shared" si="1"/>
        <v>2988.18</v>
      </c>
      <c r="P46" s="35">
        <f t="shared" si="4"/>
        <v>19011.82</v>
      </c>
    </row>
    <row r="47" spans="1:16" ht="23" x14ac:dyDescent="0.25">
      <c r="A47" s="32">
        <v>46</v>
      </c>
      <c r="B47" s="20" t="s">
        <v>107</v>
      </c>
      <c r="C47" s="20" t="s">
        <v>86</v>
      </c>
      <c r="D47" s="20" t="s">
        <v>108</v>
      </c>
      <c r="E47" s="20" t="s">
        <v>36</v>
      </c>
      <c r="F47" s="21" t="s">
        <v>24</v>
      </c>
      <c r="G47" s="20" t="s">
        <v>277</v>
      </c>
      <c r="H47" s="33">
        <v>20500</v>
      </c>
      <c r="I47" s="34">
        <v>0</v>
      </c>
      <c r="J47" s="33">
        <v>20500</v>
      </c>
      <c r="K47" s="33">
        <f t="shared" si="0"/>
        <v>588.35</v>
      </c>
      <c r="L47" s="34">
        <v>0</v>
      </c>
      <c r="M47" s="33">
        <f t="shared" si="3"/>
        <v>623.20000000000005</v>
      </c>
      <c r="N47" s="33">
        <v>25</v>
      </c>
      <c r="O47" s="33">
        <f t="shared" si="1"/>
        <v>1236.5500000000002</v>
      </c>
      <c r="P47" s="35">
        <f t="shared" si="4"/>
        <v>19263.45</v>
      </c>
    </row>
    <row r="48" spans="1:16" ht="23" x14ac:dyDescent="0.25">
      <c r="A48" s="32">
        <v>47</v>
      </c>
      <c r="B48" s="20" t="s">
        <v>109</v>
      </c>
      <c r="C48" s="20" t="s">
        <v>86</v>
      </c>
      <c r="D48" s="20" t="s">
        <v>110</v>
      </c>
      <c r="E48" s="20" t="s">
        <v>33</v>
      </c>
      <c r="F48" s="21" t="s">
        <v>24</v>
      </c>
      <c r="G48" s="20" t="s">
        <v>277</v>
      </c>
      <c r="H48" s="33">
        <v>16500</v>
      </c>
      <c r="I48" s="34">
        <v>0</v>
      </c>
      <c r="J48" s="33">
        <v>16500</v>
      </c>
      <c r="K48" s="33">
        <f t="shared" si="0"/>
        <v>473.55</v>
      </c>
      <c r="L48" s="34">
        <v>0</v>
      </c>
      <c r="M48" s="33">
        <f t="shared" si="3"/>
        <v>501.6</v>
      </c>
      <c r="N48" s="33">
        <v>1375.12</v>
      </c>
      <c r="O48" s="33">
        <f t="shared" si="1"/>
        <v>2350.27</v>
      </c>
      <c r="P48" s="35">
        <f t="shared" si="4"/>
        <v>14149.73</v>
      </c>
    </row>
    <row r="49" spans="1:16" x14ac:dyDescent="0.25">
      <c r="A49" s="32">
        <v>48</v>
      </c>
      <c r="B49" s="20" t="s">
        <v>111</v>
      </c>
      <c r="C49" s="20" t="s">
        <v>86</v>
      </c>
      <c r="D49" s="20" t="s">
        <v>35</v>
      </c>
      <c r="E49" s="20" t="s">
        <v>36</v>
      </c>
      <c r="F49" s="21" t="s">
        <v>21</v>
      </c>
      <c r="G49" s="20" t="s">
        <v>277</v>
      </c>
      <c r="H49" s="33">
        <v>16500</v>
      </c>
      <c r="I49" s="34">
        <v>0</v>
      </c>
      <c r="J49" s="33">
        <v>16500</v>
      </c>
      <c r="K49" s="33">
        <f t="shared" si="0"/>
        <v>473.55</v>
      </c>
      <c r="L49" s="34">
        <v>0</v>
      </c>
      <c r="M49" s="33">
        <f t="shared" si="3"/>
        <v>501.6</v>
      </c>
      <c r="N49" s="33">
        <v>25</v>
      </c>
      <c r="O49" s="33">
        <f t="shared" si="1"/>
        <v>1000.1500000000001</v>
      </c>
      <c r="P49" s="35">
        <f t="shared" si="4"/>
        <v>15499.85</v>
      </c>
    </row>
    <row r="50" spans="1:16" x14ac:dyDescent="0.25">
      <c r="A50" s="32">
        <v>49</v>
      </c>
      <c r="B50" s="20" t="s">
        <v>112</v>
      </c>
      <c r="C50" s="20" t="s">
        <v>86</v>
      </c>
      <c r="D50" s="20" t="s">
        <v>35</v>
      </c>
      <c r="E50" s="20" t="s">
        <v>36</v>
      </c>
      <c r="F50" s="21" t="s">
        <v>21</v>
      </c>
      <c r="G50" s="20" t="s">
        <v>277</v>
      </c>
      <c r="H50" s="33">
        <v>16500</v>
      </c>
      <c r="I50" s="34">
        <v>0</v>
      </c>
      <c r="J50" s="33">
        <v>16500</v>
      </c>
      <c r="K50" s="33">
        <f t="shared" si="0"/>
        <v>473.55</v>
      </c>
      <c r="L50" s="34">
        <v>0</v>
      </c>
      <c r="M50" s="33">
        <f t="shared" si="3"/>
        <v>501.6</v>
      </c>
      <c r="N50" s="33">
        <v>3013.91</v>
      </c>
      <c r="O50" s="33">
        <f t="shared" si="1"/>
        <v>3989.06</v>
      </c>
      <c r="P50" s="35">
        <f t="shared" si="4"/>
        <v>12510.94</v>
      </c>
    </row>
    <row r="51" spans="1:16" ht="23" x14ac:dyDescent="0.25">
      <c r="A51" s="32">
        <v>50</v>
      </c>
      <c r="B51" s="20" t="s">
        <v>37</v>
      </c>
      <c r="C51" s="20" t="s">
        <v>86</v>
      </c>
      <c r="D51" s="20" t="s">
        <v>35</v>
      </c>
      <c r="E51" s="20" t="s">
        <v>36</v>
      </c>
      <c r="F51" s="21" t="s">
        <v>21</v>
      </c>
      <c r="G51" s="20" t="s">
        <v>277</v>
      </c>
      <c r="H51" s="33">
        <v>16500</v>
      </c>
      <c r="I51" s="34">
        <v>0</v>
      </c>
      <c r="J51" s="33">
        <v>16500</v>
      </c>
      <c r="K51" s="33">
        <f t="shared" si="0"/>
        <v>473.55</v>
      </c>
      <c r="L51" s="34">
        <v>0</v>
      </c>
      <c r="M51" s="33">
        <f t="shared" si="3"/>
        <v>501.6</v>
      </c>
      <c r="N51" s="33">
        <v>2770.58</v>
      </c>
      <c r="O51" s="33">
        <f t="shared" si="1"/>
        <v>3745.73</v>
      </c>
      <c r="P51" s="35">
        <f t="shared" si="4"/>
        <v>12754.27</v>
      </c>
    </row>
    <row r="52" spans="1:16" x14ac:dyDescent="0.25">
      <c r="A52" s="32">
        <v>51</v>
      </c>
      <c r="B52" s="20" t="s">
        <v>113</v>
      </c>
      <c r="C52" s="20" t="s">
        <v>86</v>
      </c>
      <c r="D52" s="20" t="s">
        <v>35</v>
      </c>
      <c r="E52" s="20" t="s">
        <v>36</v>
      </c>
      <c r="F52" s="21" t="s">
        <v>21</v>
      </c>
      <c r="G52" s="20" t="s">
        <v>277</v>
      </c>
      <c r="H52" s="33">
        <v>16500</v>
      </c>
      <c r="I52" s="34">
        <v>0</v>
      </c>
      <c r="J52" s="33">
        <v>16500</v>
      </c>
      <c r="K52" s="33">
        <f t="shared" si="0"/>
        <v>473.55</v>
      </c>
      <c r="L52" s="34">
        <v>0</v>
      </c>
      <c r="M52" s="33">
        <f t="shared" si="3"/>
        <v>501.6</v>
      </c>
      <c r="N52" s="33">
        <v>125</v>
      </c>
      <c r="O52" s="33">
        <f t="shared" si="1"/>
        <v>1100.1500000000001</v>
      </c>
      <c r="P52" s="35">
        <f t="shared" si="4"/>
        <v>15399.85</v>
      </c>
    </row>
    <row r="53" spans="1:16" x14ac:dyDescent="0.25">
      <c r="A53" s="32">
        <v>52</v>
      </c>
      <c r="B53" s="20" t="s">
        <v>114</v>
      </c>
      <c r="C53" s="20" t="s">
        <v>86</v>
      </c>
      <c r="D53" s="20" t="s">
        <v>35</v>
      </c>
      <c r="E53" s="20" t="s">
        <v>36</v>
      </c>
      <c r="F53" s="21" t="s">
        <v>21</v>
      </c>
      <c r="G53" s="20" t="s">
        <v>277</v>
      </c>
      <c r="H53" s="33">
        <v>16500</v>
      </c>
      <c r="I53" s="34">
        <v>0</v>
      </c>
      <c r="J53" s="33">
        <v>16500</v>
      </c>
      <c r="K53" s="33">
        <f t="shared" si="0"/>
        <v>473.55</v>
      </c>
      <c r="L53" s="34">
        <v>0</v>
      </c>
      <c r="M53" s="33">
        <f t="shared" si="3"/>
        <v>501.6</v>
      </c>
      <c r="N53" s="33">
        <v>25</v>
      </c>
      <c r="O53" s="33">
        <f t="shared" si="1"/>
        <v>1000.1500000000001</v>
      </c>
      <c r="P53" s="35">
        <f t="shared" si="4"/>
        <v>15499.85</v>
      </c>
    </row>
    <row r="54" spans="1:16" x14ac:dyDescent="0.25">
      <c r="A54" s="32">
        <v>53</v>
      </c>
      <c r="B54" s="20" t="s">
        <v>118</v>
      </c>
      <c r="C54" s="20" t="s">
        <v>86</v>
      </c>
      <c r="D54" s="20" t="s">
        <v>35</v>
      </c>
      <c r="E54" s="20" t="s">
        <v>36</v>
      </c>
      <c r="F54" s="21" t="s">
        <v>24</v>
      </c>
      <c r="G54" s="20" t="s">
        <v>277</v>
      </c>
      <c r="H54" s="33">
        <v>16500</v>
      </c>
      <c r="I54" s="34">
        <v>0</v>
      </c>
      <c r="J54" s="33">
        <v>16500</v>
      </c>
      <c r="K54" s="33">
        <f t="shared" si="0"/>
        <v>473.55</v>
      </c>
      <c r="L54" s="34">
        <v>0</v>
      </c>
      <c r="M54" s="33">
        <f t="shared" si="3"/>
        <v>501.6</v>
      </c>
      <c r="N54" s="33">
        <v>25</v>
      </c>
      <c r="O54" s="33">
        <f t="shared" si="1"/>
        <v>1000.1500000000001</v>
      </c>
      <c r="P54" s="35">
        <f t="shared" si="4"/>
        <v>15499.85</v>
      </c>
    </row>
    <row r="55" spans="1:16" ht="23" x14ac:dyDescent="0.25">
      <c r="A55" s="32">
        <v>54</v>
      </c>
      <c r="B55" s="20" t="s">
        <v>119</v>
      </c>
      <c r="C55" s="20" t="s">
        <v>120</v>
      </c>
      <c r="D55" s="20" t="s">
        <v>121</v>
      </c>
      <c r="E55" s="20" t="s">
        <v>30</v>
      </c>
      <c r="F55" s="21" t="s">
        <v>21</v>
      </c>
      <c r="G55" s="20" t="s">
        <v>277</v>
      </c>
      <c r="H55" s="33">
        <v>45000</v>
      </c>
      <c r="I55" s="34">
        <v>0</v>
      </c>
      <c r="J55" s="33">
        <v>45000</v>
      </c>
      <c r="K55" s="33">
        <f t="shared" si="0"/>
        <v>1291.5</v>
      </c>
      <c r="L55" s="33">
        <v>743.29</v>
      </c>
      <c r="M55" s="33">
        <f t="shared" si="3"/>
        <v>1368</v>
      </c>
      <c r="N55" s="33">
        <v>4168.74</v>
      </c>
      <c r="O55" s="33">
        <f t="shared" si="1"/>
        <v>7571.53</v>
      </c>
      <c r="P55" s="35">
        <f t="shared" si="4"/>
        <v>37428.47</v>
      </c>
    </row>
    <row r="56" spans="1:16" ht="23" x14ac:dyDescent="0.25">
      <c r="A56" s="32">
        <v>55</v>
      </c>
      <c r="B56" s="20" t="s">
        <v>122</v>
      </c>
      <c r="C56" s="20" t="s">
        <v>120</v>
      </c>
      <c r="D56" s="20" t="s">
        <v>123</v>
      </c>
      <c r="E56" s="20" t="s">
        <v>30</v>
      </c>
      <c r="F56" s="21" t="s">
        <v>21</v>
      </c>
      <c r="G56" s="20" t="s">
        <v>277</v>
      </c>
      <c r="H56" s="33">
        <v>50000</v>
      </c>
      <c r="I56" s="33">
        <v>0</v>
      </c>
      <c r="J56" s="33">
        <v>50000</v>
      </c>
      <c r="K56" s="33">
        <f t="shared" si="0"/>
        <v>1435</v>
      </c>
      <c r="L56" s="33">
        <v>1651.48</v>
      </c>
      <c r="M56" s="33">
        <f t="shared" si="3"/>
        <v>1520</v>
      </c>
      <c r="N56" s="33">
        <v>1375.12</v>
      </c>
      <c r="O56" s="33">
        <f t="shared" si="1"/>
        <v>5981.5999999999995</v>
      </c>
      <c r="P56" s="35">
        <f t="shared" si="4"/>
        <v>44018.400000000001</v>
      </c>
    </row>
    <row r="57" spans="1:16" ht="23" x14ac:dyDescent="0.25">
      <c r="A57" s="32">
        <v>56</v>
      </c>
      <c r="B57" s="20" t="s">
        <v>124</v>
      </c>
      <c r="C57" s="20" t="s">
        <v>120</v>
      </c>
      <c r="D57" s="20" t="s">
        <v>125</v>
      </c>
      <c r="E57" s="20" t="s">
        <v>20</v>
      </c>
      <c r="F57" s="21" t="s">
        <v>21</v>
      </c>
      <c r="G57" s="20" t="s">
        <v>277</v>
      </c>
      <c r="H57" s="33">
        <v>90000</v>
      </c>
      <c r="I57" s="34">
        <v>0</v>
      </c>
      <c r="J57" s="33">
        <v>90000</v>
      </c>
      <c r="K57" s="33">
        <f t="shared" si="0"/>
        <v>2583</v>
      </c>
      <c r="L57" s="33">
        <v>9753.1200000000008</v>
      </c>
      <c r="M57" s="33">
        <f t="shared" si="3"/>
        <v>2736</v>
      </c>
      <c r="N57" s="33">
        <v>25</v>
      </c>
      <c r="O57" s="33">
        <f t="shared" si="1"/>
        <v>15097.12</v>
      </c>
      <c r="P57" s="35">
        <f t="shared" si="4"/>
        <v>74902.880000000005</v>
      </c>
    </row>
    <row r="58" spans="1:16" ht="23" x14ac:dyDescent="0.25">
      <c r="A58" s="32">
        <v>57</v>
      </c>
      <c r="B58" s="20" t="s">
        <v>126</v>
      </c>
      <c r="C58" s="20" t="s">
        <v>120</v>
      </c>
      <c r="D58" s="20" t="s">
        <v>127</v>
      </c>
      <c r="E58" s="20" t="s">
        <v>30</v>
      </c>
      <c r="F58" s="21" t="s">
        <v>21</v>
      </c>
      <c r="G58" s="20" t="s">
        <v>277</v>
      </c>
      <c r="H58" s="33">
        <v>70000</v>
      </c>
      <c r="I58" s="34">
        <v>0</v>
      </c>
      <c r="J58" s="33">
        <v>70000</v>
      </c>
      <c r="K58" s="33">
        <f t="shared" si="0"/>
        <v>2009</v>
      </c>
      <c r="L58" s="33">
        <v>5098.45</v>
      </c>
      <c r="M58" s="33">
        <f t="shared" si="3"/>
        <v>2128</v>
      </c>
      <c r="N58" s="33">
        <v>1475.12</v>
      </c>
      <c r="O58" s="33">
        <f t="shared" si="1"/>
        <v>10710.57</v>
      </c>
      <c r="P58" s="35">
        <f t="shared" si="4"/>
        <v>59289.43</v>
      </c>
    </row>
    <row r="59" spans="1:16" ht="23" x14ac:dyDescent="0.25">
      <c r="A59" s="32">
        <v>58</v>
      </c>
      <c r="B59" s="20" t="s">
        <v>128</v>
      </c>
      <c r="C59" s="20" t="s">
        <v>120</v>
      </c>
      <c r="D59" s="20" t="s">
        <v>129</v>
      </c>
      <c r="E59" s="20" t="s">
        <v>30</v>
      </c>
      <c r="F59" s="21" t="s">
        <v>21</v>
      </c>
      <c r="G59" s="20" t="s">
        <v>277</v>
      </c>
      <c r="H59" s="33">
        <v>50000</v>
      </c>
      <c r="I59" s="34">
        <v>0</v>
      </c>
      <c r="J59" s="33">
        <v>50000</v>
      </c>
      <c r="K59" s="33">
        <f t="shared" si="0"/>
        <v>1435</v>
      </c>
      <c r="L59" s="33">
        <v>1854</v>
      </c>
      <c r="M59" s="33">
        <f t="shared" si="3"/>
        <v>1520</v>
      </c>
      <c r="N59" s="33">
        <v>125</v>
      </c>
      <c r="O59" s="33">
        <f t="shared" si="1"/>
        <v>4934</v>
      </c>
      <c r="P59" s="35">
        <f t="shared" si="4"/>
        <v>45066</v>
      </c>
    </row>
    <row r="60" spans="1:16" ht="23" x14ac:dyDescent="0.25">
      <c r="A60" s="32">
        <v>59</v>
      </c>
      <c r="B60" s="20" t="s">
        <v>130</v>
      </c>
      <c r="C60" s="20" t="s">
        <v>120</v>
      </c>
      <c r="D60" s="20" t="s">
        <v>129</v>
      </c>
      <c r="E60" s="20" t="s">
        <v>30</v>
      </c>
      <c r="F60" s="21" t="s">
        <v>21</v>
      </c>
      <c r="G60" s="20" t="s">
        <v>277</v>
      </c>
      <c r="H60" s="33">
        <v>50000</v>
      </c>
      <c r="I60" s="34">
        <v>0</v>
      </c>
      <c r="J60" s="33">
        <v>50000</v>
      </c>
      <c r="K60" s="33">
        <f t="shared" si="0"/>
        <v>1435</v>
      </c>
      <c r="L60" s="33">
        <v>1854</v>
      </c>
      <c r="M60" s="33">
        <f t="shared" si="3"/>
        <v>1520</v>
      </c>
      <c r="N60" s="33">
        <v>125</v>
      </c>
      <c r="O60" s="33">
        <f t="shared" si="1"/>
        <v>4934</v>
      </c>
      <c r="P60" s="35">
        <f t="shared" si="4"/>
        <v>45066</v>
      </c>
    </row>
    <row r="61" spans="1:16" ht="23" x14ac:dyDescent="0.25">
      <c r="A61" s="32">
        <v>60</v>
      </c>
      <c r="B61" s="20" t="s">
        <v>131</v>
      </c>
      <c r="C61" s="20" t="s">
        <v>120</v>
      </c>
      <c r="D61" s="20" t="s">
        <v>129</v>
      </c>
      <c r="E61" s="20" t="s">
        <v>30</v>
      </c>
      <c r="F61" s="21" t="s">
        <v>24</v>
      </c>
      <c r="G61" s="20" t="s">
        <v>277</v>
      </c>
      <c r="H61" s="33">
        <v>50000</v>
      </c>
      <c r="I61" s="34">
        <v>0</v>
      </c>
      <c r="J61" s="33">
        <v>50000</v>
      </c>
      <c r="K61" s="33">
        <f t="shared" si="0"/>
        <v>1435</v>
      </c>
      <c r="L61" s="33">
        <v>1854</v>
      </c>
      <c r="M61" s="33">
        <f t="shared" si="3"/>
        <v>1520</v>
      </c>
      <c r="N61" s="33">
        <v>125</v>
      </c>
      <c r="O61" s="33">
        <f t="shared" si="1"/>
        <v>4934</v>
      </c>
      <c r="P61" s="35">
        <f t="shared" si="4"/>
        <v>45066</v>
      </c>
    </row>
    <row r="62" spans="1:16" ht="23" x14ac:dyDescent="0.25">
      <c r="A62" s="32">
        <v>61</v>
      </c>
      <c r="B62" s="20" t="s">
        <v>180</v>
      </c>
      <c r="C62" s="20" t="s">
        <v>120</v>
      </c>
      <c r="D62" s="20" t="s">
        <v>133</v>
      </c>
      <c r="E62" s="20" t="s">
        <v>30</v>
      </c>
      <c r="F62" s="21" t="s">
        <v>21</v>
      </c>
      <c r="G62" s="20" t="s">
        <v>277</v>
      </c>
      <c r="H62" s="33">
        <v>45000</v>
      </c>
      <c r="I62" s="34">
        <v>0</v>
      </c>
      <c r="J62" s="33">
        <v>45000</v>
      </c>
      <c r="K62" s="33">
        <f t="shared" si="0"/>
        <v>1291.5</v>
      </c>
      <c r="L62" s="33">
        <v>1148.33</v>
      </c>
      <c r="M62" s="33">
        <f t="shared" si="3"/>
        <v>1368</v>
      </c>
      <c r="N62" s="33">
        <v>125</v>
      </c>
      <c r="O62" s="33">
        <f t="shared" si="1"/>
        <v>3932.83</v>
      </c>
      <c r="P62" s="35">
        <f t="shared" si="4"/>
        <v>41067.17</v>
      </c>
    </row>
    <row r="63" spans="1:16" ht="23" x14ac:dyDescent="0.25">
      <c r="A63" s="32">
        <v>62</v>
      </c>
      <c r="B63" s="20" t="s">
        <v>132</v>
      </c>
      <c r="C63" s="20" t="s">
        <v>120</v>
      </c>
      <c r="D63" s="20" t="s">
        <v>133</v>
      </c>
      <c r="E63" s="20" t="s">
        <v>30</v>
      </c>
      <c r="F63" s="21" t="s">
        <v>24</v>
      </c>
      <c r="G63" s="20" t="s">
        <v>277</v>
      </c>
      <c r="H63" s="33">
        <v>45000</v>
      </c>
      <c r="I63" s="34">
        <v>0</v>
      </c>
      <c r="J63" s="33">
        <v>45000</v>
      </c>
      <c r="K63" s="33">
        <f t="shared" si="0"/>
        <v>1291.5</v>
      </c>
      <c r="L63" s="33">
        <v>1148.33</v>
      </c>
      <c r="M63" s="33">
        <f t="shared" si="3"/>
        <v>1368</v>
      </c>
      <c r="N63" s="33">
        <v>125</v>
      </c>
      <c r="O63" s="33">
        <f t="shared" si="1"/>
        <v>3932.83</v>
      </c>
      <c r="P63" s="35">
        <f t="shared" si="4"/>
        <v>41067.17</v>
      </c>
    </row>
    <row r="64" spans="1:16" ht="23" x14ac:dyDescent="0.25">
      <c r="A64" s="32">
        <v>63</v>
      </c>
      <c r="B64" s="20" t="s">
        <v>134</v>
      </c>
      <c r="C64" s="20" t="s">
        <v>120</v>
      </c>
      <c r="D64" s="20" t="s">
        <v>133</v>
      </c>
      <c r="E64" s="20" t="s">
        <v>30</v>
      </c>
      <c r="F64" s="21" t="s">
        <v>21</v>
      </c>
      <c r="G64" s="20" t="s">
        <v>277</v>
      </c>
      <c r="H64" s="33">
        <v>45000</v>
      </c>
      <c r="I64" s="34">
        <v>0</v>
      </c>
      <c r="J64" s="33">
        <v>45000</v>
      </c>
      <c r="K64" s="33">
        <f t="shared" si="0"/>
        <v>1291.5</v>
      </c>
      <c r="L64" s="34">
        <v>945.81</v>
      </c>
      <c r="M64" s="33">
        <f t="shared" si="3"/>
        <v>1368</v>
      </c>
      <c r="N64" s="33">
        <v>2193.12</v>
      </c>
      <c r="O64" s="33">
        <f t="shared" si="1"/>
        <v>5798.43</v>
      </c>
      <c r="P64" s="35">
        <f t="shared" si="4"/>
        <v>39201.57</v>
      </c>
    </row>
    <row r="65" spans="1:16" ht="23" x14ac:dyDescent="0.25">
      <c r="A65" s="32">
        <v>64</v>
      </c>
      <c r="B65" s="20" t="s">
        <v>135</v>
      </c>
      <c r="C65" s="20" t="s">
        <v>120</v>
      </c>
      <c r="D65" s="20" t="s">
        <v>133</v>
      </c>
      <c r="E65" s="20" t="s">
        <v>30</v>
      </c>
      <c r="F65" s="21" t="s">
        <v>24</v>
      </c>
      <c r="G65" s="20" t="s">
        <v>277</v>
      </c>
      <c r="H65" s="33">
        <v>45000</v>
      </c>
      <c r="I65" s="34">
        <v>0</v>
      </c>
      <c r="J65" s="33">
        <v>45000</v>
      </c>
      <c r="K65" s="33">
        <f t="shared" si="0"/>
        <v>1291.5</v>
      </c>
      <c r="L65" s="33">
        <v>1148.33</v>
      </c>
      <c r="M65" s="33">
        <f t="shared" si="3"/>
        <v>1368</v>
      </c>
      <c r="N65" s="33">
        <v>25</v>
      </c>
      <c r="O65" s="33">
        <f t="shared" si="1"/>
        <v>3832.83</v>
      </c>
      <c r="P65" s="35">
        <f t="shared" si="4"/>
        <v>41167.17</v>
      </c>
    </row>
    <row r="66" spans="1:16" ht="23" x14ac:dyDescent="0.25">
      <c r="A66" s="32">
        <v>65</v>
      </c>
      <c r="B66" s="20" t="s">
        <v>136</v>
      </c>
      <c r="C66" s="20" t="s">
        <v>120</v>
      </c>
      <c r="D66" s="20" t="s">
        <v>133</v>
      </c>
      <c r="E66" s="20" t="s">
        <v>30</v>
      </c>
      <c r="F66" s="21" t="s">
        <v>21</v>
      </c>
      <c r="G66" s="20" t="s">
        <v>277</v>
      </c>
      <c r="H66" s="33">
        <v>45000</v>
      </c>
      <c r="I66" s="34">
        <v>0</v>
      </c>
      <c r="J66" s="33">
        <v>45000</v>
      </c>
      <c r="K66" s="33">
        <f t="shared" ref="K66:K95" si="5">H66*0.0287</f>
        <v>1291.5</v>
      </c>
      <c r="L66" s="34">
        <v>945.81</v>
      </c>
      <c r="M66" s="33">
        <f t="shared" si="3"/>
        <v>1368</v>
      </c>
      <c r="N66" s="33">
        <v>1475.12</v>
      </c>
      <c r="O66" s="33">
        <f t="shared" ref="O66:O95" si="6">K66+L66+M66+N66</f>
        <v>5080.43</v>
      </c>
      <c r="P66" s="35">
        <f t="shared" si="4"/>
        <v>39919.57</v>
      </c>
    </row>
    <row r="67" spans="1:16" ht="23" x14ac:dyDescent="0.25">
      <c r="A67" s="32">
        <v>66</v>
      </c>
      <c r="B67" s="20" t="s">
        <v>137</v>
      </c>
      <c r="C67" s="20" t="s">
        <v>120</v>
      </c>
      <c r="D67" s="20" t="s">
        <v>133</v>
      </c>
      <c r="E67" s="20" t="s">
        <v>33</v>
      </c>
      <c r="F67" s="21" t="s">
        <v>24</v>
      </c>
      <c r="G67" s="20" t="s">
        <v>277</v>
      </c>
      <c r="H67" s="33">
        <v>45000</v>
      </c>
      <c r="I67" s="34">
        <v>0</v>
      </c>
      <c r="J67" s="33">
        <v>45000</v>
      </c>
      <c r="K67" s="33">
        <f t="shared" si="5"/>
        <v>1291.5</v>
      </c>
      <c r="L67" s="33">
        <v>1148.33</v>
      </c>
      <c r="M67" s="33">
        <f t="shared" si="3"/>
        <v>1368</v>
      </c>
      <c r="N67" s="33">
        <v>125</v>
      </c>
      <c r="O67" s="33">
        <f t="shared" si="6"/>
        <v>3932.83</v>
      </c>
      <c r="P67" s="35">
        <f t="shared" si="4"/>
        <v>41067.17</v>
      </c>
    </row>
    <row r="68" spans="1:16" ht="23" x14ac:dyDescent="0.25">
      <c r="A68" s="32">
        <v>67</v>
      </c>
      <c r="B68" s="20" t="s">
        <v>138</v>
      </c>
      <c r="C68" s="20" t="s">
        <v>120</v>
      </c>
      <c r="D68" s="20" t="s">
        <v>133</v>
      </c>
      <c r="E68" s="20" t="s">
        <v>33</v>
      </c>
      <c r="F68" s="21" t="s">
        <v>21</v>
      </c>
      <c r="G68" s="20" t="s">
        <v>277</v>
      </c>
      <c r="H68" s="33">
        <v>35000</v>
      </c>
      <c r="I68" s="34">
        <v>0</v>
      </c>
      <c r="J68" s="33">
        <v>35000</v>
      </c>
      <c r="K68" s="33">
        <f t="shared" si="5"/>
        <v>1004.5</v>
      </c>
      <c r="L68" s="34">
        <v>0</v>
      </c>
      <c r="M68" s="33">
        <f t="shared" si="3"/>
        <v>1064</v>
      </c>
      <c r="N68" s="33">
        <v>25</v>
      </c>
      <c r="O68" s="33">
        <f t="shared" si="6"/>
        <v>2093.5</v>
      </c>
      <c r="P68" s="35">
        <f t="shared" si="4"/>
        <v>32906.5</v>
      </c>
    </row>
    <row r="69" spans="1:16" ht="23" x14ac:dyDescent="0.25">
      <c r="A69" s="32">
        <v>68</v>
      </c>
      <c r="B69" s="20" t="s">
        <v>139</v>
      </c>
      <c r="C69" s="20" t="s">
        <v>120</v>
      </c>
      <c r="D69" s="20" t="s">
        <v>133</v>
      </c>
      <c r="E69" s="20" t="s">
        <v>33</v>
      </c>
      <c r="F69" s="21" t="s">
        <v>24</v>
      </c>
      <c r="G69" s="20" t="s">
        <v>277</v>
      </c>
      <c r="H69" s="33">
        <v>45000</v>
      </c>
      <c r="I69" s="34">
        <v>0</v>
      </c>
      <c r="J69" s="33">
        <v>45000</v>
      </c>
      <c r="K69" s="33">
        <f t="shared" si="5"/>
        <v>1291.5</v>
      </c>
      <c r="L69" s="33">
        <v>1148.33</v>
      </c>
      <c r="M69" s="33">
        <f t="shared" si="3"/>
        <v>1368</v>
      </c>
      <c r="N69" s="33">
        <v>125</v>
      </c>
      <c r="O69" s="33">
        <f t="shared" si="6"/>
        <v>3932.83</v>
      </c>
      <c r="P69" s="35">
        <f t="shared" si="4"/>
        <v>41067.17</v>
      </c>
    </row>
    <row r="70" spans="1:16" ht="23" x14ac:dyDescent="0.25">
      <c r="A70" s="32">
        <v>69</v>
      </c>
      <c r="B70" s="20" t="s">
        <v>140</v>
      </c>
      <c r="C70" s="20" t="s">
        <v>141</v>
      </c>
      <c r="D70" s="20" t="s">
        <v>142</v>
      </c>
      <c r="E70" s="20" t="s">
        <v>30</v>
      </c>
      <c r="F70" s="21" t="s">
        <v>24</v>
      </c>
      <c r="G70" s="20" t="s">
        <v>277</v>
      </c>
      <c r="H70" s="33">
        <v>150000</v>
      </c>
      <c r="I70" s="34">
        <v>0</v>
      </c>
      <c r="J70" s="33">
        <v>150000</v>
      </c>
      <c r="K70" s="33">
        <f t="shared" si="5"/>
        <v>4305</v>
      </c>
      <c r="L70" s="33">
        <v>23866.62</v>
      </c>
      <c r="M70" s="33">
        <v>4560</v>
      </c>
      <c r="N70" s="33">
        <v>125</v>
      </c>
      <c r="O70" s="33">
        <f t="shared" si="6"/>
        <v>32856.619999999995</v>
      </c>
      <c r="P70" s="35">
        <f t="shared" si="4"/>
        <v>117143.38</v>
      </c>
    </row>
    <row r="71" spans="1:16" ht="23" x14ac:dyDescent="0.25">
      <c r="A71" s="32">
        <v>70</v>
      </c>
      <c r="B71" s="20" t="s">
        <v>143</v>
      </c>
      <c r="C71" s="20" t="s">
        <v>141</v>
      </c>
      <c r="D71" s="20" t="s">
        <v>144</v>
      </c>
      <c r="E71" s="20" t="s">
        <v>30</v>
      </c>
      <c r="F71" s="21" t="s">
        <v>24</v>
      </c>
      <c r="G71" s="20" t="s">
        <v>277</v>
      </c>
      <c r="H71" s="33">
        <v>80000</v>
      </c>
      <c r="I71" s="34">
        <v>0</v>
      </c>
      <c r="J71" s="33">
        <v>80000</v>
      </c>
      <c r="K71" s="33">
        <f t="shared" si="5"/>
        <v>2296</v>
      </c>
      <c r="L71" s="33">
        <v>7063.34</v>
      </c>
      <c r="M71" s="33">
        <f t="shared" ref="M71:M85" si="7">H71*0.0304</f>
        <v>2432</v>
      </c>
      <c r="N71" s="33">
        <v>1475.12</v>
      </c>
      <c r="O71" s="33">
        <f t="shared" si="6"/>
        <v>13266.46</v>
      </c>
      <c r="P71" s="35">
        <f t="shared" si="4"/>
        <v>66733.540000000008</v>
      </c>
    </row>
    <row r="72" spans="1:16" ht="23" x14ac:dyDescent="0.25">
      <c r="A72" s="32">
        <v>71</v>
      </c>
      <c r="B72" s="20" t="s">
        <v>145</v>
      </c>
      <c r="C72" s="20" t="s">
        <v>147</v>
      </c>
      <c r="D72" s="20" t="s">
        <v>149</v>
      </c>
      <c r="E72" s="20" t="s">
        <v>30</v>
      </c>
      <c r="F72" s="21" t="s">
        <v>21</v>
      </c>
      <c r="G72" s="20" t="s">
        <v>277</v>
      </c>
      <c r="H72" s="33">
        <v>80000</v>
      </c>
      <c r="I72" s="34">
        <v>0</v>
      </c>
      <c r="J72" s="33">
        <v>80000</v>
      </c>
      <c r="K72" s="33">
        <f t="shared" si="5"/>
        <v>2296</v>
      </c>
      <c r="L72" s="33">
        <v>0</v>
      </c>
      <c r="M72" s="33">
        <f t="shared" si="7"/>
        <v>2432</v>
      </c>
      <c r="N72" s="33">
        <v>843</v>
      </c>
      <c r="O72" s="33">
        <f t="shared" si="6"/>
        <v>5571</v>
      </c>
      <c r="P72" s="35">
        <f t="shared" si="4"/>
        <v>74429</v>
      </c>
    </row>
    <row r="73" spans="1:16" ht="23" x14ac:dyDescent="0.25">
      <c r="A73" s="32">
        <v>72</v>
      </c>
      <c r="B73" s="20" t="s">
        <v>146</v>
      </c>
      <c r="C73" s="20" t="s">
        <v>147</v>
      </c>
      <c r="D73" s="20" t="s">
        <v>76</v>
      </c>
      <c r="E73" s="20" t="s">
        <v>33</v>
      </c>
      <c r="F73" s="21" t="s">
        <v>21</v>
      </c>
      <c r="G73" s="20" t="s">
        <v>277</v>
      </c>
      <c r="H73" s="33">
        <v>70000</v>
      </c>
      <c r="I73" s="34">
        <v>0</v>
      </c>
      <c r="J73" s="33">
        <v>70000</v>
      </c>
      <c r="K73" s="33">
        <f t="shared" si="5"/>
        <v>2009</v>
      </c>
      <c r="L73" s="33">
        <v>5368.48</v>
      </c>
      <c r="M73" s="33">
        <f t="shared" si="7"/>
        <v>2128</v>
      </c>
      <c r="N73" s="33">
        <v>125</v>
      </c>
      <c r="O73" s="33">
        <f t="shared" si="6"/>
        <v>9630.48</v>
      </c>
      <c r="P73" s="35">
        <f t="shared" si="4"/>
        <v>60369.520000000004</v>
      </c>
    </row>
    <row r="74" spans="1:16" ht="23" x14ac:dyDescent="0.25">
      <c r="A74" s="32">
        <v>73</v>
      </c>
      <c r="B74" s="20" t="s">
        <v>288</v>
      </c>
      <c r="C74" s="20" t="s">
        <v>147</v>
      </c>
      <c r="D74" s="20" t="s">
        <v>149</v>
      </c>
      <c r="E74" s="20" t="s">
        <v>30</v>
      </c>
      <c r="F74" s="21" t="s">
        <v>21</v>
      </c>
      <c r="G74" s="20" t="s">
        <v>277</v>
      </c>
      <c r="H74" s="33">
        <v>70000</v>
      </c>
      <c r="I74" s="34">
        <v>0</v>
      </c>
      <c r="J74" s="33">
        <v>70000</v>
      </c>
      <c r="K74" s="33">
        <f t="shared" si="5"/>
        <v>2009</v>
      </c>
      <c r="L74" s="33">
        <v>5368.48</v>
      </c>
      <c r="M74" s="33">
        <f t="shared" si="7"/>
        <v>2128</v>
      </c>
      <c r="N74" s="33">
        <v>125</v>
      </c>
      <c r="O74" s="33">
        <f t="shared" si="6"/>
        <v>9630.48</v>
      </c>
      <c r="P74" s="35">
        <f t="shared" si="4"/>
        <v>60369.520000000004</v>
      </c>
    </row>
    <row r="75" spans="1:16" ht="23" x14ac:dyDescent="0.25">
      <c r="A75" s="32">
        <v>74</v>
      </c>
      <c r="B75" s="20" t="s">
        <v>148</v>
      </c>
      <c r="C75" s="20" t="s">
        <v>147</v>
      </c>
      <c r="D75" s="20" t="s">
        <v>149</v>
      </c>
      <c r="E75" s="20" t="s">
        <v>30</v>
      </c>
      <c r="F75" s="21" t="s">
        <v>21</v>
      </c>
      <c r="G75" s="20" t="s">
        <v>277</v>
      </c>
      <c r="H75" s="33">
        <v>50000</v>
      </c>
      <c r="I75" s="34">
        <v>0</v>
      </c>
      <c r="J75" s="33">
        <v>50000</v>
      </c>
      <c r="K75" s="33">
        <f t="shared" si="5"/>
        <v>1435</v>
      </c>
      <c r="L75" s="33">
        <v>1854</v>
      </c>
      <c r="M75" s="33">
        <f t="shared" si="7"/>
        <v>1520</v>
      </c>
      <c r="N75" s="33">
        <v>125</v>
      </c>
      <c r="O75" s="33">
        <f t="shared" si="6"/>
        <v>4934</v>
      </c>
      <c r="P75" s="35">
        <f t="shared" si="4"/>
        <v>45066</v>
      </c>
    </row>
    <row r="76" spans="1:16" ht="23" x14ac:dyDescent="0.25">
      <c r="A76" s="32">
        <v>75</v>
      </c>
      <c r="B76" s="20" t="s">
        <v>175</v>
      </c>
      <c r="C76" s="20" t="s">
        <v>147</v>
      </c>
      <c r="D76" s="20" t="s">
        <v>149</v>
      </c>
      <c r="E76" s="20" t="s">
        <v>30</v>
      </c>
      <c r="F76" s="21" t="s">
        <v>21</v>
      </c>
      <c r="G76" s="20" t="s">
        <v>277</v>
      </c>
      <c r="H76" s="33">
        <v>50000</v>
      </c>
      <c r="I76" s="34">
        <v>0</v>
      </c>
      <c r="J76" s="33">
        <v>50000</v>
      </c>
      <c r="K76" s="33">
        <f t="shared" si="5"/>
        <v>1435</v>
      </c>
      <c r="L76" s="33">
        <v>1854</v>
      </c>
      <c r="M76" s="33">
        <f t="shared" si="7"/>
        <v>1520</v>
      </c>
      <c r="N76" s="33">
        <v>843</v>
      </c>
      <c r="O76" s="33">
        <f t="shared" si="6"/>
        <v>5652</v>
      </c>
      <c r="P76" s="35">
        <f t="shared" si="4"/>
        <v>44348</v>
      </c>
    </row>
    <row r="77" spans="1:16" ht="23" x14ac:dyDescent="0.25">
      <c r="A77" s="32">
        <v>76</v>
      </c>
      <c r="B77" s="20" t="s">
        <v>150</v>
      </c>
      <c r="C77" s="20" t="s">
        <v>147</v>
      </c>
      <c r="D77" s="20" t="s">
        <v>149</v>
      </c>
      <c r="E77" s="20" t="s">
        <v>30</v>
      </c>
      <c r="F77" s="21" t="s">
        <v>21</v>
      </c>
      <c r="G77" s="20" t="s">
        <v>277</v>
      </c>
      <c r="H77" s="33">
        <v>50000</v>
      </c>
      <c r="I77" s="34">
        <v>0</v>
      </c>
      <c r="J77" s="33">
        <v>50000</v>
      </c>
      <c r="K77" s="33">
        <f t="shared" si="5"/>
        <v>1435</v>
      </c>
      <c r="L77" s="33">
        <v>1854</v>
      </c>
      <c r="M77" s="33">
        <f t="shared" si="7"/>
        <v>1520</v>
      </c>
      <c r="N77" s="33">
        <v>125</v>
      </c>
      <c r="O77" s="33">
        <f t="shared" si="6"/>
        <v>4934</v>
      </c>
      <c r="P77" s="35">
        <f t="shared" si="4"/>
        <v>45066</v>
      </c>
    </row>
    <row r="78" spans="1:16" ht="23" x14ac:dyDescent="0.25">
      <c r="A78" s="32">
        <v>77</v>
      </c>
      <c r="B78" s="20" t="s">
        <v>289</v>
      </c>
      <c r="C78" s="20" t="s">
        <v>147</v>
      </c>
      <c r="D78" s="20" t="s">
        <v>149</v>
      </c>
      <c r="E78" s="20" t="s">
        <v>30</v>
      </c>
      <c r="F78" s="21" t="s">
        <v>21</v>
      </c>
      <c r="G78" s="20" t="s">
        <v>277</v>
      </c>
      <c r="H78" s="33">
        <v>50000</v>
      </c>
      <c r="I78" s="34">
        <v>0</v>
      </c>
      <c r="J78" s="33">
        <v>50000</v>
      </c>
      <c r="K78" s="33">
        <f t="shared" si="5"/>
        <v>1435</v>
      </c>
      <c r="L78" s="33">
        <v>1651.48</v>
      </c>
      <c r="M78" s="33">
        <f t="shared" si="7"/>
        <v>1520</v>
      </c>
      <c r="N78" s="33">
        <v>1475.12</v>
      </c>
      <c r="O78" s="33">
        <f t="shared" si="6"/>
        <v>6081.5999999999995</v>
      </c>
      <c r="P78" s="35">
        <f t="shared" si="4"/>
        <v>43918.400000000001</v>
      </c>
    </row>
    <row r="79" spans="1:16" ht="23" x14ac:dyDescent="0.25">
      <c r="A79" s="32">
        <v>78</v>
      </c>
      <c r="B79" s="20" t="s">
        <v>151</v>
      </c>
      <c r="C79" s="20" t="s">
        <v>147</v>
      </c>
      <c r="D79" s="20" t="s">
        <v>149</v>
      </c>
      <c r="E79" s="20" t="s">
        <v>30</v>
      </c>
      <c r="F79" s="21" t="s">
        <v>21</v>
      </c>
      <c r="G79" s="20" t="s">
        <v>277</v>
      </c>
      <c r="H79" s="33">
        <v>50000</v>
      </c>
      <c r="I79" s="34">
        <v>0</v>
      </c>
      <c r="J79" s="33">
        <v>50000</v>
      </c>
      <c r="K79" s="33">
        <f t="shared" si="5"/>
        <v>1435</v>
      </c>
      <c r="L79" s="33">
        <v>1854</v>
      </c>
      <c r="M79" s="33">
        <f t="shared" si="7"/>
        <v>1520</v>
      </c>
      <c r="N79" s="33">
        <v>25</v>
      </c>
      <c r="O79" s="33">
        <f t="shared" si="6"/>
        <v>4834</v>
      </c>
      <c r="P79" s="35">
        <f t="shared" si="4"/>
        <v>45166</v>
      </c>
    </row>
    <row r="80" spans="1:16" ht="23" x14ac:dyDescent="0.25">
      <c r="A80" s="32">
        <v>79</v>
      </c>
      <c r="B80" s="20" t="s">
        <v>152</v>
      </c>
      <c r="C80" s="20" t="s">
        <v>147</v>
      </c>
      <c r="D80" s="20" t="s">
        <v>153</v>
      </c>
      <c r="E80" s="20" t="s">
        <v>20</v>
      </c>
      <c r="F80" s="21" t="s">
        <v>21</v>
      </c>
      <c r="G80" s="20" t="s">
        <v>277</v>
      </c>
      <c r="H80" s="33">
        <v>45000</v>
      </c>
      <c r="I80" s="34">
        <v>0</v>
      </c>
      <c r="J80" s="33">
        <v>45000</v>
      </c>
      <c r="K80" s="33">
        <f t="shared" si="5"/>
        <v>1291.5</v>
      </c>
      <c r="L80" s="33">
        <v>1148.33</v>
      </c>
      <c r="M80" s="33">
        <f t="shared" si="7"/>
        <v>1368</v>
      </c>
      <c r="N80" s="33">
        <v>125</v>
      </c>
      <c r="O80" s="33">
        <f t="shared" si="6"/>
        <v>3932.83</v>
      </c>
      <c r="P80" s="35">
        <f t="shared" si="4"/>
        <v>41067.17</v>
      </c>
    </row>
    <row r="81" spans="1:16" ht="23" x14ac:dyDescent="0.25">
      <c r="A81" s="32">
        <v>80</v>
      </c>
      <c r="B81" s="20" t="s">
        <v>290</v>
      </c>
      <c r="C81" s="20" t="s">
        <v>147</v>
      </c>
      <c r="D81" s="20" t="s">
        <v>55</v>
      </c>
      <c r="E81" s="20" t="s">
        <v>33</v>
      </c>
      <c r="F81" s="21" t="s">
        <v>21</v>
      </c>
      <c r="G81" s="20" t="s">
        <v>277</v>
      </c>
      <c r="H81" s="33">
        <v>35000</v>
      </c>
      <c r="I81" s="34">
        <v>0</v>
      </c>
      <c r="J81" s="33">
        <v>35000</v>
      </c>
      <c r="K81" s="33">
        <f t="shared" si="5"/>
        <v>1004.5</v>
      </c>
      <c r="L81" s="33">
        <v>0</v>
      </c>
      <c r="M81" s="33">
        <f t="shared" si="7"/>
        <v>1064</v>
      </c>
      <c r="N81" s="33">
        <v>125</v>
      </c>
      <c r="O81" s="33">
        <f t="shared" si="6"/>
        <v>2193.5</v>
      </c>
      <c r="P81" s="35">
        <f t="shared" si="4"/>
        <v>32806.5</v>
      </c>
    </row>
    <row r="82" spans="1:16" ht="23" x14ac:dyDescent="0.25">
      <c r="A82" s="32">
        <v>81</v>
      </c>
      <c r="B82" s="20" t="s">
        <v>158</v>
      </c>
      <c r="C82" s="20" t="s">
        <v>159</v>
      </c>
      <c r="D82" s="20" t="s">
        <v>160</v>
      </c>
      <c r="E82" s="20" t="s">
        <v>33</v>
      </c>
      <c r="F82" s="21" t="s">
        <v>21</v>
      </c>
      <c r="G82" s="20" t="s">
        <v>277</v>
      </c>
      <c r="H82" s="33">
        <v>110000</v>
      </c>
      <c r="I82" s="34">
        <v>0</v>
      </c>
      <c r="J82" s="33">
        <v>110000</v>
      </c>
      <c r="K82" s="33">
        <f t="shared" si="5"/>
        <v>3157</v>
      </c>
      <c r="L82" s="33">
        <v>14457.62</v>
      </c>
      <c r="M82" s="33">
        <f t="shared" si="7"/>
        <v>3344</v>
      </c>
      <c r="N82" s="33">
        <v>125</v>
      </c>
      <c r="O82" s="33">
        <f t="shared" si="6"/>
        <v>21083.620000000003</v>
      </c>
      <c r="P82" s="35">
        <f t="shared" si="4"/>
        <v>88916.38</v>
      </c>
    </row>
    <row r="83" spans="1:16" ht="23" x14ac:dyDescent="0.25">
      <c r="A83" s="32">
        <v>82</v>
      </c>
      <c r="B83" s="20" t="s">
        <v>161</v>
      </c>
      <c r="C83" s="20" t="s">
        <v>159</v>
      </c>
      <c r="D83" s="20" t="s">
        <v>162</v>
      </c>
      <c r="E83" s="20" t="s">
        <v>33</v>
      </c>
      <c r="F83" s="21" t="s">
        <v>24</v>
      </c>
      <c r="G83" s="20" t="s">
        <v>277</v>
      </c>
      <c r="H83" s="33">
        <v>65000</v>
      </c>
      <c r="I83" s="34">
        <v>0</v>
      </c>
      <c r="J83" s="33">
        <v>65000</v>
      </c>
      <c r="K83" s="33">
        <f t="shared" si="5"/>
        <v>1865.5</v>
      </c>
      <c r="L83" s="33">
        <v>4157.55</v>
      </c>
      <c r="M83" s="33">
        <f t="shared" si="7"/>
        <v>1976</v>
      </c>
      <c r="N83" s="33">
        <v>1475.12</v>
      </c>
      <c r="O83" s="33">
        <f t="shared" si="6"/>
        <v>9474.17</v>
      </c>
      <c r="P83" s="35">
        <f t="shared" si="4"/>
        <v>55525.83</v>
      </c>
    </row>
    <row r="84" spans="1:16" ht="23" x14ac:dyDescent="0.25">
      <c r="A84" s="32">
        <v>83</v>
      </c>
      <c r="B84" s="20" t="s">
        <v>163</v>
      </c>
      <c r="C84" s="20" t="s">
        <v>159</v>
      </c>
      <c r="D84" s="20" t="s">
        <v>162</v>
      </c>
      <c r="E84" s="20" t="s">
        <v>33</v>
      </c>
      <c r="F84" s="21" t="s">
        <v>21</v>
      </c>
      <c r="G84" s="20" t="s">
        <v>277</v>
      </c>
      <c r="H84" s="33">
        <v>35000</v>
      </c>
      <c r="I84" s="34">
        <v>0</v>
      </c>
      <c r="J84" s="33">
        <v>35000</v>
      </c>
      <c r="K84" s="33">
        <f t="shared" si="5"/>
        <v>1004.5</v>
      </c>
      <c r="L84" s="33">
        <v>0</v>
      </c>
      <c r="M84" s="33">
        <f t="shared" si="7"/>
        <v>1064</v>
      </c>
      <c r="N84" s="33">
        <v>3125</v>
      </c>
      <c r="O84" s="33">
        <f t="shared" si="6"/>
        <v>5193.5</v>
      </c>
      <c r="P84" s="35">
        <f t="shared" si="4"/>
        <v>29806.5</v>
      </c>
    </row>
    <row r="85" spans="1:16" ht="23" x14ac:dyDescent="0.25">
      <c r="A85" s="32">
        <v>84</v>
      </c>
      <c r="B85" s="20" t="s">
        <v>154</v>
      </c>
      <c r="C85" s="20" t="s">
        <v>159</v>
      </c>
      <c r="D85" s="20" t="s">
        <v>155</v>
      </c>
      <c r="E85" s="20" t="s">
        <v>33</v>
      </c>
      <c r="F85" s="21" t="s">
        <v>21</v>
      </c>
      <c r="G85" s="20" t="s">
        <v>277</v>
      </c>
      <c r="H85" s="33">
        <v>35000</v>
      </c>
      <c r="I85" s="34">
        <v>0</v>
      </c>
      <c r="J85" s="33">
        <v>35000</v>
      </c>
      <c r="K85" s="33">
        <f t="shared" si="5"/>
        <v>1004.5</v>
      </c>
      <c r="L85" s="33">
        <v>0</v>
      </c>
      <c r="M85" s="33">
        <f t="shared" si="7"/>
        <v>1064</v>
      </c>
      <c r="N85" s="33">
        <v>125</v>
      </c>
      <c r="O85" s="33">
        <f t="shared" si="6"/>
        <v>2193.5</v>
      </c>
      <c r="P85" s="35">
        <f t="shared" si="4"/>
        <v>32806.5</v>
      </c>
    </row>
    <row r="86" spans="1:16" x14ac:dyDescent="0.25">
      <c r="A86" s="32">
        <v>85</v>
      </c>
      <c r="B86" s="20" t="s">
        <v>164</v>
      </c>
      <c r="C86" s="20" t="s">
        <v>165</v>
      </c>
      <c r="D86" s="20" t="s">
        <v>166</v>
      </c>
      <c r="E86" s="20" t="s">
        <v>30</v>
      </c>
      <c r="F86" s="21" t="s">
        <v>24</v>
      </c>
      <c r="G86" s="20" t="s">
        <v>277</v>
      </c>
      <c r="H86" s="33">
        <v>150000</v>
      </c>
      <c r="I86" s="34">
        <v>0</v>
      </c>
      <c r="J86" s="33">
        <v>150000</v>
      </c>
      <c r="K86" s="33">
        <f t="shared" si="5"/>
        <v>4305</v>
      </c>
      <c r="L86" s="33">
        <v>23529.09</v>
      </c>
      <c r="M86" s="33">
        <v>4560</v>
      </c>
      <c r="N86" s="33">
        <v>1475.12</v>
      </c>
      <c r="O86" s="33">
        <f t="shared" si="6"/>
        <v>33869.21</v>
      </c>
      <c r="P86" s="35">
        <f t="shared" si="4"/>
        <v>116130.79000000001</v>
      </c>
    </row>
    <row r="87" spans="1:16" ht="23" x14ac:dyDescent="0.25">
      <c r="A87" s="32">
        <v>86</v>
      </c>
      <c r="B87" s="20" t="s">
        <v>167</v>
      </c>
      <c r="C87" s="20" t="s">
        <v>165</v>
      </c>
      <c r="D87" s="20" t="s">
        <v>168</v>
      </c>
      <c r="E87" s="20" t="s">
        <v>33</v>
      </c>
      <c r="F87" s="21" t="s">
        <v>21</v>
      </c>
      <c r="G87" s="20" t="s">
        <v>277</v>
      </c>
      <c r="H87" s="33">
        <v>75000</v>
      </c>
      <c r="I87" s="34">
        <v>0</v>
      </c>
      <c r="J87" s="33">
        <v>75000</v>
      </c>
      <c r="K87" s="33">
        <f t="shared" si="5"/>
        <v>2152.5</v>
      </c>
      <c r="L87" s="33">
        <v>6309.38</v>
      </c>
      <c r="M87" s="33">
        <f t="shared" ref="M87:M95" si="8">H87*0.0304</f>
        <v>2280</v>
      </c>
      <c r="N87" s="33">
        <v>125</v>
      </c>
      <c r="O87" s="33">
        <f t="shared" si="6"/>
        <v>10866.880000000001</v>
      </c>
      <c r="P87" s="35">
        <f t="shared" si="4"/>
        <v>64133.119999999995</v>
      </c>
    </row>
    <row r="88" spans="1:16" x14ac:dyDescent="0.25">
      <c r="A88" s="32">
        <v>87</v>
      </c>
      <c r="B88" s="20" t="s">
        <v>169</v>
      </c>
      <c r="C88" s="20" t="s">
        <v>165</v>
      </c>
      <c r="D88" s="20" t="s">
        <v>55</v>
      </c>
      <c r="E88" s="20" t="s">
        <v>33</v>
      </c>
      <c r="F88" s="21" t="s">
        <v>21</v>
      </c>
      <c r="G88" s="20" t="s">
        <v>277</v>
      </c>
      <c r="H88" s="33">
        <v>30000</v>
      </c>
      <c r="I88" s="34">
        <v>0</v>
      </c>
      <c r="J88" s="33">
        <v>30000</v>
      </c>
      <c r="K88" s="33">
        <f t="shared" si="5"/>
        <v>861</v>
      </c>
      <c r="L88" s="33">
        <v>0</v>
      </c>
      <c r="M88" s="33">
        <f t="shared" si="8"/>
        <v>912</v>
      </c>
      <c r="N88" s="33">
        <v>1475.12</v>
      </c>
      <c r="O88" s="33">
        <f t="shared" si="6"/>
        <v>3248.12</v>
      </c>
      <c r="P88" s="35">
        <f t="shared" si="4"/>
        <v>26751.88</v>
      </c>
    </row>
    <row r="89" spans="1:16" ht="23" x14ac:dyDescent="0.25">
      <c r="A89" s="32">
        <v>88</v>
      </c>
      <c r="B89" s="20" t="s">
        <v>170</v>
      </c>
      <c r="C89" s="20" t="s">
        <v>165</v>
      </c>
      <c r="D89" s="20" t="s">
        <v>55</v>
      </c>
      <c r="E89" s="20" t="s">
        <v>33</v>
      </c>
      <c r="F89" s="21" t="s">
        <v>24</v>
      </c>
      <c r="G89" s="20" t="s">
        <v>277</v>
      </c>
      <c r="H89" s="33">
        <v>35000</v>
      </c>
      <c r="I89" s="34">
        <v>0</v>
      </c>
      <c r="J89" s="33">
        <v>35000</v>
      </c>
      <c r="K89" s="33">
        <f t="shared" si="5"/>
        <v>1004.5</v>
      </c>
      <c r="L89" s="33">
        <v>0</v>
      </c>
      <c r="M89" s="33">
        <f t="shared" si="8"/>
        <v>1064</v>
      </c>
      <c r="N89" s="33">
        <v>125</v>
      </c>
      <c r="O89" s="33">
        <f t="shared" si="6"/>
        <v>2193.5</v>
      </c>
      <c r="P89" s="35">
        <f t="shared" si="4"/>
        <v>32806.5</v>
      </c>
    </row>
    <row r="90" spans="1:16" ht="23" x14ac:dyDescent="0.25">
      <c r="A90" s="32">
        <v>89</v>
      </c>
      <c r="B90" s="20" t="s">
        <v>171</v>
      </c>
      <c r="C90" s="20" t="s">
        <v>165</v>
      </c>
      <c r="D90" s="20" t="s">
        <v>45</v>
      </c>
      <c r="E90" s="20" t="s">
        <v>30</v>
      </c>
      <c r="F90" s="21" t="s">
        <v>21</v>
      </c>
      <c r="G90" s="20" t="s">
        <v>277</v>
      </c>
      <c r="H90" s="33">
        <v>45000</v>
      </c>
      <c r="I90" s="34">
        <v>0</v>
      </c>
      <c r="J90" s="33">
        <v>45000</v>
      </c>
      <c r="K90" s="33">
        <f t="shared" si="5"/>
        <v>1291.5</v>
      </c>
      <c r="L90" s="33">
        <v>1148.33</v>
      </c>
      <c r="M90" s="33">
        <f t="shared" si="8"/>
        <v>1368</v>
      </c>
      <c r="N90" s="33">
        <v>125</v>
      </c>
      <c r="O90" s="33">
        <f t="shared" si="6"/>
        <v>3932.83</v>
      </c>
      <c r="P90" s="35">
        <f t="shared" si="4"/>
        <v>41067.17</v>
      </c>
    </row>
    <row r="91" spans="1:16" ht="23" x14ac:dyDescent="0.25">
      <c r="A91" s="32">
        <v>90</v>
      </c>
      <c r="B91" s="20" t="s">
        <v>172</v>
      </c>
      <c r="C91" s="20" t="s">
        <v>165</v>
      </c>
      <c r="D91" s="20" t="s">
        <v>47</v>
      </c>
      <c r="E91" s="20" t="s">
        <v>36</v>
      </c>
      <c r="F91" s="21" t="s">
        <v>24</v>
      </c>
      <c r="G91" s="20" t="s">
        <v>277</v>
      </c>
      <c r="H91" s="33">
        <v>22000</v>
      </c>
      <c r="I91" s="34">
        <v>0</v>
      </c>
      <c r="J91" s="33">
        <v>22000</v>
      </c>
      <c r="K91" s="33">
        <f t="shared" si="5"/>
        <v>631.4</v>
      </c>
      <c r="L91" s="34">
        <v>0</v>
      </c>
      <c r="M91" s="33">
        <f t="shared" si="8"/>
        <v>668.8</v>
      </c>
      <c r="N91" s="33">
        <v>125</v>
      </c>
      <c r="O91" s="33">
        <f t="shared" si="6"/>
        <v>1425.1999999999998</v>
      </c>
      <c r="P91" s="35">
        <f t="shared" si="4"/>
        <v>20574.8</v>
      </c>
    </row>
    <row r="92" spans="1:16" ht="23" x14ac:dyDescent="0.25">
      <c r="A92" s="32">
        <v>91</v>
      </c>
      <c r="B92" s="20" t="s">
        <v>173</v>
      </c>
      <c r="C92" s="20" t="s">
        <v>165</v>
      </c>
      <c r="D92" s="20" t="s">
        <v>35</v>
      </c>
      <c r="E92" s="20" t="s">
        <v>36</v>
      </c>
      <c r="F92" s="21" t="s">
        <v>21</v>
      </c>
      <c r="G92" s="20" t="s">
        <v>277</v>
      </c>
      <c r="H92" s="33">
        <v>16500</v>
      </c>
      <c r="I92" s="34">
        <v>0</v>
      </c>
      <c r="J92" s="33">
        <v>16500</v>
      </c>
      <c r="K92" s="33">
        <f t="shared" si="5"/>
        <v>473.55</v>
      </c>
      <c r="L92" s="34">
        <v>0</v>
      </c>
      <c r="M92" s="33">
        <f t="shared" si="8"/>
        <v>501.6</v>
      </c>
      <c r="N92" s="33">
        <v>125</v>
      </c>
      <c r="O92" s="33">
        <f t="shared" si="6"/>
        <v>1100.1500000000001</v>
      </c>
      <c r="P92" s="35">
        <f t="shared" si="4"/>
        <v>15399.85</v>
      </c>
    </row>
    <row r="93" spans="1:16" ht="23" x14ac:dyDescent="0.25">
      <c r="A93" s="32">
        <v>92</v>
      </c>
      <c r="B93" s="20" t="s">
        <v>272</v>
      </c>
      <c r="C93" s="20" t="s">
        <v>176</v>
      </c>
      <c r="D93" s="20" t="s">
        <v>26</v>
      </c>
      <c r="E93" s="20" t="s">
        <v>20</v>
      </c>
      <c r="F93" s="21" t="s">
        <v>24</v>
      </c>
      <c r="G93" s="20" t="s">
        <v>277</v>
      </c>
      <c r="H93" s="33">
        <v>70000</v>
      </c>
      <c r="I93" s="34">
        <v>0</v>
      </c>
      <c r="J93" s="33">
        <v>70000</v>
      </c>
      <c r="K93" s="33">
        <f t="shared" si="5"/>
        <v>2009</v>
      </c>
      <c r="L93" s="33">
        <v>5368.48</v>
      </c>
      <c r="M93" s="33">
        <f t="shared" si="8"/>
        <v>2128</v>
      </c>
      <c r="N93" s="33">
        <v>25</v>
      </c>
      <c r="O93" s="33">
        <f t="shared" si="6"/>
        <v>9530.48</v>
      </c>
      <c r="P93" s="35">
        <f t="shared" si="4"/>
        <v>60469.520000000004</v>
      </c>
    </row>
    <row r="94" spans="1:16" x14ac:dyDescent="0.25">
      <c r="A94" s="32">
        <v>93</v>
      </c>
      <c r="B94" s="20" t="s">
        <v>177</v>
      </c>
      <c r="C94" s="20" t="s">
        <v>176</v>
      </c>
      <c r="D94" s="20" t="s">
        <v>55</v>
      </c>
      <c r="E94" s="20" t="s">
        <v>33</v>
      </c>
      <c r="F94" s="21" t="s">
        <v>21</v>
      </c>
      <c r="G94" s="20" t="s">
        <v>277</v>
      </c>
      <c r="H94" s="33">
        <v>35000</v>
      </c>
      <c r="I94" s="34">
        <v>0</v>
      </c>
      <c r="J94" s="33">
        <v>35000</v>
      </c>
      <c r="K94" s="33">
        <f t="shared" si="5"/>
        <v>1004.5</v>
      </c>
      <c r="L94" s="34">
        <v>0</v>
      </c>
      <c r="M94" s="33">
        <f t="shared" si="8"/>
        <v>1064</v>
      </c>
      <c r="N94" s="33">
        <v>25</v>
      </c>
      <c r="O94" s="33">
        <f t="shared" si="6"/>
        <v>2093.5</v>
      </c>
      <c r="P94" s="35">
        <f t="shared" si="4"/>
        <v>32906.5</v>
      </c>
    </row>
    <row r="95" spans="1:16" x14ac:dyDescent="0.25">
      <c r="A95" s="32">
        <v>94</v>
      </c>
      <c r="B95" s="36" t="s">
        <v>178</v>
      </c>
      <c r="C95" s="20" t="s">
        <v>176</v>
      </c>
      <c r="D95" s="20" t="s">
        <v>55</v>
      </c>
      <c r="E95" s="20" t="s">
        <v>33</v>
      </c>
      <c r="F95" s="21" t="s">
        <v>21</v>
      </c>
      <c r="G95" s="20" t="s">
        <v>277</v>
      </c>
      <c r="H95" s="33">
        <v>30000</v>
      </c>
      <c r="I95" s="34">
        <v>0</v>
      </c>
      <c r="J95" s="33">
        <v>30000</v>
      </c>
      <c r="K95" s="33">
        <f t="shared" si="5"/>
        <v>861</v>
      </c>
      <c r="L95" s="34">
        <v>0</v>
      </c>
      <c r="M95" s="33">
        <f t="shared" si="8"/>
        <v>912</v>
      </c>
      <c r="N95" s="33">
        <v>25</v>
      </c>
      <c r="O95" s="33">
        <f t="shared" si="6"/>
        <v>1798</v>
      </c>
      <c r="P95" s="35">
        <f t="shared" si="4"/>
        <v>28202</v>
      </c>
    </row>
    <row r="96" spans="1:16" ht="25" x14ac:dyDescent="0.25">
      <c r="A96" s="32">
        <v>95</v>
      </c>
      <c r="B96" s="37" t="s">
        <v>291</v>
      </c>
      <c r="C96" s="20" t="s">
        <v>190</v>
      </c>
      <c r="D96" s="20" t="s">
        <v>191</v>
      </c>
      <c r="E96" s="20" t="s">
        <v>192</v>
      </c>
      <c r="F96" s="21" t="s">
        <v>24</v>
      </c>
      <c r="G96" s="20" t="s">
        <v>292</v>
      </c>
      <c r="H96" s="21">
        <v>11500</v>
      </c>
      <c r="I96" s="33">
        <v>0</v>
      </c>
      <c r="J96" s="34">
        <v>11500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5">
        <v>11500</v>
      </c>
    </row>
    <row r="97" spans="1:16" ht="25" x14ac:dyDescent="0.25">
      <c r="A97" s="32">
        <v>96</v>
      </c>
      <c r="B97" s="37" t="s">
        <v>293</v>
      </c>
      <c r="C97" s="20" t="s">
        <v>190</v>
      </c>
      <c r="D97" s="20" t="s">
        <v>191</v>
      </c>
      <c r="E97" s="20" t="s">
        <v>192</v>
      </c>
      <c r="F97" s="21" t="s">
        <v>21</v>
      </c>
      <c r="G97" s="20" t="s">
        <v>292</v>
      </c>
      <c r="H97" s="21">
        <v>11500</v>
      </c>
      <c r="I97" s="33">
        <v>0</v>
      </c>
      <c r="J97" s="34">
        <v>11500</v>
      </c>
      <c r="K97" s="33">
        <v>0</v>
      </c>
      <c r="L97" s="33">
        <v>0</v>
      </c>
      <c r="M97" s="34">
        <v>0</v>
      </c>
      <c r="N97" s="33">
        <v>0</v>
      </c>
      <c r="O97" s="33">
        <v>0</v>
      </c>
      <c r="P97" s="35">
        <v>11500</v>
      </c>
    </row>
    <row r="98" spans="1:16" ht="23" x14ac:dyDescent="0.25">
      <c r="A98" s="32">
        <v>97</v>
      </c>
      <c r="B98" s="37" t="s">
        <v>294</v>
      </c>
      <c r="C98" s="20" t="s">
        <v>190</v>
      </c>
      <c r="D98" s="20" t="s">
        <v>191</v>
      </c>
      <c r="E98" s="20" t="s">
        <v>192</v>
      </c>
      <c r="F98" s="21" t="s">
        <v>24</v>
      </c>
      <c r="G98" s="20" t="s">
        <v>292</v>
      </c>
      <c r="H98" s="21">
        <v>11500</v>
      </c>
      <c r="I98" s="33">
        <v>0</v>
      </c>
      <c r="J98" s="34">
        <v>11500</v>
      </c>
      <c r="K98" s="33">
        <v>0</v>
      </c>
      <c r="L98" s="33">
        <v>0</v>
      </c>
      <c r="M98" s="34">
        <v>0</v>
      </c>
      <c r="N98" s="33">
        <v>0</v>
      </c>
      <c r="O98" s="33">
        <v>0</v>
      </c>
      <c r="P98" s="35">
        <v>11500</v>
      </c>
    </row>
    <row r="99" spans="1:16" ht="25" x14ac:dyDescent="0.25">
      <c r="A99" s="32">
        <v>98</v>
      </c>
      <c r="B99" s="37" t="s">
        <v>295</v>
      </c>
      <c r="C99" s="20" t="s">
        <v>190</v>
      </c>
      <c r="D99" s="20" t="s">
        <v>191</v>
      </c>
      <c r="E99" s="20" t="s">
        <v>192</v>
      </c>
      <c r="F99" s="21" t="s">
        <v>24</v>
      </c>
      <c r="G99" s="20" t="s">
        <v>292</v>
      </c>
      <c r="H99" s="21">
        <v>25000</v>
      </c>
      <c r="I99" s="33">
        <v>0</v>
      </c>
      <c r="J99" s="34">
        <v>25000</v>
      </c>
      <c r="K99" s="33">
        <v>0</v>
      </c>
      <c r="L99" s="33">
        <v>0</v>
      </c>
      <c r="M99" s="33">
        <v>0</v>
      </c>
      <c r="N99" s="33">
        <v>0</v>
      </c>
      <c r="O99" s="33">
        <v>0</v>
      </c>
      <c r="P99" s="35">
        <v>25000</v>
      </c>
    </row>
    <row r="100" spans="1:16" ht="23" x14ac:dyDescent="0.25">
      <c r="A100" s="32">
        <v>99</v>
      </c>
      <c r="B100" s="37" t="s">
        <v>296</v>
      </c>
      <c r="C100" s="20" t="s">
        <v>190</v>
      </c>
      <c r="D100" s="20" t="s">
        <v>191</v>
      </c>
      <c r="E100" s="20" t="s">
        <v>192</v>
      </c>
      <c r="F100" s="21" t="s">
        <v>24</v>
      </c>
      <c r="G100" s="20" t="s">
        <v>292</v>
      </c>
      <c r="H100" s="21">
        <v>30000</v>
      </c>
      <c r="I100" s="33">
        <v>0</v>
      </c>
      <c r="J100" s="34">
        <v>30000</v>
      </c>
      <c r="K100" s="33">
        <v>0</v>
      </c>
      <c r="L100" s="33">
        <v>0</v>
      </c>
      <c r="M100" s="34">
        <v>0</v>
      </c>
      <c r="N100" s="33">
        <v>0</v>
      </c>
      <c r="O100" s="33">
        <v>0</v>
      </c>
      <c r="P100" s="35">
        <v>30000</v>
      </c>
    </row>
    <row r="101" spans="1:16" ht="25" x14ac:dyDescent="0.25">
      <c r="A101" s="32">
        <v>100</v>
      </c>
      <c r="B101" s="37" t="s">
        <v>297</v>
      </c>
      <c r="C101" s="20" t="s">
        <v>190</v>
      </c>
      <c r="D101" s="20" t="s">
        <v>191</v>
      </c>
      <c r="E101" s="20" t="s">
        <v>192</v>
      </c>
      <c r="F101" s="21" t="s">
        <v>21</v>
      </c>
      <c r="G101" s="20" t="s">
        <v>292</v>
      </c>
      <c r="H101" s="21">
        <v>11500</v>
      </c>
      <c r="I101" s="33">
        <v>0</v>
      </c>
      <c r="J101" s="34">
        <v>11500</v>
      </c>
      <c r="K101" s="33">
        <v>0</v>
      </c>
      <c r="L101" s="33">
        <v>0</v>
      </c>
      <c r="M101" s="34">
        <v>0</v>
      </c>
      <c r="N101" s="33">
        <v>0</v>
      </c>
      <c r="O101" s="33">
        <v>0</v>
      </c>
      <c r="P101" s="35">
        <v>11500</v>
      </c>
    </row>
    <row r="102" spans="1:16" ht="25" x14ac:dyDescent="0.25">
      <c r="A102" s="32">
        <v>101</v>
      </c>
      <c r="B102" s="37" t="s">
        <v>298</v>
      </c>
      <c r="C102" s="20" t="s">
        <v>190</v>
      </c>
      <c r="D102" s="20" t="s">
        <v>191</v>
      </c>
      <c r="E102" s="20" t="s">
        <v>192</v>
      </c>
      <c r="F102" s="21" t="s">
        <v>24</v>
      </c>
      <c r="G102" s="20" t="s">
        <v>292</v>
      </c>
      <c r="H102" s="21">
        <v>11500</v>
      </c>
      <c r="I102" s="33">
        <v>0</v>
      </c>
      <c r="J102" s="34">
        <v>11500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5">
        <v>11500</v>
      </c>
    </row>
    <row r="103" spans="1:16" ht="25" x14ac:dyDescent="0.25">
      <c r="A103" s="32">
        <v>102</v>
      </c>
      <c r="B103" s="37" t="s">
        <v>299</v>
      </c>
      <c r="C103" s="20" t="s">
        <v>190</v>
      </c>
      <c r="D103" s="20" t="s">
        <v>191</v>
      </c>
      <c r="E103" s="20" t="s">
        <v>192</v>
      </c>
      <c r="F103" s="21" t="s">
        <v>21</v>
      </c>
      <c r="G103" s="20" t="s">
        <v>292</v>
      </c>
      <c r="H103" s="21">
        <v>11500</v>
      </c>
      <c r="I103" s="33">
        <v>0</v>
      </c>
      <c r="J103" s="34">
        <v>11500</v>
      </c>
      <c r="K103" s="33">
        <v>0</v>
      </c>
      <c r="L103" s="33">
        <v>0</v>
      </c>
      <c r="M103" s="34">
        <v>0</v>
      </c>
      <c r="N103" s="33">
        <v>0</v>
      </c>
      <c r="O103" s="33">
        <v>0</v>
      </c>
      <c r="P103" s="35">
        <v>11500</v>
      </c>
    </row>
    <row r="104" spans="1:16" ht="23" x14ac:dyDescent="0.25">
      <c r="A104" s="32">
        <v>103</v>
      </c>
      <c r="B104" s="37" t="s">
        <v>207</v>
      </c>
      <c r="C104" s="20" t="s">
        <v>300</v>
      </c>
      <c r="D104" s="20" t="s">
        <v>301</v>
      </c>
      <c r="E104" s="20" t="s">
        <v>206</v>
      </c>
      <c r="F104" s="21" t="s">
        <v>24</v>
      </c>
      <c r="G104" s="20" t="s">
        <v>302</v>
      </c>
      <c r="H104" s="21">
        <v>150000</v>
      </c>
      <c r="I104" s="33">
        <v>0</v>
      </c>
      <c r="J104" s="34">
        <v>150000</v>
      </c>
      <c r="K104" s="33">
        <v>4305</v>
      </c>
      <c r="L104" s="33">
        <v>23866.62</v>
      </c>
      <c r="M104" s="33">
        <v>4560</v>
      </c>
      <c r="N104" s="33">
        <v>0</v>
      </c>
      <c r="O104" s="33">
        <v>32731.62</v>
      </c>
      <c r="P104" s="35">
        <v>117268.38</v>
      </c>
    </row>
    <row r="105" spans="1:16" ht="25" x14ac:dyDescent="0.25">
      <c r="A105" s="32">
        <v>104</v>
      </c>
      <c r="B105" s="37" t="s">
        <v>208</v>
      </c>
      <c r="C105" s="20" t="s">
        <v>300</v>
      </c>
      <c r="D105" s="20" t="s">
        <v>303</v>
      </c>
      <c r="E105" s="20" t="s">
        <v>206</v>
      </c>
      <c r="F105" s="21" t="s">
        <v>24</v>
      </c>
      <c r="G105" s="20" t="s">
        <v>302</v>
      </c>
      <c r="H105" s="21">
        <v>70000</v>
      </c>
      <c r="I105" s="33">
        <v>0</v>
      </c>
      <c r="J105" s="34">
        <v>70000</v>
      </c>
      <c r="K105" s="33">
        <v>2009</v>
      </c>
      <c r="L105" s="33">
        <v>5368.48</v>
      </c>
      <c r="M105" s="34">
        <v>2128</v>
      </c>
      <c r="N105" s="33">
        <v>0</v>
      </c>
      <c r="O105" s="33">
        <v>9505.48</v>
      </c>
      <c r="P105" s="35">
        <v>60494.520000000004</v>
      </c>
    </row>
    <row r="106" spans="1:16" ht="25" x14ac:dyDescent="0.25">
      <c r="A106" s="32">
        <v>105</v>
      </c>
      <c r="B106" s="37" t="s">
        <v>304</v>
      </c>
      <c r="C106" s="20" t="s">
        <v>300</v>
      </c>
      <c r="D106" s="20" t="s">
        <v>305</v>
      </c>
      <c r="E106" s="20" t="s">
        <v>206</v>
      </c>
      <c r="F106" s="21" t="s">
        <v>21</v>
      </c>
      <c r="G106" s="20" t="s">
        <v>302</v>
      </c>
      <c r="H106" s="21">
        <v>70000</v>
      </c>
      <c r="I106" s="33">
        <v>0</v>
      </c>
      <c r="J106" s="34">
        <v>70000</v>
      </c>
      <c r="K106" s="33">
        <v>2009</v>
      </c>
      <c r="L106" s="33">
        <v>4828.43</v>
      </c>
      <c r="M106" s="34">
        <v>2128</v>
      </c>
      <c r="N106" s="33">
        <v>2700.24</v>
      </c>
      <c r="O106" s="33">
        <v>11665.67</v>
      </c>
      <c r="P106" s="35">
        <v>58334.33</v>
      </c>
    </row>
    <row r="107" spans="1:16" ht="23" x14ac:dyDescent="0.25">
      <c r="A107" s="32">
        <v>106</v>
      </c>
      <c r="B107" s="37" t="s">
        <v>209</v>
      </c>
      <c r="C107" s="20" t="s">
        <v>53</v>
      </c>
      <c r="D107" s="20" t="s">
        <v>306</v>
      </c>
      <c r="E107" s="20" t="s">
        <v>206</v>
      </c>
      <c r="F107" s="21" t="s">
        <v>24</v>
      </c>
      <c r="G107" s="20" t="s">
        <v>302</v>
      </c>
      <c r="H107" s="21">
        <v>80000</v>
      </c>
      <c r="I107" s="33">
        <v>0</v>
      </c>
      <c r="J107" s="34">
        <v>80000</v>
      </c>
      <c r="K107" s="33">
        <v>2296</v>
      </c>
      <c r="L107" s="33">
        <v>7400.87</v>
      </c>
      <c r="M107" s="33">
        <v>2432</v>
      </c>
      <c r="N107" s="33">
        <v>0</v>
      </c>
      <c r="O107" s="33">
        <v>12128.869999999999</v>
      </c>
      <c r="P107" s="35">
        <v>67871.13</v>
      </c>
    </row>
    <row r="108" spans="1:16" ht="25" x14ac:dyDescent="0.25">
      <c r="A108" s="32">
        <v>107</v>
      </c>
      <c r="B108" s="37" t="s">
        <v>307</v>
      </c>
      <c r="C108" s="20" t="s">
        <v>53</v>
      </c>
      <c r="D108" s="20" t="s">
        <v>308</v>
      </c>
      <c r="E108" s="20" t="s">
        <v>206</v>
      </c>
      <c r="F108" s="21" t="s">
        <v>21</v>
      </c>
      <c r="G108" s="20" t="s">
        <v>302</v>
      </c>
      <c r="H108" s="21">
        <v>45000</v>
      </c>
      <c r="I108" s="33">
        <v>0</v>
      </c>
      <c r="J108" s="34">
        <v>45000</v>
      </c>
      <c r="K108" s="33">
        <v>1291.5</v>
      </c>
      <c r="L108" s="33">
        <v>1148.33</v>
      </c>
      <c r="M108" s="34">
        <v>1368</v>
      </c>
      <c r="N108" s="33">
        <v>0</v>
      </c>
      <c r="O108" s="33">
        <v>3807.83</v>
      </c>
      <c r="P108" s="35">
        <v>41192.17</v>
      </c>
    </row>
    <row r="109" spans="1:16" ht="25" x14ac:dyDescent="0.25">
      <c r="A109" s="32">
        <v>108</v>
      </c>
      <c r="B109" s="37" t="s">
        <v>309</v>
      </c>
      <c r="C109" s="20" t="s">
        <v>57</v>
      </c>
      <c r="D109" s="20" t="s">
        <v>58</v>
      </c>
      <c r="E109" s="20" t="s">
        <v>206</v>
      </c>
      <c r="F109" s="21" t="s">
        <v>21</v>
      </c>
      <c r="G109" s="20" t="s">
        <v>302</v>
      </c>
      <c r="H109" s="21">
        <v>50000</v>
      </c>
      <c r="I109" s="33">
        <v>0</v>
      </c>
      <c r="J109" s="34">
        <v>50000</v>
      </c>
      <c r="K109" s="33">
        <v>1435</v>
      </c>
      <c r="L109" s="33">
        <v>1854</v>
      </c>
      <c r="M109" s="33">
        <v>1520</v>
      </c>
      <c r="N109" s="33">
        <v>0</v>
      </c>
      <c r="O109" s="33">
        <v>4809</v>
      </c>
      <c r="P109" s="35">
        <v>45191</v>
      </c>
    </row>
    <row r="110" spans="1:16" ht="23" x14ac:dyDescent="0.25">
      <c r="A110" s="32">
        <v>109</v>
      </c>
      <c r="B110" s="37" t="s">
        <v>220</v>
      </c>
      <c r="C110" s="20" t="s">
        <v>57</v>
      </c>
      <c r="D110" s="20" t="s">
        <v>58</v>
      </c>
      <c r="E110" s="20" t="s">
        <v>206</v>
      </c>
      <c r="F110" s="21" t="s">
        <v>21</v>
      </c>
      <c r="G110" s="20" t="s">
        <v>302</v>
      </c>
      <c r="H110" s="21">
        <v>50000</v>
      </c>
      <c r="I110" s="33">
        <v>0</v>
      </c>
      <c r="J110" s="34">
        <v>50000</v>
      </c>
      <c r="K110" s="33">
        <v>1435</v>
      </c>
      <c r="L110" s="33">
        <v>1448.96</v>
      </c>
      <c r="M110" s="34">
        <v>1520</v>
      </c>
      <c r="N110" s="33">
        <v>2800.24</v>
      </c>
      <c r="O110" s="33">
        <v>7204.2</v>
      </c>
      <c r="P110" s="35">
        <v>42795.8</v>
      </c>
    </row>
    <row r="111" spans="1:16" ht="25" x14ac:dyDescent="0.25">
      <c r="A111" s="32">
        <v>110</v>
      </c>
      <c r="B111" s="37" t="s">
        <v>310</v>
      </c>
      <c r="C111" s="20" t="s">
        <v>57</v>
      </c>
      <c r="D111" s="20" t="s">
        <v>58</v>
      </c>
      <c r="E111" s="20" t="s">
        <v>206</v>
      </c>
      <c r="F111" s="21" t="s">
        <v>21</v>
      </c>
      <c r="G111" s="20" t="s">
        <v>302</v>
      </c>
      <c r="H111" s="21">
        <v>50000</v>
      </c>
      <c r="I111" s="33">
        <v>0</v>
      </c>
      <c r="J111" s="34">
        <v>50000</v>
      </c>
      <c r="K111" s="33">
        <v>1435</v>
      </c>
      <c r="L111" s="33">
        <v>1854</v>
      </c>
      <c r="M111" s="34">
        <v>1520</v>
      </c>
      <c r="N111" s="33">
        <v>100</v>
      </c>
      <c r="O111" s="33">
        <v>4909</v>
      </c>
      <c r="P111" s="35">
        <v>45091</v>
      </c>
    </row>
    <row r="112" spans="1:16" ht="23" x14ac:dyDescent="0.25">
      <c r="A112" s="32">
        <v>111</v>
      </c>
      <c r="B112" s="37" t="s">
        <v>222</v>
      </c>
      <c r="C112" s="20" t="s">
        <v>63</v>
      </c>
      <c r="D112" s="20" t="s">
        <v>311</v>
      </c>
      <c r="E112" s="20" t="s">
        <v>206</v>
      </c>
      <c r="F112" s="21" t="s">
        <v>21</v>
      </c>
      <c r="G112" s="20" t="s">
        <v>302</v>
      </c>
      <c r="H112" s="21">
        <v>150000</v>
      </c>
      <c r="I112" s="33">
        <v>0</v>
      </c>
      <c r="J112" s="34">
        <v>150000</v>
      </c>
      <c r="K112" s="33">
        <v>4305</v>
      </c>
      <c r="L112" s="33">
        <v>23866.62</v>
      </c>
      <c r="M112" s="33">
        <v>4560</v>
      </c>
      <c r="N112" s="33">
        <v>0</v>
      </c>
      <c r="O112" s="33">
        <v>32731.62</v>
      </c>
      <c r="P112" s="35">
        <v>117268.38</v>
      </c>
    </row>
    <row r="113" spans="1:16" ht="25" x14ac:dyDescent="0.25">
      <c r="A113" s="32">
        <v>112</v>
      </c>
      <c r="B113" s="37" t="s">
        <v>225</v>
      </c>
      <c r="C113" s="20" t="s">
        <v>63</v>
      </c>
      <c r="D113" s="20" t="s">
        <v>312</v>
      </c>
      <c r="E113" s="20" t="s">
        <v>206</v>
      </c>
      <c r="F113" s="21" t="s">
        <v>21</v>
      </c>
      <c r="G113" s="20" t="s">
        <v>302</v>
      </c>
      <c r="H113" s="21">
        <v>45000</v>
      </c>
      <c r="I113" s="33">
        <v>0</v>
      </c>
      <c r="J113" s="34">
        <v>45000</v>
      </c>
      <c r="K113" s="33">
        <v>1291.5</v>
      </c>
      <c r="L113" s="33">
        <v>1148.33</v>
      </c>
      <c r="M113" s="34">
        <v>1368</v>
      </c>
      <c r="N113" s="33">
        <v>100</v>
      </c>
      <c r="O113" s="33">
        <v>3907.83</v>
      </c>
      <c r="P113" s="35">
        <v>41092.17</v>
      </c>
    </row>
    <row r="114" spans="1:16" ht="25" x14ac:dyDescent="0.25">
      <c r="A114" s="32">
        <v>113</v>
      </c>
      <c r="B114" s="37" t="s">
        <v>227</v>
      </c>
      <c r="C114" s="20" t="s">
        <v>63</v>
      </c>
      <c r="D114" s="20" t="s">
        <v>313</v>
      </c>
      <c r="E114" s="20" t="s">
        <v>206</v>
      </c>
      <c r="F114" s="21" t="s">
        <v>21</v>
      </c>
      <c r="G114" s="20" t="s">
        <v>302</v>
      </c>
      <c r="H114" s="21">
        <v>46000</v>
      </c>
      <c r="I114" s="33">
        <v>0</v>
      </c>
      <c r="J114" s="34">
        <v>46000</v>
      </c>
      <c r="K114" s="33">
        <v>1320.2</v>
      </c>
      <c r="L114" s="33">
        <v>1289.46</v>
      </c>
      <c r="M114" s="33">
        <v>1398.4</v>
      </c>
      <c r="N114" s="33">
        <v>0</v>
      </c>
      <c r="O114" s="33">
        <v>4008.06</v>
      </c>
      <c r="P114" s="35">
        <v>41991.94</v>
      </c>
    </row>
    <row r="115" spans="1:16" ht="25" x14ac:dyDescent="0.25">
      <c r="A115" s="32">
        <v>114</v>
      </c>
      <c r="B115" s="37" t="s">
        <v>224</v>
      </c>
      <c r="C115" s="20" t="s">
        <v>63</v>
      </c>
      <c r="D115" s="20" t="s">
        <v>314</v>
      </c>
      <c r="E115" s="20" t="s">
        <v>206</v>
      </c>
      <c r="F115" s="21" t="s">
        <v>24</v>
      </c>
      <c r="G115" s="20" t="s">
        <v>302</v>
      </c>
      <c r="H115" s="21">
        <v>36000</v>
      </c>
      <c r="I115" s="33">
        <v>0</v>
      </c>
      <c r="J115" s="34">
        <v>36000</v>
      </c>
      <c r="K115" s="33">
        <v>1033.2</v>
      </c>
      <c r="L115" s="33">
        <v>0</v>
      </c>
      <c r="M115" s="34">
        <v>1094.4000000000001</v>
      </c>
      <c r="N115" s="33">
        <v>100</v>
      </c>
      <c r="O115" s="33">
        <v>2227.6000000000004</v>
      </c>
      <c r="P115" s="35">
        <v>33772.400000000001</v>
      </c>
    </row>
    <row r="116" spans="1:16" ht="25" x14ac:dyDescent="0.25">
      <c r="A116" s="32">
        <v>115</v>
      </c>
      <c r="B116" s="37" t="s">
        <v>228</v>
      </c>
      <c r="C116" s="20" t="s">
        <v>74</v>
      </c>
      <c r="D116" s="20" t="s">
        <v>315</v>
      </c>
      <c r="E116" s="20" t="s">
        <v>206</v>
      </c>
      <c r="F116" s="21" t="s">
        <v>24</v>
      </c>
      <c r="G116" s="20" t="s">
        <v>302</v>
      </c>
      <c r="H116" s="21">
        <v>150000</v>
      </c>
      <c r="I116" s="33">
        <v>0</v>
      </c>
      <c r="J116" s="34">
        <v>150000</v>
      </c>
      <c r="K116" s="33">
        <v>4305</v>
      </c>
      <c r="L116" s="33">
        <v>23866.62</v>
      </c>
      <c r="M116" s="34">
        <v>4560</v>
      </c>
      <c r="N116" s="33">
        <v>0</v>
      </c>
      <c r="O116" s="33">
        <v>32731.62</v>
      </c>
      <c r="P116" s="35">
        <v>117268.38</v>
      </c>
    </row>
    <row r="117" spans="1:16" ht="23" x14ac:dyDescent="0.25">
      <c r="A117" s="32">
        <v>116</v>
      </c>
      <c r="B117" s="37" t="s">
        <v>231</v>
      </c>
      <c r="C117" s="20" t="s">
        <v>74</v>
      </c>
      <c r="D117" s="20" t="s">
        <v>316</v>
      </c>
      <c r="E117" s="20" t="s">
        <v>206</v>
      </c>
      <c r="F117" s="21" t="s">
        <v>21</v>
      </c>
      <c r="G117" s="20" t="s">
        <v>302</v>
      </c>
      <c r="H117" s="21">
        <v>100000</v>
      </c>
      <c r="I117" s="33">
        <v>0</v>
      </c>
      <c r="J117" s="34">
        <v>100000</v>
      </c>
      <c r="K117" s="33">
        <v>2870</v>
      </c>
      <c r="L117" s="33">
        <v>12105.37</v>
      </c>
      <c r="M117" s="33">
        <v>3040</v>
      </c>
      <c r="N117" s="33">
        <v>0</v>
      </c>
      <c r="O117" s="33">
        <v>18015.370000000003</v>
      </c>
      <c r="P117" s="35">
        <v>81984.63</v>
      </c>
    </row>
    <row r="118" spans="1:16" ht="25" x14ac:dyDescent="0.25">
      <c r="A118" s="32">
        <v>117</v>
      </c>
      <c r="B118" s="37" t="s">
        <v>234</v>
      </c>
      <c r="C118" s="20" t="s">
        <v>74</v>
      </c>
      <c r="D118" s="20" t="s">
        <v>317</v>
      </c>
      <c r="E118" s="20" t="s">
        <v>206</v>
      </c>
      <c r="F118" s="21" t="s">
        <v>24</v>
      </c>
      <c r="G118" s="20" t="s">
        <v>302</v>
      </c>
      <c r="H118" s="21">
        <v>80000</v>
      </c>
      <c r="I118" s="33">
        <v>0</v>
      </c>
      <c r="J118" s="34">
        <v>80000</v>
      </c>
      <c r="K118" s="33">
        <v>2296</v>
      </c>
      <c r="L118" s="33">
        <v>7063.34</v>
      </c>
      <c r="M118" s="34">
        <v>2432</v>
      </c>
      <c r="N118" s="33">
        <v>1350.12</v>
      </c>
      <c r="O118" s="33">
        <v>13141.46</v>
      </c>
      <c r="P118" s="35">
        <v>66858.540000000008</v>
      </c>
    </row>
    <row r="119" spans="1:16" ht="25" x14ac:dyDescent="0.25">
      <c r="A119" s="32">
        <v>118</v>
      </c>
      <c r="B119" s="37" t="s">
        <v>318</v>
      </c>
      <c r="C119" s="20" t="s">
        <v>74</v>
      </c>
      <c r="D119" s="20" t="s">
        <v>319</v>
      </c>
      <c r="E119" s="20" t="s">
        <v>206</v>
      </c>
      <c r="F119" s="21" t="s">
        <v>24</v>
      </c>
      <c r="G119" s="20" t="s">
        <v>302</v>
      </c>
      <c r="H119" s="21">
        <v>45000</v>
      </c>
      <c r="I119" s="33">
        <v>0</v>
      </c>
      <c r="J119" s="34">
        <v>45000</v>
      </c>
      <c r="K119" s="33">
        <v>1291.5</v>
      </c>
      <c r="L119" s="33">
        <v>1148.33</v>
      </c>
      <c r="M119" s="33">
        <v>1368</v>
      </c>
      <c r="N119" s="33">
        <v>0</v>
      </c>
      <c r="O119" s="33">
        <v>3807.83</v>
      </c>
      <c r="P119" s="35">
        <v>41192.17</v>
      </c>
    </row>
    <row r="120" spans="1:16" ht="25" x14ac:dyDescent="0.25">
      <c r="A120" s="32">
        <v>119</v>
      </c>
      <c r="B120" s="37" t="s">
        <v>232</v>
      </c>
      <c r="C120" s="20" t="s">
        <v>74</v>
      </c>
      <c r="D120" s="20" t="s">
        <v>233</v>
      </c>
      <c r="E120" s="20" t="s">
        <v>206</v>
      </c>
      <c r="F120" s="21" t="s">
        <v>24</v>
      </c>
      <c r="G120" s="20" t="s">
        <v>302</v>
      </c>
      <c r="H120" s="21">
        <v>45000</v>
      </c>
      <c r="I120" s="33">
        <v>0</v>
      </c>
      <c r="J120" s="34">
        <v>45000</v>
      </c>
      <c r="K120" s="33">
        <v>1291.5</v>
      </c>
      <c r="L120" s="33">
        <v>743.29</v>
      </c>
      <c r="M120" s="34">
        <v>1368</v>
      </c>
      <c r="N120" s="33">
        <v>2700.24</v>
      </c>
      <c r="O120" s="33">
        <v>6103.03</v>
      </c>
      <c r="P120" s="35">
        <v>38896.97</v>
      </c>
    </row>
    <row r="121" spans="1:16" ht="25" x14ac:dyDescent="0.25">
      <c r="A121" s="32">
        <v>120</v>
      </c>
      <c r="B121" s="37" t="s">
        <v>320</v>
      </c>
      <c r="C121" s="20" t="s">
        <v>74</v>
      </c>
      <c r="D121" s="20" t="s">
        <v>321</v>
      </c>
      <c r="E121" s="20" t="s">
        <v>206</v>
      </c>
      <c r="F121" s="21" t="s">
        <v>24</v>
      </c>
      <c r="G121" s="20" t="s">
        <v>302</v>
      </c>
      <c r="H121" s="21">
        <v>70000</v>
      </c>
      <c r="I121" s="33">
        <v>0</v>
      </c>
      <c r="J121" s="34">
        <v>70000</v>
      </c>
      <c r="K121" s="33">
        <v>2009</v>
      </c>
      <c r="L121" s="33">
        <v>5368.48</v>
      </c>
      <c r="M121" s="34">
        <v>2128</v>
      </c>
      <c r="N121" s="33">
        <v>0</v>
      </c>
      <c r="O121" s="33">
        <v>9505.48</v>
      </c>
      <c r="P121" s="35">
        <v>60494.520000000004</v>
      </c>
    </row>
    <row r="122" spans="1:16" ht="23" x14ac:dyDescent="0.25">
      <c r="A122" s="32">
        <v>121</v>
      </c>
      <c r="B122" s="37" t="s">
        <v>322</v>
      </c>
      <c r="C122" s="20" t="s">
        <v>323</v>
      </c>
      <c r="D122" s="20" t="s">
        <v>240</v>
      </c>
      <c r="E122" s="20" t="s">
        <v>206</v>
      </c>
      <c r="F122" s="21" t="s">
        <v>24</v>
      </c>
      <c r="G122" s="20" t="s">
        <v>302</v>
      </c>
      <c r="H122" s="21">
        <v>150000</v>
      </c>
      <c r="I122" s="33">
        <v>0</v>
      </c>
      <c r="J122" s="34">
        <v>150000</v>
      </c>
      <c r="K122" s="33">
        <v>4305</v>
      </c>
      <c r="L122" s="33">
        <v>23866.62</v>
      </c>
      <c r="M122" s="33">
        <v>4560</v>
      </c>
      <c r="N122" s="33">
        <v>0</v>
      </c>
      <c r="O122" s="33">
        <v>32731.62</v>
      </c>
      <c r="P122" s="35">
        <v>117268.38</v>
      </c>
    </row>
    <row r="123" spans="1:16" ht="25" x14ac:dyDescent="0.25">
      <c r="A123" s="32">
        <v>122</v>
      </c>
      <c r="B123" s="37" t="s">
        <v>324</v>
      </c>
      <c r="C123" s="20" t="s">
        <v>323</v>
      </c>
      <c r="D123" s="20" t="s">
        <v>325</v>
      </c>
      <c r="E123" s="20" t="s">
        <v>206</v>
      </c>
      <c r="F123" s="21" t="s">
        <v>21</v>
      </c>
      <c r="G123" s="20" t="s">
        <v>302</v>
      </c>
      <c r="H123" s="21">
        <v>50000</v>
      </c>
      <c r="I123" s="33">
        <v>0</v>
      </c>
      <c r="J123" s="34">
        <v>50000</v>
      </c>
      <c r="K123" s="33">
        <v>1435</v>
      </c>
      <c r="L123" s="33">
        <v>1651.48</v>
      </c>
      <c r="M123" s="34">
        <v>1520</v>
      </c>
      <c r="N123" s="33">
        <v>1350.12</v>
      </c>
      <c r="O123" s="33">
        <v>5956.5999999999995</v>
      </c>
      <c r="P123" s="35">
        <v>44043.4</v>
      </c>
    </row>
    <row r="124" spans="1:16" ht="25" x14ac:dyDescent="0.25">
      <c r="A124" s="32">
        <v>123</v>
      </c>
      <c r="B124" s="37" t="s">
        <v>326</v>
      </c>
      <c r="C124" s="20" t="s">
        <v>323</v>
      </c>
      <c r="D124" s="20" t="s">
        <v>327</v>
      </c>
      <c r="E124" s="20" t="s">
        <v>206</v>
      </c>
      <c r="F124" s="21" t="s">
        <v>24</v>
      </c>
      <c r="G124" s="20" t="s">
        <v>302</v>
      </c>
      <c r="H124" s="21">
        <v>47000</v>
      </c>
      <c r="I124" s="33">
        <v>0</v>
      </c>
      <c r="J124" s="34">
        <v>47000</v>
      </c>
      <c r="K124" s="33">
        <v>1348.9</v>
      </c>
      <c r="L124" s="33">
        <v>1228.08</v>
      </c>
      <c r="M124" s="33">
        <v>1428.8</v>
      </c>
      <c r="N124" s="33">
        <v>1350.12</v>
      </c>
      <c r="O124" s="33">
        <v>5355.9</v>
      </c>
      <c r="P124" s="35">
        <v>41644.1</v>
      </c>
    </row>
    <row r="125" spans="1:16" ht="23" x14ac:dyDescent="0.25">
      <c r="A125" s="32">
        <v>124</v>
      </c>
      <c r="B125" s="37" t="s">
        <v>245</v>
      </c>
      <c r="C125" s="20" t="s">
        <v>328</v>
      </c>
      <c r="D125" s="20" t="s">
        <v>329</v>
      </c>
      <c r="E125" s="20" t="s">
        <v>206</v>
      </c>
      <c r="F125" s="21" t="s">
        <v>21</v>
      </c>
      <c r="G125" s="20" t="s">
        <v>302</v>
      </c>
      <c r="H125" s="21">
        <v>150000</v>
      </c>
      <c r="I125" s="33">
        <v>0</v>
      </c>
      <c r="J125" s="34">
        <v>150000</v>
      </c>
      <c r="K125" s="33">
        <v>4305</v>
      </c>
      <c r="L125" s="33">
        <v>23866.62</v>
      </c>
      <c r="M125" s="34">
        <v>4560</v>
      </c>
      <c r="N125" s="33">
        <v>5664</v>
      </c>
      <c r="O125" s="33">
        <v>38395.619999999995</v>
      </c>
      <c r="P125" s="35">
        <v>111604.38</v>
      </c>
    </row>
    <row r="126" spans="1:16" ht="23" x14ac:dyDescent="0.25">
      <c r="A126" s="32">
        <v>125</v>
      </c>
      <c r="B126" s="37" t="s">
        <v>246</v>
      </c>
      <c r="C126" s="20" t="s">
        <v>86</v>
      </c>
      <c r="D126" s="20" t="s">
        <v>330</v>
      </c>
      <c r="E126" s="20" t="s">
        <v>206</v>
      </c>
      <c r="F126" s="21" t="s">
        <v>21</v>
      </c>
      <c r="G126" s="20" t="s">
        <v>302</v>
      </c>
      <c r="H126" s="21">
        <v>110000</v>
      </c>
      <c r="I126" s="33">
        <v>0</v>
      </c>
      <c r="J126" s="34">
        <v>110000</v>
      </c>
      <c r="K126" s="33">
        <v>3157</v>
      </c>
      <c r="L126" s="33">
        <v>14457.62</v>
      </c>
      <c r="M126" s="34">
        <v>3344</v>
      </c>
      <c r="N126" s="33">
        <v>0</v>
      </c>
      <c r="O126" s="33">
        <v>20958.620000000003</v>
      </c>
      <c r="P126" s="35">
        <v>89041.38</v>
      </c>
    </row>
    <row r="127" spans="1:16" ht="25" x14ac:dyDescent="0.25">
      <c r="A127" s="32">
        <v>126</v>
      </c>
      <c r="B127" s="37" t="s">
        <v>247</v>
      </c>
      <c r="C127" s="20" t="s">
        <v>86</v>
      </c>
      <c r="D127" s="20" t="s">
        <v>331</v>
      </c>
      <c r="E127" s="20" t="s">
        <v>206</v>
      </c>
      <c r="F127" s="21" t="s">
        <v>24</v>
      </c>
      <c r="G127" s="20" t="s">
        <v>302</v>
      </c>
      <c r="H127" s="21">
        <v>110000</v>
      </c>
      <c r="I127" s="33">
        <v>0</v>
      </c>
      <c r="J127" s="34">
        <v>110000</v>
      </c>
      <c r="K127" s="33">
        <v>3157</v>
      </c>
      <c r="L127" s="33">
        <v>14457.62</v>
      </c>
      <c r="M127" s="33">
        <v>3344</v>
      </c>
      <c r="N127" s="33">
        <v>0</v>
      </c>
      <c r="O127" s="33">
        <v>20958.620000000003</v>
      </c>
      <c r="P127" s="35">
        <v>89041.38</v>
      </c>
    </row>
    <row r="128" spans="1:16" ht="25" x14ac:dyDescent="0.25">
      <c r="A128" s="32">
        <v>127</v>
      </c>
      <c r="B128" s="37" t="s">
        <v>248</v>
      </c>
      <c r="C128" s="20" t="s">
        <v>86</v>
      </c>
      <c r="D128" s="20" t="s">
        <v>249</v>
      </c>
      <c r="E128" s="20" t="s">
        <v>206</v>
      </c>
      <c r="F128" s="21" t="s">
        <v>21</v>
      </c>
      <c r="G128" s="20" t="s">
        <v>302</v>
      </c>
      <c r="H128" s="21">
        <v>45000</v>
      </c>
      <c r="I128" s="33">
        <v>0</v>
      </c>
      <c r="J128" s="34">
        <v>45000</v>
      </c>
      <c r="K128" s="33">
        <v>1291.5</v>
      </c>
      <c r="L128" s="33">
        <v>1148.33</v>
      </c>
      <c r="M128" s="34">
        <v>1368</v>
      </c>
      <c r="N128" s="33">
        <v>718</v>
      </c>
      <c r="O128" s="33">
        <v>4525.83</v>
      </c>
      <c r="P128" s="35">
        <v>40474.17</v>
      </c>
    </row>
    <row r="129" spans="1:16" ht="25" x14ac:dyDescent="0.25">
      <c r="A129" s="32">
        <v>128</v>
      </c>
      <c r="B129" s="37" t="s">
        <v>251</v>
      </c>
      <c r="C129" s="20" t="s">
        <v>86</v>
      </c>
      <c r="D129" s="20" t="s">
        <v>332</v>
      </c>
      <c r="E129" s="20" t="s">
        <v>206</v>
      </c>
      <c r="F129" s="21" t="s">
        <v>21</v>
      </c>
      <c r="G129" s="20" t="s">
        <v>302</v>
      </c>
      <c r="H129" s="21">
        <v>45000</v>
      </c>
      <c r="I129" s="33">
        <v>0</v>
      </c>
      <c r="J129" s="34">
        <v>45000</v>
      </c>
      <c r="K129" s="33">
        <v>1291.5</v>
      </c>
      <c r="L129" s="33">
        <v>1148.33</v>
      </c>
      <c r="M129" s="33">
        <v>1368</v>
      </c>
      <c r="N129" s="33">
        <v>0</v>
      </c>
      <c r="O129" s="33">
        <v>3807.83</v>
      </c>
      <c r="P129" s="35">
        <v>41192.17</v>
      </c>
    </row>
    <row r="130" spans="1:16" ht="23" x14ac:dyDescent="0.25">
      <c r="A130" s="32">
        <v>129</v>
      </c>
      <c r="B130" s="37" t="s">
        <v>250</v>
      </c>
      <c r="C130" s="20" t="s">
        <v>86</v>
      </c>
      <c r="D130" s="20" t="s">
        <v>249</v>
      </c>
      <c r="E130" s="20" t="s">
        <v>206</v>
      </c>
      <c r="F130" s="21" t="s">
        <v>21</v>
      </c>
      <c r="G130" s="20" t="s">
        <v>302</v>
      </c>
      <c r="H130" s="21">
        <v>45000</v>
      </c>
      <c r="I130" s="33">
        <v>0</v>
      </c>
      <c r="J130" s="34">
        <v>45000</v>
      </c>
      <c r="K130" s="33">
        <v>1291.5</v>
      </c>
      <c r="L130" s="33">
        <v>1148.33</v>
      </c>
      <c r="M130" s="34">
        <v>1368</v>
      </c>
      <c r="N130" s="33">
        <v>0</v>
      </c>
      <c r="O130" s="33">
        <v>3807.83</v>
      </c>
      <c r="P130" s="35">
        <v>41192.17</v>
      </c>
    </row>
    <row r="131" spans="1:16" ht="23" x14ac:dyDescent="0.25">
      <c r="A131" s="32">
        <v>130</v>
      </c>
      <c r="B131" s="37" t="s">
        <v>252</v>
      </c>
      <c r="C131" s="20" t="s">
        <v>86</v>
      </c>
      <c r="D131" s="20" t="s">
        <v>87</v>
      </c>
      <c r="E131" s="20" t="s">
        <v>206</v>
      </c>
      <c r="F131" s="21" t="s">
        <v>21</v>
      </c>
      <c r="G131" s="20" t="s">
        <v>302</v>
      </c>
      <c r="H131" s="21">
        <v>45000</v>
      </c>
      <c r="I131" s="33">
        <v>0</v>
      </c>
      <c r="J131" s="34">
        <v>45000</v>
      </c>
      <c r="K131" s="33">
        <v>1291.5</v>
      </c>
      <c r="L131" s="33">
        <v>1148.33</v>
      </c>
      <c r="M131" s="34">
        <v>1368</v>
      </c>
      <c r="N131" s="33">
        <v>0</v>
      </c>
      <c r="O131" s="33">
        <v>3807.83</v>
      </c>
      <c r="P131" s="35">
        <v>41192.17</v>
      </c>
    </row>
    <row r="132" spans="1:16" ht="25" x14ac:dyDescent="0.25">
      <c r="A132" s="32">
        <v>131</v>
      </c>
      <c r="B132" s="37" t="s">
        <v>254</v>
      </c>
      <c r="C132" s="20" t="s">
        <v>120</v>
      </c>
      <c r="D132" s="20" t="s">
        <v>127</v>
      </c>
      <c r="E132" s="20" t="s">
        <v>206</v>
      </c>
      <c r="F132" s="21" t="s">
        <v>21</v>
      </c>
      <c r="G132" s="20" t="s">
        <v>302</v>
      </c>
      <c r="H132" s="21">
        <v>70000</v>
      </c>
      <c r="I132" s="33">
        <v>0</v>
      </c>
      <c r="J132" s="34">
        <v>70000</v>
      </c>
      <c r="K132" s="33">
        <v>2009</v>
      </c>
      <c r="L132" s="33">
        <v>5368.48</v>
      </c>
      <c r="M132" s="33">
        <v>2128</v>
      </c>
      <c r="N132" s="33">
        <v>0</v>
      </c>
      <c r="O132" s="33">
        <v>9505.48</v>
      </c>
      <c r="P132" s="35">
        <v>60494.520000000004</v>
      </c>
    </row>
    <row r="133" spans="1:16" ht="25" x14ac:dyDescent="0.25">
      <c r="A133" s="32">
        <v>132</v>
      </c>
      <c r="B133" s="37" t="s">
        <v>333</v>
      </c>
      <c r="C133" s="20" t="s">
        <v>120</v>
      </c>
      <c r="D133" s="20" t="s">
        <v>129</v>
      </c>
      <c r="E133" s="20" t="s">
        <v>206</v>
      </c>
      <c r="F133" s="21" t="s">
        <v>21</v>
      </c>
      <c r="G133" s="20" t="s">
        <v>302</v>
      </c>
      <c r="H133" s="21">
        <v>50000</v>
      </c>
      <c r="I133" s="33">
        <v>0</v>
      </c>
      <c r="J133" s="34">
        <v>50000</v>
      </c>
      <c r="K133" s="33">
        <v>1435</v>
      </c>
      <c r="L133" s="33">
        <v>1854</v>
      </c>
      <c r="M133" s="34">
        <v>1520</v>
      </c>
      <c r="N133" s="33">
        <v>0</v>
      </c>
      <c r="O133" s="33">
        <v>4809</v>
      </c>
      <c r="P133" s="35">
        <v>45191</v>
      </c>
    </row>
    <row r="134" spans="1:16" ht="25" x14ac:dyDescent="0.25">
      <c r="A134" s="32">
        <v>133</v>
      </c>
      <c r="B134" s="37" t="s">
        <v>256</v>
      </c>
      <c r="C134" s="20" t="s">
        <v>120</v>
      </c>
      <c r="D134" s="20" t="s">
        <v>129</v>
      </c>
      <c r="E134" s="20" t="s">
        <v>206</v>
      </c>
      <c r="F134" s="21" t="s">
        <v>21</v>
      </c>
      <c r="G134" s="20" t="s">
        <v>302</v>
      </c>
      <c r="H134" s="21">
        <v>45000</v>
      </c>
      <c r="I134" s="33">
        <v>0</v>
      </c>
      <c r="J134" s="34">
        <v>45000</v>
      </c>
      <c r="K134" s="33">
        <v>1291.5</v>
      </c>
      <c r="L134" s="33">
        <v>1148.33</v>
      </c>
      <c r="M134" s="33">
        <v>1368</v>
      </c>
      <c r="N134" s="33">
        <v>0</v>
      </c>
      <c r="O134" s="33">
        <v>3807.83</v>
      </c>
      <c r="P134" s="35">
        <v>41192.17</v>
      </c>
    </row>
    <row r="135" spans="1:16" ht="25" x14ac:dyDescent="0.25">
      <c r="A135" s="32">
        <v>134</v>
      </c>
      <c r="B135" s="37" t="s">
        <v>260</v>
      </c>
      <c r="C135" s="20" t="s">
        <v>141</v>
      </c>
      <c r="D135" s="20" t="s">
        <v>334</v>
      </c>
      <c r="E135" s="20" t="s">
        <v>206</v>
      </c>
      <c r="F135" s="21" t="s">
        <v>21</v>
      </c>
      <c r="G135" s="20" t="s">
        <v>302</v>
      </c>
      <c r="H135" s="21">
        <v>120000</v>
      </c>
      <c r="I135" s="33">
        <v>0</v>
      </c>
      <c r="J135" s="34">
        <v>120000</v>
      </c>
      <c r="K135" s="33">
        <v>3444</v>
      </c>
      <c r="L135" s="33">
        <v>16809.87</v>
      </c>
      <c r="M135" s="34">
        <v>3648</v>
      </c>
      <c r="N135" s="33">
        <v>100</v>
      </c>
      <c r="O135" s="33">
        <v>24001.87</v>
      </c>
      <c r="P135" s="35">
        <v>95998.13</v>
      </c>
    </row>
    <row r="136" spans="1:16" ht="25" x14ac:dyDescent="0.25">
      <c r="A136" s="32">
        <v>135</v>
      </c>
      <c r="B136" s="37" t="s">
        <v>261</v>
      </c>
      <c r="C136" s="20" t="s">
        <v>157</v>
      </c>
      <c r="D136" s="20" t="s">
        <v>335</v>
      </c>
      <c r="E136" s="20" t="s">
        <v>206</v>
      </c>
      <c r="F136" s="21" t="s">
        <v>21</v>
      </c>
      <c r="G136" s="20" t="s">
        <v>302</v>
      </c>
      <c r="H136" s="21">
        <v>50000</v>
      </c>
      <c r="I136" s="33">
        <v>0</v>
      </c>
      <c r="J136" s="34">
        <v>50000</v>
      </c>
      <c r="K136" s="33">
        <v>1435</v>
      </c>
      <c r="L136" s="33">
        <v>1854</v>
      </c>
      <c r="M136" s="34">
        <v>1520</v>
      </c>
      <c r="N136" s="33">
        <v>100</v>
      </c>
      <c r="O136" s="33">
        <v>4909</v>
      </c>
      <c r="P136" s="35">
        <v>45091</v>
      </c>
    </row>
    <row r="137" spans="1:16" ht="25" x14ac:dyDescent="0.25">
      <c r="A137" s="32">
        <v>136</v>
      </c>
      <c r="B137" s="37" t="s">
        <v>262</v>
      </c>
      <c r="C137" s="20" t="s">
        <v>157</v>
      </c>
      <c r="D137" s="20" t="s">
        <v>335</v>
      </c>
      <c r="E137" s="20" t="s">
        <v>206</v>
      </c>
      <c r="F137" s="21" t="s">
        <v>24</v>
      </c>
      <c r="G137" s="20" t="s">
        <v>302</v>
      </c>
      <c r="H137" s="21">
        <v>50000</v>
      </c>
      <c r="I137" s="33">
        <v>0</v>
      </c>
      <c r="J137" s="34">
        <v>50000</v>
      </c>
      <c r="K137" s="33">
        <v>1435</v>
      </c>
      <c r="L137" s="33">
        <v>1854</v>
      </c>
      <c r="M137" s="33">
        <v>1520</v>
      </c>
      <c r="N137" s="33">
        <v>0</v>
      </c>
      <c r="O137" s="33">
        <v>4809</v>
      </c>
      <c r="P137" s="35">
        <v>45191</v>
      </c>
    </row>
    <row r="138" spans="1:16" ht="25" x14ac:dyDescent="0.25">
      <c r="A138" s="32">
        <v>137</v>
      </c>
      <c r="B138" s="37" t="s">
        <v>336</v>
      </c>
      <c r="C138" s="20" t="s">
        <v>157</v>
      </c>
      <c r="D138" s="20" t="s">
        <v>335</v>
      </c>
      <c r="E138" s="20" t="s">
        <v>206</v>
      </c>
      <c r="F138" s="21" t="s">
        <v>21</v>
      </c>
      <c r="G138" s="20" t="s">
        <v>302</v>
      </c>
      <c r="H138" s="21">
        <v>50000</v>
      </c>
      <c r="I138" s="33">
        <v>0</v>
      </c>
      <c r="J138" s="34">
        <v>50000</v>
      </c>
      <c r="K138" s="33">
        <v>1435</v>
      </c>
      <c r="L138" s="33">
        <v>1854</v>
      </c>
      <c r="M138" s="34">
        <v>1520</v>
      </c>
      <c r="N138" s="33">
        <v>100</v>
      </c>
      <c r="O138" s="33">
        <v>4909</v>
      </c>
      <c r="P138" s="35">
        <v>45091</v>
      </c>
    </row>
    <row r="139" spans="1:16" ht="25" x14ac:dyDescent="0.25">
      <c r="A139" s="32">
        <v>138</v>
      </c>
      <c r="B139" s="37" t="s">
        <v>337</v>
      </c>
      <c r="C139" s="20" t="s">
        <v>157</v>
      </c>
      <c r="D139" s="20" t="s">
        <v>335</v>
      </c>
      <c r="E139" s="20" t="s">
        <v>206</v>
      </c>
      <c r="F139" s="21" t="s">
        <v>21</v>
      </c>
      <c r="G139" s="20" t="s">
        <v>302</v>
      </c>
      <c r="H139" s="21">
        <v>50000</v>
      </c>
      <c r="I139" s="33">
        <v>0</v>
      </c>
      <c r="J139" s="34">
        <v>50000</v>
      </c>
      <c r="K139" s="33">
        <v>1435</v>
      </c>
      <c r="L139" s="33">
        <v>1854</v>
      </c>
      <c r="M139" s="33">
        <v>1520</v>
      </c>
      <c r="N139" s="33">
        <v>100</v>
      </c>
      <c r="O139" s="33">
        <v>4909</v>
      </c>
      <c r="P139" s="35">
        <v>45091</v>
      </c>
    </row>
    <row r="140" spans="1:16" ht="25" x14ac:dyDescent="0.25">
      <c r="A140" s="32">
        <v>139</v>
      </c>
      <c r="B140" s="37" t="s">
        <v>263</v>
      </c>
      <c r="C140" s="20" t="s">
        <v>157</v>
      </c>
      <c r="D140" s="20" t="s">
        <v>335</v>
      </c>
      <c r="E140" s="20" t="s">
        <v>206</v>
      </c>
      <c r="F140" s="21" t="s">
        <v>24</v>
      </c>
      <c r="G140" s="20" t="s">
        <v>302</v>
      </c>
      <c r="H140" s="21">
        <v>50000</v>
      </c>
      <c r="I140" s="33">
        <v>0</v>
      </c>
      <c r="J140" s="34">
        <v>50000</v>
      </c>
      <c r="K140" s="33">
        <v>1435</v>
      </c>
      <c r="L140" s="33">
        <v>1854</v>
      </c>
      <c r="M140" s="34">
        <v>1520</v>
      </c>
      <c r="N140" s="33">
        <v>100</v>
      </c>
      <c r="O140" s="33">
        <v>4909</v>
      </c>
      <c r="P140" s="35">
        <v>45091</v>
      </c>
    </row>
    <row r="141" spans="1:16" ht="25" x14ac:dyDescent="0.25">
      <c r="A141" s="32">
        <v>140</v>
      </c>
      <c r="B141" s="37" t="s">
        <v>264</v>
      </c>
      <c r="C141" s="20" t="s">
        <v>157</v>
      </c>
      <c r="D141" s="20" t="s">
        <v>335</v>
      </c>
      <c r="E141" s="20" t="s">
        <v>206</v>
      </c>
      <c r="F141" s="21" t="s">
        <v>21</v>
      </c>
      <c r="G141" s="20" t="s">
        <v>302</v>
      </c>
      <c r="H141" s="21">
        <v>50000</v>
      </c>
      <c r="I141" s="33">
        <v>0</v>
      </c>
      <c r="J141" s="34">
        <v>50000</v>
      </c>
      <c r="K141" s="33">
        <v>1435</v>
      </c>
      <c r="L141" s="33">
        <v>1854</v>
      </c>
      <c r="M141" s="34">
        <v>1520</v>
      </c>
      <c r="N141" s="33">
        <v>0</v>
      </c>
      <c r="O141" s="33">
        <v>4809</v>
      </c>
      <c r="P141" s="35">
        <v>45191</v>
      </c>
    </row>
    <row r="142" spans="1:16" ht="23" x14ac:dyDescent="0.25">
      <c r="A142" s="32">
        <v>141</v>
      </c>
      <c r="B142" s="37" t="s">
        <v>338</v>
      </c>
      <c r="C142" s="20" t="s">
        <v>157</v>
      </c>
      <c r="D142" s="20" t="s">
        <v>335</v>
      </c>
      <c r="E142" s="20" t="s">
        <v>206</v>
      </c>
      <c r="F142" s="21" t="s">
        <v>21</v>
      </c>
      <c r="G142" s="20" t="s">
        <v>302</v>
      </c>
      <c r="H142" s="21">
        <v>50000</v>
      </c>
      <c r="I142" s="33">
        <v>0</v>
      </c>
      <c r="J142" s="34">
        <v>50000</v>
      </c>
      <c r="K142" s="33">
        <v>1435</v>
      </c>
      <c r="L142" s="33">
        <v>1651.48</v>
      </c>
      <c r="M142" s="33">
        <v>1520</v>
      </c>
      <c r="N142" s="33">
        <v>1350.12</v>
      </c>
      <c r="O142" s="33">
        <v>5956.5999999999995</v>
      </c>
      <c r="P142" s="35">
        <v>44043.4</v>
      </c>
    </row>
    <row r="143" spans="1:16" ht="25" x14ac:dyDescent="0.25">
      <c r="A143" s="32">
        <v>142</v>
      </c>
      <c r="B143" s="37" t="s">
        <v>267</v>
      </c>
      <c r="C143" s="20" t="s">
        <v>159</v>
      </c>
      <c r="D143" s="20" t="s">
        <v>339</v>
      </c>
      <c r="E143" s="20" t="s">
        <v>206</v>
      </c>
      <c r="F143" s="21" t="s">
        <v>21</v>
      </c>
      <c r="G143" s="20" t="s">
        <v>302</v>
      </c>
      <c r="H143" s="21">
        <v>110000</v>
      </c>
      <c r="I143" s="33">
        <v>0</v>
      </c>
      <c r="J143" s="34">
        <v>110000</v>
      </c>
      <c r="K143" s="33">
        <v>3157</v>
      </c>
      <c r="L143" s="33">
        <v>14457.62</v>
      </c>
      <c r="M143" s="34">
        <v>3344</v>
      </c>
      <c r="N143" s="33">
        <v>5100</v>
      </c>
      <c r="O143" s="33">
        <v>26058.620000000003</v>
      </c>
      <c r="P143" s="35">
        <v>83941.38</v>
      </c>
    </row>
    <row r="144" spans="1:16" ht="25" x14ac:dyDescent="0.25">
      <c r="A144" s="32">
        <v>143</v>
      </c>
      <c r="B144" s="37" t="s">
        <v>340</v>
      </c>
      <c r="C144" s="20" t="s">
        <v>159</v>
      </c>
      <c r="D144" s="20" t="s">
        <v>341</v>
      </c>
      <c r="E144" s="20" t="s">
        <v>206</v>
      </c>
      <c r="F144" s="21" t="s">
        <v>21</v>
      </c>
      <c r="G144" s="20" t="s">
        <v>302</v>
      </c>
      <c r="H144" s="21">
        <v>65000</v>
      </c>
      <c r="I144" s="33">
        <v>0</v>
      </c>
      <c r="J144" s="34">
        <v>65000</v>
      </c>
      <c r="K144" s="33">
        <v>1865.5</v>
      </c>
      <c r="L144" s="33">
        <v>4427.58</v>
      </c>
      <c r="M144" s="33">
        <v>1976</v>
      </c>
      <c r="N144" s="33">
        <v>100</v>
      </c>
      <c r="O144" s="33">
        <v>8369.08</v>
      </c>
      <c r="P144" s="35">
        <v>56630.92</v>
      </c>
    </row>
    <row r="145" spans="1:16" ht="25" x14ac:dyDescent="0.25">
      <c r="A145" s="32">
        <v>144</v>
      </c>
      <c r="B145" s="37" t="s">
        <v>265</v>
      </c>
      <c r="C145" s="20" t="s">
        <v>159</v>
      </c>
      <c r="D145" s="20" t="s">
        <v>162</v>
      </c>
      <c r="E145" s="20" t="s">
        <v>206</v>
      </c>
      <c r="F145" s="21" t="s">
        <v>21</v>
      </c>
      <c r="G145" s="20" t="s">
        <v>302</v>
      </c>
      <c r="H145" s="21">
        <v>65000</v>
      </c>
      <c r="I145" s="33">
        <v>0</v>
      </c>
      <c r="J145" s="34">
        <v>65000</v>
      </c>
      <c r="K145" s="33">
        <v>1865.5</v>
      </c>
      <c r="L145" s="33">
        <v>4427.58</v>
      </c>
      <c r="M145" s="34">
        <v>1976</v>
      </c>
      <c r="N145" s="33">
        <v>2100</v>
      </c>
      <c r="O145" s="33">
        <v>10369.08</v>
      </c>
      <c r="P145" s="35">
        <v>54630.92</v>
      </c>
    </row>
    <row r="146" spans="1:16" ht="25" x14ac:dyDescent="0.25">
      <c r="A146" s="32">
        <v>145</v>
      </c>
      <c r="B146" s="37" t="s">
        <v>266</v>
      </c>
      <c r="C146" s="20" t="s">
        <v>159</v>
      </c>
      <c r="D146" s="20" t="s">
        <v>162</v>
      </c>
      <c r="E146" s="20" t="s">
        <v>206</v>
      </c>
      <c r="F146" s="21" t="s">
        <v>21</v>
      </c>
      <c r="G146" s="20" t="s">
        <v>302</v>
      </c>
      <c r="H146" s="21">
        <v>65000</v>
      </c>
      <c r="I146" s="33">
        <v>0</v>
      </c>
      <c r="J146" s="34">
        <v>65000</v>
      </c>
      <c r="K146" s="33">
        <v>1865.5</v>
      </c>
      <c r="L146" s="33">
        <v>4427.58</v>
      </c>
      <c r="M146" s="34">
        <v>1976</v>
      </c>
      <c r="N146" s="33">
        <v>3100</v>
      </c>
      <c r="O146" s="33">
        <v>11369.08</v>
      </c>
      <c r="P146" s="35">
        <v>53630.92</v>
      </c>
    </row>
    <row r="147" spans="1:16" ht="25" x14ac:dyDescent="0.25">
      <c r="A147" s="32">
        <v>146</v>
      </c>
      <c r="B147" s="37" t="s">
        <v>268</v>
      </c>
      <c r="C147" s="20" t="s">
        <v>159</v>
      </c>
      <c r="D147" s="20" t="s">
        <v>162</v>
      </c>
      <c r="E147" s="20" t="s">
        <v>206</v>
      </c>
      <c r="F147" s="21" t="s">
        <v>24</v>
      </c>
      <c r="G147" s="20" t="s">
        <v>302</v>
      </c>
      <c r="H147" s="21">
        <v>65000</v>
      </c>
      <c r="I147" s="33">
        <v>0</v>
      </c>
      <c r="J147" s="34">
        <v>65000</v>
      </c>
      <c r="K147" s="33">
        <v>1865.5</v>
      </c>
      <c r="L147" s="33">
        <v>4427.58</v>
      </c>
      <c r="M147" s="33">
        <v>1976</v>
      </c>
      <c r="N147" s="33">
        <v>100</v>
      </c>
      <c r="O147" s="33">
        <v>8369.08</v>
      </c>
      <c r="P147" s="35">
        <v>56630.92</v>
      </c>
    </row>
    <row r="148" spans="1:16" ht="25" x14ac:dyDescent="0.25">
      <c r="A148" s="32">
        <v>147</v>
      </c>
      <c r="B148" s="37" t="s">
        <v>269</v>
      </c>
      <c r="C148" s="20" t="s">
        <v>159</v>
      </c>
      <c r="D148" s="20" t="s">
        <v>162</v>
      </c>
      <c r="E148" s="20" t="s">
        <v>206</v>
      </c>
      <c r="F148" s="21" t="s">
        <v>21</v>
      </c>
      <c r="G148" s="20" t="s">
        <v>302</v>
      </c>
      <c r="H148" s="21">
        <v>65000</v>
      </c>
      <c r="I148" s="33">
        <v>0</v>
      </c>
      <c r="J148" s="34">
        <v>65000</v>
      </c>
      <c r="K148" s="33">
        <v>1865.5</v>
      </c>
      <c r="L148" s="33">
        <v>4427.58</v>
      </c>
      <c r="M148" s="34">
        <v>1976</v>
      </c>
      <c r="N148" s="33">
        <v>100</v>
      </c>
      <c r="O148" s="33">
        <v>8369.08</v>
      </c>
      <c r="P148" s="35">
        <v>56630.92</v>
      </c>
    </row>
    <row r="149" spans="1:16" ht="23" x14ac:dyDescent="0.25">
      <c r="A149" s="32">
        <v>148</v>
      </c>
      <c r="B149" s="37" t="s">
        <v>270</v>
      </c>
      <c r="C149" s="20" t="s">
        <v>159</v>
      </c>
      <c r="D149" s="20" t="s">
        <v>162</v>
      </c>
      <c r="E149" s="20" t="s">
        <v>206</v>
      </c>
      <c r="F149" s="21" t="s">
        <v>24</v>
      </c>
      <c r="G149" s="20" t="s">
        <v>302</v>
      </c>
      <c r="H149" s="21">
        <v>65000</v>
      </c>
      <c r="I149" s="33">
        <v>0</v>
      </c>
      <c r="J149" s="34">
        <v>65000</v>
      </c>
      <c r="K149" s="33">
        <v>1865.5</v>
      </c>
      <c r="L149" s="33">
        <v>4427.58</v>
      </c>
      <c r="M149" s="33">
        <v>1976</v>
      </c>
      <c r="N149" s="33">
        <v>100</v>
      </c>
      <c r="O149" s="33">
        <v>8369.08</v>
      </c>
      <c r="P149" s="35">
        <v>56630.92</v>
      </c>
    </row>
    <row r="150" spans="1:16" ht="25" x14ac:dyDescent="0.25">
      <c r="A150" s="32">
        <v>149</v>
      </c>
      <c r="B150" s="37" t="s">
        <v>257</v>
      </c>
      <c r="C150" s="20" t="s">
        <v>120</v>
      </c>
      <c r="D150" s="20" t="s">
        <v>342</v>
      </c>
      <c r="E150" s="20" t="s">
        <v>206</v>
      </c>
      <c r="F150" s="21" t="s">
        <v>21</v>
      </c>
      <c r="G150" s="20" t="s">
        <v>302</v>
      </c>
      <c r="H150" s="21">
        <v>45000</v>
      </c>
      <c r="I150" s="33">
        <v>0</v>
      </c>
      <c r="J150" s="34">
        <v>45000</v>
      </c>
      <c r="K150" s="33">
        <v>1291.5</v>
      </c>
      <c r="L150" s="33">
        <v>4428.58</v>
      </c>
      <c r="M150" s="34">
        <v>1368</v>
      </c>
      <c r="N150" s="33">
        <v>101</v>
      </c>
      <c r="O150" s="33">
        <v>7189.08</v>
      </c>
      <c r="P150" s="35">
        <v>37810.92</v>
      </c>
    </row>
    <row r="151" spans="1:16" ht="25" x14ac:dyDescent="0.25">
      <c r="A151" s="32">
        <v>150</v>
      </c>
      <c r="B151" s="37" t="s">
        <v>258</v>
      </c>
      <c r="C151" s="20" t="s">
        <v>120</v>
      </c>
      <c r="D151" s="20" t="s">
        <v>342</v>
      </c>
      <c r="E151" s="20" t="s">
        <v>206</v>
      </c>
      <c r="F151" s="21" t="s">
        <v>24</v>
      </c>
      <c r="G151" s="20" t="s">
        <v>302</v>
      </c>
      <c r="H151" s="21">
        <v>45000</v>
      </c>
      <c r="I151" s="33">
        <v>0</v>
      </c>
      <c r="J151" s="34">
        <v>45000</v>
      </c>
      <c r="K151" s="33">
        <v>1291.5</v>
      </c>
      <c r="L151" s="33">
        <v>4429.58</v>
      </c>
      <c r="M151" s="34">
        <v>1368</v>
      </c>
      <c r="N151" s="33">
        <v>102</v>
      </c>
      <c r="O151" s="33">
        <v>7191.08</v>
      </c>
      <c r="P151" s="35">
        <v>37808.92</v>
      </c>
    </row>
    <row r="152" spans="1:16" ht="25" x14ac:dyDescent="0.25">
      <c r="A152" s="32">
        <v>151</v>
      </c>
      <c r="B152" s="37" t="s">
        <v>343</v>
      </c>
      <c r="C152" s="20" t="s">
        <v>57</v>
      </c>
      <c r="D152" s="20" t="s">
        <v>344</v>
      </c>
      <c r="E152" s="20" t="s">
        <v>206</v>
      </c>
      <c r="F152" s="21" t="s">
        <v>21</v>
      </c>
      <c r="G152" s="20" t="s">
        <v>345</v>
      </c>
      <c r="H152" s="21">
        <v>150000</v>
      </c>
      <c r="I152" s="33">
        <v>0</v>
      </c>
      <c r="J152" s="34">
        <v>150000</v>
      </c>
      <c r="K152" s="33">
        <v>4305</v>
      </c>
      <c r="L152" s="33">
        <v>23866.62</v>
      </c>
      <c r="M152" s="34">
        <v>4560</v>
      </c>
      <c r="N152" s="33">
        <v>1516</v>
      </c>
      <c r="O152" s="33">
        <v>34247.619999999995</v>
      </c>
      <c r="P152" s="35">
        <v>115752.38</v>
      </c>
    </row>
    <row r="153" spans="1:16" ht="25" x14ac:dyDescent="0.25">
      <c r="A153" s="32">
        <v>152</v>
      </c>
      <c r="B153" s="37" t="s">
        <v>119</v>
      </c>
      <c r="C153" s="20" t="s">
        <v>120</v>
      </c>
      <c r="D153" s="20" t="s">
        <v>121</v>
      </c>
      <c r="E153" s="20" t="s">
        <v>30</v>
      </c>
      <c r="F153" s="21" t="s">
        <v>21</v>
      </c>
      <c r="G153" s="20" t="s">
        <v>346</v>
      </c>
      <c r="H153" s="21">
        <v>105000</v>
      </c>
      <c r="I153" s="33">
        <v>0</v>
      </c>
      <c r="J153" s="34">
        <v>105000</v>
      </c>
      <c r="K153" s="33">
        <v>3013.5</v>
      </c>
      <c r="L153" s="33">
        <v>22448.27</v>
      </c>
      <c r="M153" s="34">
        <v>3192</v>
      </c>
      <c r="N153" s="33">
        <v>0</v>
      </c>
      <c r="O153" s="33">
        <v>28653.77</v>
      </c>
      <c r="P153" s="35">
        <v>76346.23</v>
      </c>
    </row>
    <row r="154" spans="1:16" ht="25" x14ac:dyDescent="0.25">
      <c r="A154" s="32">
        <v>153</v>
      </c>
      <c r="B154" s="37" t="s">
        <v>122</v>
      </c>
      <c r="C154" s="20" t="s">
        <v>120</v>
      </c>
      <c r="D154" s="20" t="s">
        <v>123</v>
      </c>
      <c r="E154" s="20" t="s">
        <v>30</v>
      </c>
      <c r="F154" s="21" t="s">
        <v>21</v>
      </c>
      <c r="G154" s="20" t="s">
        <v>346</v>
      </c>
      <c r="H154" s="21">
        <v>50000</v>
      </c>
      <c r="I154" s="33">
        <v>0</v>
      </c>
      <c r="J154" s="34">
        <v>50000</v>
      </c>
      <c r="K154" s="33">
        <v>1435</v>
      </c>
      <c r="L154" s="33">
        <v>10116.36</v>
      </c>
      <c r="M154" s="34">
        <v>1520</v>
      </c>
      <c r="N154" s="33">
        <v>0</v>
      </c>
      <c r="O154" s="33">
        <v>13071.36</v>
      </c>
      <c r="P154" s="35">
        <v>36928.639999999999</v>
      </c>
    </row>
    <row r="155" spans="1:16" ht="25" x14ac:dyDescent="0.25">
      <c r="A155" s="32">
        <v>154</v>
      </c>
      <c r="B155" s="37" t="s">
        <v>138</v>
      </c>
      <c r="C155" s="20" t="s">
        <v>120</v>
      </c>
      <c r="D155" s="20" t="s">
        <v>133</v>
      </c>
      <c r="E155" s="20" t="s">
        <v>33</v>
      </c>
      <c r="F155" s="21" t="s">
        <v>21</v>
      </c>
      <c r="G155" s="20" t="s">
        <v>346</v>
      </c>
      <c r="H155" s="21">
        <v>10000</v>
      </c>
      <c r="I155" s="33">
        <v>0</v>
      </c>
      <c r="J155" s="34">
        <v>10000</v>
      </c>
      <c r="K155" s="33">
        <v>287</v>
      </c>
      <c r="L155" s="33">
        <v>1148.33</v>
      </c>
      <c r="M155" s="34">
        <v>304</v>
      </c>
      <c r="N155" s="33">
        <v>0</v>
      </c>
      <c r="O155" s="33">
        <v>1739.33</v>
      </c>
      <c r="P155" s="35">
        <v>8260.67</v>
      </c>
    </row>
    <row r="156" spans="1:16" x14ac:dyDescent="0.25">
      <c r="A156" s="32">
        <v>155</v>
      </c>
      <c r="B156" s="37" t="s">
        <v>80</v>
      </c>
      <c r="C156" s="20" t="s">
        <v>81</v>
      </c>
      <c r="D156" s="20" t="s">
        <v>82</v>
      </c>
      <c r="E156" s="20" t="s">
        <v>30</v>
      </c>
      <c r="F156" s="21" t="s">
        <v>21</v>
      </c>
      <c r="G156" s="20" t="s">
        <v>346</v>
      </c>
      <c r="H156" s="21">
        <v>30000</v>
      </c>
      <c r="I156" s="33">
        <v>0</v>
      </c>
      <c r="J156" s="34">
        <v>30000</v>
      </c>
      <c r="K156" s="33">
        <v>861</v>
      </c>
      <c r="L156" s="33">
        <v>7056.75</v>
      </c>
      <c r="M156" s="34">
        <v>912</v>
      </c>
      <c r="N156" s="33">
        <v>0</v>
      </c>
      <c r="O156" s="33">
        <v>8829.75</v>
      </c>
      <c r="P156" s="35">
        <v>21170.25</v>
      </c>
    </row>
    <row r="157" spans="1:16" ht="25" x14ac:dyDescent="0.25">
      <c r="A157" s="32">
        <v>156</v>
      </c>
      <c r="B157" s="37" t="s">
        <v>88</v>
      </c>
      <c r="C157" s="20" t="s">
        <v>86</v>
      </c>
      <c r="D157" s="20" t="s">
        <v>89</v>
      </c>
      <c r="E157" s="20" t="s">
        <v>33</v>
      </c>
      <c r="F157" s="21" t="s">
        <v>21</v>
      </c>
      <c r="G157" s="20" t="s">
        <v>346</v>
      </c>
      <c r="H157" s="21">
        <v>10000</v>
      </c>
      <c r="I157" s="33">
        <v>0</v>
      </c>
      <c r="J157" s="34">
        <v>10000</v>
      </c>
      <c r="K157" s="33">
        <v>287</v>
      </c>
      <c r="L157" s="33">
        <v>1148.33</v>
      </c>
      <c r="M157" s="34">
        <v>304</v>
      </c>
      <c r="N157" s="33">
        <v>0</v>
      </c>
      <c r="O157" s="33">
        <v>1739.33</v>
      </c>
      <c r="P157" s="35">
        <v>8260.67</v>
      </c>
    </row>
    <row r="158" spans="1:16" ht="25" x14ac:dyDescent="0.25">
      <c r="A158" s="32">
        <v>157</v>
      </c>
      <c r="B158" s="37" t="s">
        <v>56</v>
      </c>
      <c r="C158" s="20" t="s">
        <v>57</v>
      </c>
      <c r="D158" s="20" t="s">
        <v>58</v>
      </c>
      <c r="E158" s="20" t="s">
        <v>30</v>
      </c>
      <c r="F158" s="21" t="s">
        <v>21</v>
      </c>
      <c r="G158" s="20" t="s">
        <v>346</v>
      </c>
      <c r="H158" s="21">
        <v>5000</v>
      </c>
      <c r="I158" s="33">
        <v>0</v>
      </c>
      <c r="J158" s="34">
        <v>5000</v>
      </c>
      <c r="K158" s="33">
        <v>143.5</v>
      </c>
      <c r="L158" s="33">
        <v>705.67</v>
      </c>
      <c r="M158" s="34">
        <v>152</v>
      </c>
      <c r="N158" s="33">
        <v>0</v>
      </c>
      <c r="O158" s="33">
        <v>1001.17</v>
      </c>
      <c r="P158" s="35">
        <v>3998.83</v>
      </c>
    </row>
    <row r="159" spans="1:16" ht="25" x14ac:dyDescent="0.25">
      <c r="A159" s="32">
        <v>158</v>
      </c>
      <c r="B159" s="37" t="s">
        <v>59</v>
      </c>
      <c r="C159" s="20" t="s">
        <v>57</v>
      </c>
      <c r="D159" s="20" t="s">
        <v>58</v>
      </c>
      <c r="E159" s="20" t="s">
        <v>33</v>
      </c>
      <c r="F159" s="21" t="s">
        <v>21</v>
      </c>
      <c r="G159" s="20" t="s">
        <v>346</v>
      </c>
      <c r="H159" s="21">
        <v>5000</v>
      </c>
      <c r="I159" s="33">
        <v>0</v>
      </c>
      <c r="J159" s="34">
        <v>5000</v>
      </c>
      <c r="K159" s="33">
        <v>143.5</v>
      </c>
      <c r="L159" s="33">
        <v>705.67</v>
      </c>
      <c r="M159" s="34">
        <v>152</v>
      </c>
      <c r="N159" s="33">
        <v>0</v>
      </c>
      <c r="O159" s="33">
        <v>1001.17</v>
      </c>
      <c r="P159" s="35">
        <v>3998.83</v>
      </c>
    </row>
    <row r="160" spans="1:16" ht="25" x14ac:dyDescent="0.25">
      <c r="A160" s="32">
        <v>159</v>
      </c>
      <c r="B160" s="37" t="s">
        <v>60</v>
      </c>
      <c r="C160" s="20" t="s">
        <v>57</v>
      </c>
      <c r="D160" s="20" t="s">
        <v>61</v>
      </c>
      <c r="E160" s="20" t="s">
        <v>33</v>
      </c>
      <c r="F160" s="21" t="s">
        <v>24</v>
      </c>
      <c r="G160" s="20" t="s">
        <v>346</v>
      </c>
      <c r="H160" s="21">
        <v>10000</v>
      </c>
      <c r="I160" s="33">
        <v>0</v>
      </c>
      <c r="J160" s="34">
        <v>10000</v>
      </c>
      <c r="K160" s="33">
        <v>287</v>
      </c>
      <c r="L160" s="33">
        <v>1148.33</v>
      </c>
      <c r="M160" s="34">
        <v>304</v>
      </c>
      <c r="N160" s="33">
        <v>0</v>
      </c>
      <c r="O160" s="33">
        <v>1739.33</v>
      </c>
      <c r="P160" s="35">
        <v>8260.67</v>
      </c>
    </row>
    <row r="161" spans="1:16" ht="25" x14ac:dyDescent="0.25">
      <c r="A161" s="32">
        <v>160</v>
      </c>
      <c r="B161" s="37" t="s">
        <v>158</v>
      </c>
      <c r="C161" s="20" t="s">
        <v>159</v>
      </c>
      <c r="D161" s="20" t="s">
        <v>160</v>
      </c>
      <c r="E161" s="20" t="s">
        <v>33</v>
      </c>
      <c r="F161" s="21" t="s">
        <v>21</v>
      </c>
      <c r="G161" s="20" t="s">
        <v>346</v>
      </c>
      <c r="H161" s="21">
        <v>40000</v>
      </c>
      <c r="I161" s="33">
        <v>0</v>
      </c>
      <c r="J161" s="34">
        <v>40000</v>
      </c>
      <c r="K161" s="33">
        <v>1148</v>
      </c>
      <c r="L161" s="33">
        <v>9409</v>
      </c>
      <c r="M161" s="34">
        <v>1216</v>
      </c>
      <c r="N161" s="33">
        <v>0</v>
      </c>
      <c r="O161" s="33">
        <v>11773</v>
      </c>
      <c r="P161" s="35">
        <v>28227</v>
      </c>
    </row>
    <row r="162" spans="1:16" ht="25" x14ac:dyDescent="0.25">
      <c r="A162" s="38">
        <v>161</v>
      </c>
      <c r="B162" s="39" t="s">
        <v>163</v>
      </c>
      <c r="C162" s="40" t="s">
        <v>159</v>
      </c>
      <c r="D162" s="40" t="s">
        <v>162</v>
      </c>
      <c r="E162" s="40" t="s">
        <v>33</v>
      </c>
      <c r="F162" s="41" t="s">
        <v>21</v>
      </c>
      <c r="G162" s="40" t="s">
        <v>346</v>
      </c>
      <c r="H162" s="41">
        <v>15000</v>
      </c>
      <c r="I162" s="42">
        <v>0</v>
      </c>
      <c r="J162" s="43">
        <v>15000</v>
      </c>
      <c r="K162" s="42">
        <v>430.5</v>
      </c>
      <c r="L162" s="42">
        <v>1854</v>
      </c>
      <c r="M162" s="43">
        <v>456</v>
      </c>
      <c r="N162" s="42">
        <v>0</v>
      </c>
      <c r="O162" s="42">
        <v>2740.5</v>
      </c>
      <c r="P162" s="44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Abril   2024</vt:lpstr>
      <vt:lpstr>Nomina Vigilancia Abril 2024</vt:lpstr>
      <vt:lpstr>Nomina Interinato Abril  2024</vt:lpstr>
      <vt:lpstr>Nomina Temporales Abril  2024</vt:lpstr>
      <vt:lpstr>Nomina Periodo Prob Abril 2024</vt:lpstr>
      <vt:lpstr>Base de Datos</vt:lpstr>
      <vt:lpstr>'Nomina Fijos Abril   2024'!Área_de_impresión</vt:lpstr>
      <vt:lpstr>'Nomina Temporales Abril  2024'!Área_de_impresión</vt:lpstr>
      <vt:lpstr>'Nomina Vigilancia Abril 2024'!Área_de_impresión</vt:lpstr>
      <vt:lpstr>'Nomina Fijos Abril   2024'!BaseDeDatos</vt:lpstr>
      <vt:lpstr>BaseDeDatos</vt:lpstr>
      <vt:lpstr>'Nomina Fijos Abril   2024'!Títulos_a_imprimir</vt:lpstr>
      <vt:lpstr>'Nomina Temporales Abril  2024'!Títulos_a_imprimir</vt:lpstr>
      <vt:lpstr>'Nomina Vigilancia Abril 2024'!Títulos_a_imprimir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2024-02-28T18:53:02Z</cp:lastPrinted>
  <dcterms:created xsi:type="dcterms:W3CDTF">2017-10-11T04:49:31Z</dcterms:created>
  <dcterms:modified xsi:type="dcterms:W3CDTF">2024-04-25T15:56:21Z</dcterms:modified>
  <cp:category/>
  <cp:contentStatus/>
</cp:coreProperties>
</file>