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Diciembre/"/>
    </mc:Choice>
  </mc:AlternateContent>
  <xr:revisionPtr revIDLastSave="0" documentId="8_{20182A43-E82F-468A-99B0-1FC7BABE21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'!$A$1:$R$122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2" i="3" l="1"/>
  <c r="Q71" i="3"/>
  <c r="Q70" i="3"/>
  <c r="Q69" i="3"/>
  <c r="Q68" i="3"/>
  <c r="Q67" i="3"/>
  <c r="Q66" i="3"/>
  <c r="Q65" i="3"/>
  <c r="Q64" i="3"/>
  <c r="Q63" i="3"/>
  <c r="Q61" i="3"/>
  <c r="Q60" i="3"/>
  <c r="Q59" i="3"/>
  <c r="Q58" i="3"/>
  <c r="Q57" i="3"/>
  <c r="Q56" i="3"/>
  <c r="Q55" i="3"/>
  <c r="Q53" i="3"/>
  <c r="Q52" i="3"/>
  <c r="Q51" i="3"/>
  <c r="Q50" i="3"/>
  <c r="Q49" i="3"/>
  <c r="Q48" i="3"/>
  <c r="Q47" i="3"/>
  <c r="Q45" i="3"/>
  <c r="Q44" i="3"/>
  <c r="Q43" i="3"/>
  <c r="Q42" i="3"/>
  <c r="Q41" i="3"/>
  <c r="Q40" i="3"/>
  <c r="Q39" i="3"/>
  <c r="Q38" i="3"/>
  <c r="Q37" i="3"/>
  <c r="Q35" i="3"/>
  <c r="Q34" i="3"/>
  <c r="Q33" i="3"/>
  <c r="Q32" i="3"/>
  <c r="Q31" i="3"/>
  <c r="Q30" i="3"/>
  <c r="Q29" i="3"/>
  <c r="Q28" i="3"/>
  <c r="Q27" i="3"/>
  <c r="Q25" i="3"/>
  <c r="Q22" i="3"/>
  <c r="Q21" i="3"/>
  <c r="P92" i="3"/>
  <c r="P80" i="3"/>
  <c r="P77" i="3"/>
  <c r="P72" i="3"/>
  <c r="P46" i="3"/>
  <c r="P36" i="3"/>
  <c r="P26" i="3"/>
  <c r="P20" i="3"/>
  <c r="Q54" i="3"/>
  <c r="Q24" i="3"/>
  <c r="Q23" i="3"/>
  <c r="O80" i="3"/>
  <c r="O77" i="3"/>
  <c r="O72" i="3"/>
  <c r="O62" i="3"/>
  <c r="O46" i="3"/>
  <c r="O84" i="3" s="1"/>
  <c r="O99" i="3" s="1"/>
  <c r="O36" i="3"/>
  <c r="O26" i="3"/>
  <c r="O20" i="3"/>
  <c r="N80" i="3"/>
  <c r="N77" i="3"/>
  <c r="N72" i="3"/>
  <c r="M62" i="3"/>
  <c r="N62" i="3"/>
  <c r="N46" i="3"/>
  <c r="M46" i="3"/>
  <c r="M20" i="3"/>
  <c r="N36" i="3"/>
  <c r="M36" i="3"/>
  <c r="N26" i="3"/>
  <c r="N20" i="3"/>
  <c r="M26" i="3"/>
  <c r="M80" i="3"/>
  <c r="L80" i="3"/>
  <c r="M77" i="3"/>
  <c r="L77" i="3"/>
  <c r="M72" i="3"/>
  <c r="L72" i="3"/>
  <c r="M92" i="3"/>
  <c r="L92" i="3"/>
  <c r="L46" i="3"/>
  <c r="L45" i="3"/>
  <c r="L37" i="3"/>
  <c r="L34" i="3"/>
  <c r="L33" i="3"/>
  <c r="L30" i="3"/>
  <c r="L29" i="3"/>
  <c r="L28" i="3"/>
  <c r="L27" i="3"/>
  <c r="L62" i="3"/>
  <c r="L20" i="3"/>
  <c r="Q83" i="3"/>
  <c r="Q82" i="3"/>
  <c r="Q81" i="3"/>
  <c r="Q79" i="3"/>
  <c r="Q78" i="3"/>
  <c r="Q76" i="3"/>
  <c r="Q75" i="3"/>
  <c r="Q74" i="3"/>
  <c r="Q73" i="3"/>
  <c r="K26" i="3"/>
  <c r="K92" i="3"/>
  <c r="J92" i="3"/>
  <c r="O92" i="3" s="1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N92" i="3" s="1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P84" i="3" l="1"/>
  <c r="P99" i="3" s="1"/>
  <c r="P19" i="3"/>
  <c r="N84" i="3"/>
  <c r="N99" i="3" s="1"/>
  <c r="O19" i="3"/>
  <c r="M19" i="3"/>
  <c r="N19" i="3"/>
  <c r="S18" i="3" s="1"/>
  <c r="M84" i="3"/>
  <c r="M99" i="3" s="1"/>
  <c r="Q46" i="3"/>
  <c r="L36" i="3"/>
  <c r="L26" i="3"/>
  <c r="L84" i="3" s="1"/>
  <c r="L99" i="3" s="1"/>
  <c r="K84" i="3"/>
  <c r="K99" i="3" s="1"/>
  <c r="K19" i="3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L19" i="3" l="1"/>
  <c r="Q62" i="3"/>
  <c r="F84" i="3"/>
  <c r="F99" i="3" s="1"/>
  <c r="F19" i="3"/>
  <c r="Q36" i="3"/>
  <c r="Q26" i="3"/>
  <c r="Q92" i="3" l="1"/>
  <c r="Q91" i="3"/>
  <c r="Q90" i="3"/>
  <c r="Q89" i="3"/>
  <c r="Q88" i="3"/>
  <c r="Q87" i="3"/>
  <c r="Q72" i="3" l="1"/>
  <c r="C62" i="3" l="1"/>
  <c r="C36" i="3"/>
  <c r="C26" i="3"/>
  <c r="C20" i="3"/>
  <c r="C19" i="3" l="1"/>
  <c r="C84" i="3" s="1"/>
  <c r="C99" i="3" s="1"/>
  <c r="D99" i="3"/>
  <c r="E80" i="3"/>
  <c r="Q80" i="3" s="1"/>
  <c r="E36" i="3"/>
  <c r="E26" i="3"/>
  <c r="E20" i="3"/>
  <c r="E72" i="3"/>
  <c r="E77" i="3"/>
  <c r="Q77" i="3" s="1"/>
  <c r="E19" i="3" l="1"/>
  <c r="E84" i="3" l="1"/>
  <c r="E99" i="3" s="1"/>
  <c r="Q20" i="3"/>
  <c r="Q84" i="3" s="1"/>
  <c r="Q99" i="3" s="1"/>
  <c r="Q19" i="3" l="1"/>
</calcChain>
</file>

<file path=xl/sharedStrings.xml><?xml version="1.0" encoding="utf-8"?>
<sst xmlns="http://schemas.openxmlformats.org/spreadsheetml/2006/main" count="109" uniqueCount="109">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</sst>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9526</xdr:colOff>
      <xdr:row>0</xdr:row>
      <xdr:rowOff>28575</xdr:rowOff>
    </xdr:from>
    <xdr:to>
      <xdr:col>11</xdr:col>
      <xdr:colOff>161925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648451" y="285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692232</xdr:colOff>
      <xdr:row>104</xdr:row>
      <xdr:rowOff>25729</xdr:rowOff>
    </xdr:from>
    <xdr:to>
      <xdr:col>11</xdr:col>
      <xdr:colOff>608082</xdr:colOff>
      <xdr:row>120</xdr:row>
      <xdr:rowOff>173181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206" y="29107904"/>
          <a:ext cx="10158318" cy="3821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D117"/>
  <sheetViews>
    <sheetView showGridLines="0" tabSelected="1" topLeftCell="C1" zoomScaleNormal="100" zoomScaleSheetLayoutView="77" workbookViewId="0">
      <selection activeCell="P89" sqref="P89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7" width="17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79</v>
      </c>
    </row>
    <row r="11" spans="1:19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1"/>
    </row>
    <row r="12" spans="1:19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2"/>
    </row>
    <row r="13" spans="1:19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2"/>
    </row>
    <row r="14" spans="1:19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2"/>
    </row>
    <row r="15" spans="1:19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2"/>
    </row>
    <row r="16" spans="1:19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  <c r="S16" s="2"/>
    </row>
    <row r="17" spans="1:30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106</v>
      </c>
      <c r="O17" s="47" t="s">
        <v>107</v>
      </c>
      <c r="P17" s="47" t="s">
        <v>108</v>
      </c>
      <c r="Q17" s="47" t="s">
        <v>84</v>
      </c>
      <c r="AC17" s="5"/>
      <c r="AD17" s="5"/>
    </row>
    <row r="18" spans="1:30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S18" s="5">
        <f>40172687.18-N19</f>
        <v>0</v>
      </c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420676821</v>
      </c>
      <c r="E19" s="59">
        <f t="shared" ref="E19:Q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22908456.420000002</v>
      </c>
      <c r="M19" s="59">
        <f>+M20+M26+M36+M46+M62+M72</f>
        <v>17068098.869999997</v>
      </c>
      <c r="N19" s="59">
        <f>+N20+N26+N36+N46+N62+N72</f>
        <v>40172687.18</v>
      </c>
      <c r="O19" s="59">
        <f>+O20+O26+O36+O46+O62+O72</f>
        <v>115903424.73999999</v>
      </c>
      <c r="P19" s="59">
        <f>+P20+P26+P36+P46+P62+P72</f>
        <v>33693775.340000004</v>
      </c>
      <c r="Q19" s="59">
        <f t="shared" si="0"/>
        <v>375698179.88</v>
      </c>
      <c r="R19" s="5"/>
      <c r="S19" s="5"/>
      <c r="U19" s="4"/>
    </row>
    <row r="20" spans="1:30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Q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13826279.059999999</v>
      </c>
      <c r="M20" s="61">
        <f>SUM(M21:M25)</f>
        <v>14174716.959999999</v>
      </c>
      <c r="N20" s="61">
        <f>SUM(N21:N25)</f>
        <v>26641350.170000002</v>
      </c>
      <c r="O20" s="61">
        <f>SUM(O21:O25)</f>
        <v>27895419.489999998</v>
      </c>
      <c r="P20" s="61">
        <f>SUM(P21:P25)</f>
        <v>25534533.720000003</v>
      </c>
      <c r="Q20" s="61">
        <f t="shared" si="1"/>
        <v>219654788.81999999</v>
      </c>
      <c r="S20" s="11"/>
      <c r="U20" s="4"/>
    </row>
    <row r="21" spans="1:30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60">
        <v>11802282.68</v>
      </c>
      <c r="M21" s="60">
        <v>12132500.01</v>
      </c>
      <c r="N21" s="60">
        <v>12776501.27</v>
      </c>
      <c r="O21" s="60">
        <v>25158394.48</v>
      </c>
      <c r="P21" s="60">
        <v>12963297.65</v>
      </c>
      <c r="Q21" s="53">
        <f>SUM(E21:P21)</f>
        <v>160504287.57999998</v>
      </c>
    </row>
    <row r="22" spans="1:30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4">
        <v>190000</v>
      </c>
      <c r="M22" s="54">
        <v>190000</v>
      </c>
      <c r="N22" s="54">
        <v>11986397.26</v>
      </c>
      <c r="O22" s="54">
        <v>833208.33</v>
      </c>
      <c r="P22" s="54">
        <v>10679345.59</v>
      </c>
      <c r="Q22" s="53">
        <f>SUM(E22:P22)</f>
        <v>36929090.069999993</v>
      </c>
    </row>
    <row r="23" spans="1:30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3">
        <f t="shared" ref="Q23:Q24" si="2">SUM(E23:O23)</f>
        <v>0</v>
      </c>
    </row>
    <row r="24" spans="1:30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3">
        <f t="shared" si="2"/>
        <v>0</v>
      </c>
    </row>
    <row r="25" spans="1:30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9">
        <v>1833996.38</v>
      </c>
      <c r="M25" s="9">
        <v>1852216.95</v>
      </c>
      <c r="N25" s="9">
        <v>1878451.64</v>
      </c>
      <c r="O25" s="9">
        <v>1903816.68</v>
      </c>
      <c r="P25" s="9">
        <v>1891890.48</v>
      </c>
      <c r="Q25" s="53">
        <f>SUM(E25:P25)</f>
        <v>22221411.170000002</v>
      </c>
    </row>
    <row r="26" spans="1:30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166796254</v>
      </c>
      <c r="E26" s="79">
        <f t="shared" ref="E26:L26" si="3">SUM(E27:E35)</f>
        <v>1079852.18</v>
      </c>
      <c r="F26" s="79">
        <f t="shared" si="3"/>
        <v>2314800.4800000004</v>
      </c>
      <c r="G26" s="79">
        <f t="shared" si="3"/>
        <v>3011579.46</v>
      </c>
      <c r="H26" s="79">
        <f t="shared" si="3"/>
        <v>5093406.78</v>
      </c>
      <c r="I26" s="79">
        <f t="shared" si="3"/>
        <v>4574065.87</v>
      </c>
      <c r="J26" s="79">
        <f t="shared" si="3"/>
        <v>4039867.96</v>
      </c>
      <c r="K26" s="79">
        <f t="shared" si="3"/>
        <v>3122128.45</v>
      </c>
      <c r="L26" s="79">
        <f t="shared" si="3"/>
        <v>4160702.26</v>
      </c>
      <c r="M26" s="79">
        <f>SUM(M27:M35)</f>
        <v>2852452.41</v>
      </c>
      <c r="N26" s="79">
        <f>SUM(N27:N35)</f>
        <v>12130497.409999998</v>
      </c>
      <c r="O26" s="79">
        <f>SUM(O27:O35)</f>
        <v>86629032.390000001</v>
      </c>
      <c r="P26" s="79">
        <f>SUM(P27:P35)</f>
        <v>5113160.05</v>
      </c>
      <c r="Q26" s="62">
        <f>SUM(Q27:Q35)</f>
        <v>134121545.7</v>
      </c>
      <c r="S26" s="11"/>
    </row>
    <row r="27" spans="1:30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37">
        <f>967439.19-1005</f>
        <v>966434.19</v>
      </c>
      <c r="M27" s="37">
        <v>691279.7</v>
      </c>
      <c r="N27" s="37">
        <v>675613.27</v>
      </c>
      <c r="O27" s="37">
        <v>645767.67000000004</v>
      </c>
      <c r="P27" s="37">
        <v>598079.74</v>
      </c>
      <c r="Q27" s="53">
        <f t="shared" ref="Q27:Q71" si="4">SUM(E27:P27)</f>
        <v>7879753.4600000009</v>
      </c>
      <c r="S27" s="11"/>
    </row>
    <row r="28" spans="1:30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4">
        <f>436477.93-2305</f>
        <v>434172.93</v>
      </c>
      <c r="M28" s="54">
        <v>534131.43999999994</v>
      </c>
      <c r="N28" s="54">
        <v>1299967.04</v>
      </c>
      <c r="O28" s="54">
        <v>848660.91</v>
      </c>
      <c r="P28" s="54">
        <v>621114.37</v>
      </c>
      <c r="Q28" s="53">
        <f t="shared" si="4"/>
        <v>6232393.1800000006</v>
      </c>
    </row>
    <row r="29" spans="1:30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4">
        <f>1331674.3-225000</f>
        <v>1106674.3</v>
      </c>
      <c r="M29" s="54">
        <v>419031.9</v>
      </c>
      <c r="N29" s="54">
        <v>258933.72</v>
      </c>
      <c r="O29" s="54">
        <v>548489.9</v>
      </c>
      <c r="P29" s="54">
        <v>558742.72</v>
      </c>
      <c r="Q29" s="53">
        <f t="shared" si="4"/>
        <v>5374091.2199999997</v>
      </c>
    </row>
    <row r="30" spans="1:30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4">
        <f>74069.02-K30</f>
        <v>63339.020000000004</v>
      </c>
      <c r="M30" s="54">
        <v>563189.11</v>
      </c>
      <c r="N30" s="54">
        <v>1556107.51</v>
      </c>
      <c r="O30" s="54">
        <v>419307.51</v>
      </c>
      <c r="P30" s="54">
        <v>473850.63</v>
      </c>
      <c r="Q30" s="53">
        <f t="shared" si="4"/>
        <v>4958963.63</v>
      </c>
      <c r="S30" s="11"/>
    </row>
    <row r="31" spans="1:30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4">
        <v>-646107.64</v>
      </c>
      <c r="M31" s="54">
        <v>33865.14</v>
      </c>
      <c r="N31" s="54">
        <v>727705.14</v>
      </c>
      <c r="O31" s="54">
        <v>33865.14</v>
      </c>
      <c r="P31" s="54">
        <v>307730.28000000003</v>
      </c>
      <c r="Q31" s="53">
        <f t="shared" si="4"/>
        <v>2466929.8200000003</v>
      </c>
    </row>
    <row r="32" spans="1:30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4">
        <v>97110.7</v>
      </c>
      <c r="M32" s="54">
        <v>108206.1</v>
      </c>
      <c r="N32" s="54">
        <v>100943.6</v>
      </c>
      <c r="O32" s="54">
        <v>100907.4</v>
      </c>
      <c r="P32" s="54">
        <v>108366.5</v>
      </c>
      <c r="Q32" s="53">
        <f t="shared" si="4"/>
        <v>2360842.48</v>
      </c>
    </row>
    <row r="33" spans="1:20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4">
        <f>56960-7445</f>
        <v>49515</v>
      </c>
      <c r="M33" s="54">
        <v>77756.7</v>
      </c>
      <c r="N33" s="54">
        <v>442996.1</v>
      </c>
      <c r="O33" s="54">
        <v>336946.48</v>
      </c>
      <c r="P33" s="54">
        <v>27605.78</v>
      </c>
      <c r="Q33" s="53">
        <f t="shared" si="4"/>
        <v>1665056.07</v>
      </c>
    </row>
    <row r="34" spans="1:20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4">
        <f>984416.96-6017.9</f>
        <v>978399.05999999994</v>
      </c>
      <c r="M34" s="54">
        <v>257922.52</v>
      </c>
      <c r="N34" s="54">
        <v>4569490.51</v>
      </c>
      <c r="O34" s="54">
        <v>82112309.469999999</v>
      </c>
      <c r="P34" s="54">
        <v>873581.34</v>
      </c>
      <c r="Q34" s="53">
        <f t="shared" si="4"/>
        <v>93269624.25</v>
      </c>
      <c r="S34" s="11"/>
    </row>
    <row r="35" spans="1:20" ht="15.75" thickBot="1" x14ac:dyDescent="0.3">
      <c r="A35" s="22" t="s">
        <v>18</v>
      </c>
      <c r="B35" s="21"/>
      <c r="C35" s="55">
        <v>14402388</v>
      </c>
      <c r="D35" s="55">
        <v>41663388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42">
        <v>1111164.7</v>
      </c>
      <c r="M35" s="42">
        <v>167069.79999999999</v>
      </c>
      <c r="N35" s="42">
        <v>2498740.52</v>
      </c>
      <c r="O35" s="42">
        <v>1582777.91</v>
      </c>
      <c r="P35" s="42">
        <v>1544088.69</v>
      </c>
      <c r="Q35" s="53">
        <f t="shared" si="4"/>
        <v>9913891.5899999999</v>
      </c>
    </row>
    <row r="36" spans="1:20" ht="27" customHeight="1" thickBot="1" x14ac:dyDescent="0.3">
      <c r="A36" s="19" t="s">
        <v>19</v>
      </c>
      <c r="B36" s="21"/>
      <c r="C36" s="49">
        <f t="shared" ref="C36:L36" si="5">SUM(C37:C45)</f>
        <v>17990793</v>
      </c>
      <c r="D36" s="49">
        <f t="shared" si="5"/>
        <v>19740793</v>
      </c>
      <c r="E36" s="64">
        <f t="shared" si="5"/>
        <v>0</v>
      </c>
      <c r="F36" s="64">
        <v>0</v>
      </c>
      <c r="G36" s="64">
        <f t="shared" si="5"/>
        <v>133473</v>
      </c>
      <c r="H36" s="64">
        <f t="shared" si="5"/>
        <v>63432</v>
      </c>
      <c r="I36" s="64">
        <f t="shared" si="5"/>
        <v>2166628.64</v>
      </c>
      <c r="J36" s="64">
        <f t="shared" si="5"/>
        <v>189175.11</v>
      </c>
      <c r="K36" s="64">
        <f t="shared" si="5"/>
        <v>2695809.33</v>
      </c>
      <c r="L36" s="64">
        <f t="shared" si="5"/>
        <v>1767938</v>
      </c>
      <c r="M36" s="64">
        <f>SUM(M37:M45)</f>
        <v>3213</v>
      </c>
      <c r="N36" s="64">
        <f>SUM(N37:N45)</f>
        <v>744855.07000000007</v>
      </c>
      <c r="O36" s="64">
        <f>SUM(O37:O45)</f>
        <v>285802.02</v>
      </c>
      <c r="P36" s="64">
        <f>SUM(P37:P45)</f>
        <v>2725421.57</v>
      </c>
      <c r="Q36" s="62">
        <f>SUM(Q37:Q45)</f>
        <v>10808787.739999998</v>
      </c>
      <c r="T36" s="11"/>
    </row>
    <row r="37" spans="1:20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37">
        <f>38970-31032</f>
        <v>7938</v>
      </c>
      <c r="M37" s="37">
        <v>3213</v>
      </c>
      <c r="N37" s="37">
        <v>140643</v>
      </c>
      <c r="O37" s="37">
        <v>7182</v>
      </c>
      <c r="P37" s="37">
        <v>43889.99</v>
      </c>
      <c r="Q37" s="53">
        <f t="shared" si="4"/>
        <v>415019.83999999997</v>
      </c>
    </row>
    <row r="38" spans="1:20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4"/>
      <c r="M38" s="54">
        <v>0</v>
      </c>
      <c r="N38" s="54">
        <v>70446</v>
      </c>
      <c r="O38" s="54">
        <v>295</v>
      </c>
      <c r="P38" s="54">
        <v>0</v>
      </c>
      <c r="Q38" s="53">
        <f t="shared" si="4"/>
        <v>70741</v>
      </c>
    </row>
    <row r="39" spans="1:20" x14ac:dyDescent="0.25">
      <c r="A39" s="22" t="s">
        <v>22</v>
      </c>
      <c r="B39" s="21"/>
      <c r="C39" s="48">
        <v>544692</v>
      </c>
      <c r="D39" s="48">
        <v>534992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4"/>
      <c r="M39" s="54">
        <v>0</v>
      </c>
      <c r="N39" s="54">
        <v>50535.15</v>
      </c>
      <c r="O39" s="54">
        <v>0</v>
      </c>
      <c r="P39" s="54">
        <v>5085</v>
      </c>
      <c r="Q39" s="53">
        <f t="shared" si="4"/>
        <v>228489.74</v>
      </c>
    </row>
    <row r="40" spans="1:20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4"/>
      <c r="M40" s="54">
        <v>0</v>
      </c>
      <c r="N40" s="54"/>
      <c r="O40" s="54"/>
      <c r="P40" s="54">
        <v>0</v>
      </c>
      <c r="Q40" s="53">
        <f t="shared" si="4"/>
        <v>82605.740000000005</v>
      </c>
    </row>
    <row r="41" spans="1:20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4"/>
      <c r="M41" s="54">
        <v>0</v>
      </c>
      <c r="N41" s="54"/>
      <c r="O41" s="54"/>
      <c r="P41" s="54">
        <v>13865</v>
      </c>
      <c r="Q41" s="53">
        <f t="shared" si="4"/>
        <v>152764</v>
      </c>
    </row>
    <row r="42" spans="1:20" ht="30" x14ac:dyDescent="0.25">
      <c r="A42" s="33" t="s">
        <v>25</v>
      </c>
      <c r="B42" s="34"/>
      <c r="C42" s="48">
        <v>192000</v>
      </c>
      <c r="D42" s="48">
        <v>193500</v>
      </c>
      <c r="E42" s="54">
        <v>0</v>
      </c>
      <c r="F42" s="54"/>
      <c r="G42" s="54"/>
      <c r="H42" s="54"/>
      <c r="I42" s="54"/>
      <c r="J42" s="54"/>
      <c r="K42" s="54">
        <v>6339</v>
      </c>
      <c r="L42" s="54"/>
      <c r="M42" s="54">
        <v>0</v>
      </c>
      <c r="N42" s="54"/>
      <c r="O42" s="54">
        <v>4897</v>
      </c>
      <c r="P42" s="54">
        <v>3055.99</v>
      </c>
      <c r="Q42" s="53">
        <f t="shared" si="4"/>
        <v>14291.99</v>
      </c>
      <c r="S42" s="11"/>
    </row>
    <row r="43" spans="1:20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4"/>
      <c r="M43" s="54">
        <v>0</v>
      </c>
      <c r="N43" s="54">
        <v>7858.8</v>
      </c>
      <c r="O43" s="54">
        <v>11682</v>
      </c>
      <c r="P43" s="54">
        <v>2596800</v>
      </c>
      <c r="Q43" s="53">
        <f t="shared" si="4"/>
        <v>5259060.8</v>
      </c>
      <c r="R43" s="11"/>
    </row>
    <row r="44" spans="1:20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4"/>
      <c r="M44" s="54">
        <v>0</v>
      </c>
      <c r="N44" s="54"/>
      <c r="O44" s="54"/>
      <c r="P44" s="54"/>
      <c r="Q44" s="53">
        <f t="shared" si="4"/>
        <v>0</v>
      </c>
    </row>
    <row r="45" spans="1:20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7">
        <f>1766000-6000</f>
        <v>1760000</v>
      </c>
      <c r="M45" s="7">
        <v>0</v>
      </c>
      <c r="N45" s="7">
        <v>475372.12</v>
      </c>
      <c r="O45" s="7">
        <v>261746.02</v>
      </c>
      <c r="P45" s="7">
        <v>62725.59</v>
      </c>
      <c r="Q45" s="53">
        <f t="shared" si="4"/>
        <v>4585814.63</v>
      </c>
    </row>
    <row r="46" spans="1:20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L46" si="6">SUM(E47:E53)</f>
        <v>17166</v>
      </c>
      <c r="F46" s="49">
        <f t="shared" si="6"/>
        <v>20000</v>
      </c>
      <c r="G46" s="49">
        <f t="shared" si="6"/>
        <v>149333.32999999999</v>
      </c>
      <c r="H46" s="49">
        <f t="shared" si="6"/>
        <v>486643.28</v>
      </c>
      <c r="I46" s="49">
        <f t="shared" si="6"/>
        <v>219508.74</v>
      </c>
      <c r="J46" s="49">
        <f t="shared" si="6"/>
        <v>2961110</v>
      </c>
      <c r="K46" s="49">
        <f t="shared" si="6"/>
        <v>-2931110</v>
      </c>
      <c r="L46" s="49">
        <f t="shared" si="6"/>
        <v>2983800</v>
      </c>
      <c r="M46" s="49">
        <f>SUM(M47:M53)</f>
        <v>37716.5</v>
      </c>
      <c r="N46" s="49">
        <f>SUM(N47:N53)</f>
        <v>76113.19</v>
      </c>
      <c r="O46" s="49">
        <f>SUM(O47:O53)</f>
        <v>30000</v>
      </c>
      <c r="P46" s="49">
        <f>SUM(P47:P53)</f>
        <v>320660</v>
      </c>
      <c r="Q46" s="49">
        <f>SUM(Q47:Q53)</f>
        <v>4370941.04</v>
      </c>
    </row>
    <row r="47" spans="1:20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37"/>
      <c r="M47" s="37">
        <v>27716.5</v>
      </c>
      <c r="N47" s="37">
        <v>66113.19</v>
      </c>
      <c r="O47" s="37">
        <v>20000</v>
      </c>
      <c r="P47" s="37">
        <v>310660</v>
      </c>
      <c r="Q47" s="53">
        <f t="shared" si="4"/>
        <v>1277141.04</v>
      </c>
    </row>
    <row r="48" spans="1:20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4"/>
      <c r="M48" s="54"/>
      <c r="N48" s="54"/>
      <c r="O48" s="54"/>
      <c r="P48" s="54">
        <v>0</v>
      </c>
      <c r="Q48" s="53">
        <f t="shared" si="4"/>
        <v>0</v>
      </c>
    </row>
    <row r="49" spans="1:20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4"/>
      <c r="M49" s="54"/>
      <c r="N49" s="54"/>
      <c r="O49" s="54"/>
      <c r="P49" s="54">
        <v>0</v>
      </c>
      <c r="Q49" s="53">
        <f t="shared" si="4"/>
        <v>0</v>
      </c>
    </row>
    <row r="50" spans="1:20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4"/>
      <c r="M50" s="54"/>
      <c r="N50" s="54"/>
      <c r="O50" s="54"/>
      <c r="P50" s="54">
        <v>0</v>
      </c>
      <c r="Q50" s="53">
        <f t="shared" si="4"/>
        <v>0</v>
      </c>
    </row>
    <row r="51" spans="1:20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4"/>
      <c r="M51" s="54"/>
      <c r="N51" s="54"/>
      <c r="O51" s="54"/>
      <c r="P51" s="54">
        <v>0</v>
      </c>
      <c r="Q51" s="53">
        <f t="shared" si="4"/>
        <v>0</v>
      </c>
    </row>
    <row r="52" spans="1:20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4">
        <v>2973800</v>
      </c>
      <c r="M52" s="54"/>
      <c r="N52" s="54"/>
      <c r="O52" s="54"/>
      <c r="P52" s="54">
        <v>0</v>
      </c>
      <c r="Q52" s="53">
        <f t="shared" si="4"/>
        <v>2973800</v>
      </c>
    </row>
    <row r="53" spans="1:20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7">
        <v>10000</v>
      </c>
      <c r="M53" s="7">
        <v>10000</v>
      </c>
      <c r="N53" s="7">
        <v>10000</v>
      </c>
      <c r="O53" s="7">
        <v>10000</v>
      </c>
      <c r="P53" s="7">
        <v>10000</v>
      </c>
      <c r="Q53" s="53">
        <f t="shared" si="4"/>
        <v>120000</v>
      </c>
    </row>
    <row r="54" spans="1:20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3">
        <f t="shared" ref="Q54" si="7">SUM(E54:O54)</f>
        <v>0</v>
      </c>
    </row>
    <row r="55" spans="1:20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53">
        <f t="shared" si="4"/>
        <v>0</v>
      </c>
    </row>
    <row r="56" spans="1:20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3">
        <f t="shared" si="4"/>
        <v>0</v>
      </c>
    </row>
    <row r="57" spans="1:20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3">
        <f t="shared" si="4"/>
        <v>0</v>
      </c>
    </row>
    <row r="58" spans="1:20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3">
        <f t="shared" si="4"/>
        <v>0</v>
      </c>
    </row>
    <row r="59" spans="1:20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3">
        <f t="shared" si="4"/>
        <v>0</v>
      </c>
    </row>
    <row r="60" spans="1:20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3">
        <f t="shared" si="4"/>
        <v>0</v>
      </c>
    </row>
    <row r="61" spans="1:20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53">
        <f t="shared" si="4"/>
        <v>0</v>
      </c>
    </row>
    <row r="62" spans="1:20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8">SUM(E63:E71)</f>
        <v>0</v>
      </c>
      <c r="F62" s="49">
        <f t="shared" si="8"/>
        <v>0</v>
      </c>
      <c r="G62" s="49">
        <f t="shared" ref="G62:P62" si="9">SUM(G63:G71)</f>
        <v>0</v>
      </c>
      <c r="H62" s="49">
        <f t="shared" si="9"/>
        <v>0</v>
      </c>
      <c r="I62" s="49">
        <f t="shared" si="9"/>
        <v>165648.4</v>
      </c>
      <c r="J62" s="49">
        <f t="shared" si="9"/>
        <v>4614000</v>
      </c>
      <c r="K62" s="49">
        <f t="shared" si="9"/>
        <v>149688.9</v>
      </c>
      <c r="L62" s="49">
        <f t="shared" si="9"/>
        <v>169737.1</v>
      </c>
      <c r="M62" s="49">
        <f t="shared" si="9"/>
        <v>0</v>
      </c>
      <c r="N62" s="49">
        <f t="shared" si="9"/>
        <v>579871.34000000008</v>
      </c>
      <c r="O62" s="49">
        <f t="shared" si="9"/>
        <v>1063170.8399999999</v>
      </c>
      <c r="P62" s="49">
        <f t="shared" si="9"/>
        <v>0</v>
      </c>
      <c r="Q62" s="49">
        <f>SUM(Q63:Q71)</f>
        <v>6742116.580000001</v>
      </c>
      <c r="T62" s="11"/>
    </row>
    <row r="63" spans="1:20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7">
        <v>133576</v>
      </c>
      <c r="M63" s="7"/>
      <c r="N63" s="7">
        <v>230645.75</v>
      </c>
      <c r="O63" s="7">
        <v>674160.24</v>
      </c>
      <c r="P63" s="54"/>
      <c r="Q63" s="53">
        <f t="shared" si="4"/>
        <v>1188070.8900000001</v>
      </c>
    </row>
    <row r="64" spans="1:20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4"/>
      <c r="M64" s="54"/>
      <c r="N64" s="54">
        <v>324668.09000000003</v>
      </c>
      <c r="O64" s="54"/>
      <c r="P64" s="54"/>
      <c r="Q64" s="53">
        <f t="shared" si="4"/>
        <v>324668.09000000003</v>
      </c>
    </row>
    <row r="65" spans="1:20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4"/>
      <c r="M65" s="54"/>
      <c r="N65" s="54"/>
      <c r="O65" s="54"/>
      <c r="P65" s="54"/>
      <c r="Q65" s="53">
        <f t="shared" si="4"/>
        <v>0</v>
      </c>
    </row>
    <row r="66" spans="1:20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4"/>
      <c r="M66" s="54"/>
      <c r="N66" s="54"/>
      <c r="O66" s="54"/>
      <c r="P66" s="54"/>
      <c r="Q66" s="53">
        <f t="shared" si="4"/>
        <v>4614000</v>
      </c>
    </row>
    <row r="67" spans="1:20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4">
        <v>36161.1</v>
      </c>
      <c r="M67" s="54"/>
      <c r="N67" s="54">
        <v>4350</v>
      </c>
      <c r="O67" s="54">
        <v>389010.6</v>
      </c>
      <c r="P67" s="54"/>
      <c r="Q67" s="53">
        <f t="shared" si="4"/>
        <v>429521.69999999995</v>
      </c>
    </row>
    <row r="68" spans="1:20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4"/>
      <c r="M68" s="54"/>
      <c r="N68" s="54">
        <v>20207.5</v>
      </c>
      <c r="O68" s="54"/>
      <c r="P68" s="54"/>
      <c r="Q68" s="53">
        <f t="shared" si="4"/>
        <v>20207.5</v>
      </c>
    </row>
    <row r="69" spans="1:20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4"/>
      <c r="M69" s="54"/>
      <c r="N69" s="54"/>
      <c r="O69" s="54"/>
      <c r="P69" s="54"/>
      <c r="Q69" s="53">
        <f t="shared" si="4"/>
        <v>0</v>
      </c>
    </row>
    <row r="70" spans="1:20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4"/>
      <c r="M70" s="54"/>
      <c r="N70" s="54"/>
      <c r="O70" s="54"/>
      <c r="P70" s="7"/>
      <c r="Q70" s="53">
        <f t="shared" si="4"/>
        <v>0</v>
      </c>
    </row>
    <row r="71" spans="1:20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7"/>
      <c r="M71" s="7"/>
      <c r="N71" s="7"/>
      <c r="O71" s="7"/>
      <c r="P71" s="7">
        <v>0</v>
      </c>
      <c r="Q71" s="53">
        <f t="shared" si="4"/>
        <v>165648.4</v>
      </c>
    </row>
    <row r="72" spans="1:20" ht="15.75" thickBot="1" x14ac:dyDescent="0.3">
      <c r="A72" s="19" t="s">
        <v>55</v>
      </c>
      <c r="B72" s="21"/>
      <c r="C72" s="64">
        <f t="shared" ref="C72:E72" si="10">SUM(C73:C76)</f>
        <v>0</v>
      </c>
      <c r="D72" s="64">
        <f t="shared" ref="D72" si="11">SUM(D73:D76)</f>
        <v>0</v>
      </c>
      <c r="E72" s="64">
        <f t="shared" si="10"/>
        <v>0</v>
      </c>
      <c r="F72" s="64">
        <f t="shared" ref="F72" si="12">SUM(F73:F76)</f>
        <v>0</v>
      </c>
      <c r="G72" s="64">
        <f t="shared" ref="G72:H72" si="13">SUM(G73:G76)</f>
        <v>0</v>
      </c>
      <c r="H72" s="64">
        <f t="shared" si="13"/>
        <v>0</v>
      </c>
      <c r="I72" s="64">
        <f t="shared" ref="I72:J72" si="14">SUM(I73:I76)</f>
        <v>0</v>
      </c>
      <c r="J72" s="64">
        <f t="shared" si="14"/>
        <v>0</v>
      </c>
      <c r="K72" s="64">
        <f t="shared" ref="K72:M72" si="15">SUM(K73:K76)</f>
        <v>0</v>
      </c>
      <c r="L72" s="64">
        <f t="shared" si="15"/>
        <v>0</v>
      </c>
      <c r="M72" s="64">
        <f t="shared" si="15"/>
        <v>0</v>
      </c>
      <c r="N72" s="64">
        <f t="shared" ref="N72:O72" si="16">SUM(N73:N76)</f>
        <v>0</v>
      </c>
      <c r="O72" s="64">
        <f t="shared" si="16"/>
        <v>0</v>
      </c>
      <c r="P72" s="64">
        <f t="shared" ref="P72" si="17">SUM(P73:P76)</f>
        <v>0</v>
      </c>
      <c r="Q72" s="64">
        <f t="shared" ref="Q72" si="18">SUM(Q73:Q76)</f>
        <v>0</v>
      </c>
    </row>
    <row r="73" spans="1:20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53">
        <f t="shared" ref="Q73:Q83" si="19">SUM(E73:K73)</f>
        <v>0</v>
      </c>
    </row>
    <row r="74" spans="1:20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3">
        <f t="shared" si="19"/>
        <v>0</v>
      </c>
    </row>
    <row r="75" spans="1:20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53">
        <f t="shared" si="19"/>
        <v>0</v>
      </c>
      <c r="S75" s="11"/>
    </row>
    <row r="76" spans="1:20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53">
        <f t="shared" si="19"/>
        <v>0</v>
      </c>
      <c r="T76" t="s">
        <v>96</v>
      </c>
    </row>
    <row r="77" spans="1:20" ht="45.75" customHeight="1" thickBot="1" x14ac:dyDescent="0.3">
      <c r="A77" s="19" t="s">
        <v>60</v>
      </c>
      <c r="B77" s="21"/>
      <c r="C77" s="64">
        <f t="shared" ref="C77:D77" si="20">SUM(C78:C79)</f>
        <v>0</v>
      </c>
      <c r="D77" s="64">
        <f t="shared" si="20"/>
        <v>0</v>
      </c>
      <c r="E77" s="64">
        <f t="shared" ref="E77" si="21">SUM(E78:E79)</f>
        <v>0</v>
      </c>
      <c r="F77" s="64">
        <f t="shared" ref="F77" si="22">SUM(F78:F79)</f>
        <v>0</v>
      </c>
      <c r="G77" s="64">
        <f t="shared" ref="G77:H77" si="23">SUM(G78:G79)</f>
        <v>0</v>
      </c>
      <c r="H77" s="64">
        <f t="shared" si="23"/>
        <v>0</v>
      </c>
      <c r="I77" s="64">
        <f t="shared" ref="I77:J77" si="24">SUM(I78:I79)</f>
        <v>0</v>
      </c>
      <c r="J77" s="64">
        <f t="shared" si="24"/>
        <v>0</v>
      </c>
      <c r="K77" s="64">
        <f t="shared" ref="K77" si="25">SUM(K78:K79)</f>
        <v>0</v>
      </c>
      <c r="L77" s="64">
        <f t="shared" ref="L77:M77" si="26">SUM(L78:L79)</f>
        <v>0</v>
      </c>
      <c r="M77" s="64">
        <f t="shared" si="26"/>
        <v>0</v>
      </c>
      <c r="N77" s="64">
        <f t="shared" ref="N77:O77" si="27">SUM(N78:N79)</f>
        <v>0</v>
      </c>
      <c r="O77" s="64">
        <f t="shared" si="27"/>
        <v>0</v>
      </c>
      <c r="P77" s="64">
        <f t="shared" ref="P77" si="28">SUM(P78:P79)</f>
        <v>0</v>
      </c>
      <c r="Q77" s="53">
        <f t="shared" si="19"/>
        <v>0</v>
      </c>
    </row>
    <row r="78" spans="1:20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53">
        <f t="shared" si="19"/>
        <v>0</v>
      </c>
    </row>
    <row r="79" spans="1:20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53">
        <f t="shared" si="19"/>
        <v>0</v>
      </c>
    </row>
    <row r="80" spans="1:20" ht="15.75" thickBot="1" x14ac:dyDescent="0.3">
      <c r="A80" s="19" t="s">
        <v>63</v>
      </c>
      <c r="B80" s="21"/>
      <c r="C80" s="64">
        <f t="shared" ref="C80:D80" si="29">SUM(C81:C83)</f>
        <v>0</v>
      </c>
      <c r="D80" s="64">
        <f t="shared" si="29"/>
        <v>0</v>
      </c>
      <c r="E80" s="64">
        <f t="shared" ref="E80" si="30">SUM(E81:E83)</f>
        <v>0</v>
      </c>
      <c r="F80" s="64">
        <f t="shared" ref="F80" si="31">SUM(F81:F83)</f>
        <v>0</v>
      </c>
      <c r="G80" s="64">
        <f t="shared" ref="G80:H80" si="32">SUM(G81:G83)</f>
        <v>0</v>
      </c>
      <c r="H80" s="64">
        <f t="shared" si="32"/>
        <v>0</v>
      </c>
      <c r="I80" s="64">
        <f t="shared" ref="I80:J80" si="33">SUM(I81:I83)</f>
        <v>0</v>
      </c>
      <c r="J80" s="64">
        <f t="shared" si="33"/>
        <v>0</v>
      </c>
      <c r="K80" s="64">
        <f t="shared" ref="K80" si="34">SUM(K81:K83)</f>
        <v>0</v>
      </c>
      <c r="L80" s="64">
        <f t="shared" ref="L80:M80" si="35">SUM(L81:L83)</f>
        <v>0</v>
      </c>
      <c r="M80" s="64">
        <f t="shared" si="35"/>
        <v>0</v>
      </c>
      <c r="N80" s="64">
        <f t="shared" ref="N80:O80" si="36">SUM(N81:N83)</f>
        <v>0</v>
      </c>
      <c r="O80" s="64">
        <f t="shared" si="36"/>
        <v>0</v>
      </c>
      <c r="P80" s="64">
        <f t="shared" ref="P80" si="37">SUM(P81:P83)</f>
        <v>0</v>
      </c>
      <c r="Q80" s="53">
        <f t="shared" si="19"/>
        <v>0</v>
      </c>
    </row>
    <row r="81" spans="1:20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53">
        <f t="shared" si="19"/>
        <v>0</v>
      </c>
    </row>
    <row r="82" spans="1:20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3">
        <f t="shared" si="19"/>
        <v>0</v>
      </c>
      <c r="S82" s="11"/>
      <c r="T82" s="11"/>
    </row>
    <row r="83" spans="1:20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53">
        <f t="shared" si="19"/>
        <v>0</v>
      </c>
    </row>
    <row r="84" spans="1:20" ht="15.75" thickBot="1" x14ac:dyDescent="0.3">
      <c r="A84" s="26" t="s">
        <v>67</v>
      </c>
      <c r="B84" s="27"/>
      <c r="C84" s="51">
        <f>+C19</f>
        <v>334176821</v>
      </c>
      <c r="D84" s="51">
        <f>+D19</f>
        <v>420676821</v>
      </c>
      <c r="E84" s="65">
        <f t="shared" ref="E84:P84" si="38">+E20+E26+E36+E46+E62</f>
        <v>15107975.369999999</v>
      </c>
      <c r="F84" s="65">
        <f t="shared" si="38"/>
        <v>16477843.060000001</v>
      </c>
      <c r="G84" s="65">
        <f t="shared" si="38"/>
        <v>17431851.889999997</v>
      </c>
      <c r="H84" s="65">
        <f t="shared" si="38"/>
        <v>20426382.010000002</v>
      </c>
      <c r="I84" s="65">
        <f t="shared" si="38"/>
        <v>33361557.640000001</v>
      </c>
      <c r="J84" s="65">
        <f t="shared" si="38"/>
        <v>26176695.149999999</v>
      </c>
      <c r="K84" s="65">
        <f t="shared" si="38"/>
        <v>16936392.210000001</v>
      </c>
      <c r="L84" s="65">
        <f t="shared" si="38"/>
        <v>22908456.420000002</v>
      </c>
      <c r="M84" s="65">
        <f t="shared" si="38"/>
        <v>17068098.869999997</v>
      </c>
      <c r="N84" s="65">
        <f t="shared" si="38"/>
        <v>40172687.18</v>
      </c>
      <c r="O84" s="65">
        <f t="shared" si="38"/>
        <v>115903424.73999999</v>
      </c>
      <c r="P84" s="65">
        <f t="shared" si="38"/>
        <v>33693775.340000004</v>
      </c>
      <c r="Q84" s="65">
        <f>+Q20+Q26+Q36+Q46+Q62</f>
        <v>375698179.88</v>
      </c>
      <c r="S84" s="11"/>
    </row>
    <row r="85" spans="1:20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67"/>
      <c r="M85" s="67"/>
      <c r="N85" s="67"/>
      <c r="O85" s="67"/>
      <c r="P85" s="67"/>
      <c r="Q85" s="8"/>
    </row>
    <row r="86" spans="1:20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78">
        <v>0</v>
      </c>
    </row>
    <row r="87" spans="1:20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53">
        <f t="shared" ref="Q87:Q92" si="39">SUM(E87:E87)</f>
        <v>0</v>
      </c>
    </row>
    <row r="88" spans="1:20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53">
        <f t="shared" si="39"/>
        <v>0</v>
      </c>
    </row>
    <row r="89" spans="1:20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53">
        <f t="shared" si="39"/>
        <v>0</v>
      </c>
    </row>
    <row r="90" spans="1:20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53">
        <f t="shared" si="39"/>
        <v>0</v>
      </c>
    </row>
    <row r="91" spans="1:20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3">
        <f t="shared" si="39"/>
        <v>0</v>
      </c>
    </row>
    <row r="92" spans="1:20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40">SUM(D92:D92)</f>
        <v>0</v>
      </c>
      <c r="J92" s="53">
        <f t="shared" ref="J92" si="41">SUM(E92:E92)</f>
        <v>0</v>
      </c>
      <c r="K92" s="53">
        <f t="shared" ref="K92:P92" si="42">SUM(F92:F92)</f>
        <v>0</v>
      </c>
      <c r="L92" s="53">
        <f t="shared" si="42"/>
        <v>0</v>
      </c>
      <c r="M92" s="53">
        <f t="shared" si="42"/>
        <v>0</v>
      </c>
      <c r="N92" s="53">
        <f t="shared" si="42"/>
        <v>0</v>
      </c>
      <c r="O92" s="53">
        <f t="shared" si="42"/>
        <v>0</v>
      </c>
      <c r="P92" s="53">
        <f t="shared" si="42"/>
        <v>0</v>
      </c>
      <c r="Q92" s="53">
        <f t="shared" si="39"/>
        <v>0</v>
      </c>
    </row>
    <row r="93" spans="1:20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20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20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76">
        <v>0</v>
      </c>
      <c r="Q95" s="67">
        <v>0</v>
      </c>
    </row>
    <row r="96" spans="1:20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</row>
    <row r="97" spans="1:19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38"/>
      <c r="M97" s="38"/>
      <c r="N97" s="38"/>
      <c r="O97" s="38"/>
      <c r="P97" s="38"/>
      <c r="Q97" s="75">
        <v>0</v>
      </c>
    </row>
    <row r="98" spans="1:19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46"/>
      <c r="S98" s="11"/>
    </row>
    <row r="99" spans="1:19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420676821</v>
      </c>
      <c r="E99" s="77">
        <f t="shared" ref="E99:Q99" si="43">+E84+E97</f>
        <v>15107975.369999999</v>
      </c>
      <c r="F99" s="77">
        <f t="shared" si="43"/>
        <v>16477843.060000001</v>
      </c>
      <c r="G99" s="77">
        <f t="shared" si="43"/>
        <v>17431851.889999997</v>
      </c>
      <c r="H99" s="77">
        <f t="shared" si="43"/>
        <v>20426382.010000002</v>
      </c>
      <c r="I99" s="77">
        <f t="shared" si="43"/>
        <v>33361557.640000001</v>
      </c>
      <c r="J99" s="77">
        <f t="shared" si="43"/>
        <v>26176695.149999999</v>
      </c>
      <c r="K99" s="77">
        <f t="shared" si="43"/>
        <v>16936392.210000001</v>
      </c>
      <c r="L99" s="77">
        <f t="shared" si="43"/>
        <v>22908456.420000002</v>
      </c>
      <c r="M99" s="77">
        <f t="shared" si="43"/>
        <v>17068098.869999997</v>
      </c>
      <c r="N99" s="77">
        <f t="shared" si="43"/>
        <v>40172687.18</v>
      </c>
      <c r="O99" s="77">
        <f t="shared" si="43"/>
        <v>115903424.73999999</v>
      </c>
      <c r="P99" s="77">
        <f t="shared" si="43"/>
        <v>33693775.340000004</v>
      </c>
      <c r="Q99" s="77">
        <f t="shared" si="43"/>
        <v>375698179.88</v>
      </c>
      <c r="S99" s="11"/>
    </row>
    <row r="100" spans="1:19" ht="15.75" thickTop="1" x14ac:dyDescent="0.25">
      <c r="A100" s="10" t="s">
        <v>85</v>
      </c>
      <c r="Q100" s="11"/>
    </row>
    <row r="101" spans="1:19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9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9" x14ac:dyDescent="0.25">
      <c r="A103" s="2" t="s">
        <v>88</v>
      </c>
    </row>
    <row r="104" spans="1:19" x14ac:dyDescent="0.25">
      <c r="A104" s="2" t="s">
        <v>89</v>
      </c>
    </row>
    <row r="105" spans="1:19" x14ac:dyDescent="0.25">
      <c r="A105" s="2" t="s">
        <v>90</v>
      </c>
    </row>
    <row r="106" spans="1:19" x14ac:dyDescent="0.25">
      <c r="A106" s="2" t="s">
        <v>94</v>
      </c>
    </row>
    <row r="107" spans="1:19" x14ac:dyDescent="0.25">
      <c r="A107" s="2"/>
    </row>
    <row r="108" spans="1:19" x14ac:dyDescent="0.25">
      <c r="A108" s="2"/>
    </row>
    <row r="109" spans="1:19" x14ac:dyDescent="0.25">
      <c r="A109" s="2"/>
    </row>
    <row r="110" spans="1:19" x14ac:dyDescent="0.25">
      <c r="A110" s="2"/>
    </row>
    <row r="111" spans="1:19" x14ac:dyDescent="0.25">
      <c r="A111" s="2"/>
    </row>
    <row r="112" spans="1:1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Q16"/>
    <mergeCell ref="A12:R12"/>
    <mergeCell ref="A11:R11"/>
    <mergeCell ref="A13:R13"/>
    <mergeCell ref="A14:R14"/>
    <mergeCell ref="A15:R1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0" fitToHeight="0" orientation="landscape" r:id="rId1"/>
  <headerFooter>
    <oddFooter>Página &amp;P</oddFooter>
  </headerFooter>
  <rowBreaks count="3" manualBreakCount="3">
    <brk id="39" max="16" man="1"/>
    <brk id="61" max="16" man="1"/>
    <brk id="88" max="16" man="1"/>
  </rowBreaks>
  <ignoredErrors>
    <ignoredError sqref="E72 E77 Q26 Q36 Q46 Q62 Q72:Q9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2025-01-07T14:03:07Z</cp:lastPrinted>
  <dcterms:created xsi:type="dcterms:W3CDTF">2018-04-17T18:57:16Z</dcterms:created>
  <dcterms:modified xsi:type="dcterms:W3CDTF">2025-01-10T12:18:50Z</dcterms:modified>
  <cp:category/>
  <cp:contentStatus/>
</cp:coreProperties>
</file>