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DICIEMBRE 2025/"/>
    </mc:Choice>
  </mc:AlternateContent>
  <xr:revisionPtr revIDLastSave="0" documentId="14_{CCA3C138-FBC8-4272-B95B-70AF22AE5072}" xr6:coauthVersionLast="47" xr6:coauthVersionMax="47" xr10:uidLastSave="{00000000-0000-0000-0000-000000000000}"/>
  <bookViews>
    <workbookView xWindow="-120" yWindow="-120" windowWidth="20730" windowHeight="11160" tabRatio="905" xr2:uid="{00000000-000D-0000-FFFF-FFFF00000000}"/>
  </bookViews>
  <sheets>
    <sheet name="Balance General- Diciembre 2025" sheetId="73" r:id="rId1"/>
    <sheet name="INVENTARIO" sheetId="71" r:id="rId2"/>
    <sheet name="Balance General- Agosto 2025" sheetId="70" r:id="rId3"/>
    <sheet name="Hoja2" sheetId="7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2">'Balance General- Agosto 2025'!$A$1:$C$89</definedName>
    <definedName name="_xlnm.Print_Area" localSheetId="0">'Balance General- Diciembre 2025'!$A$1:$C$89</definedName>
    <definedName name="_xlnm.Print_Titles" localSheetId="2">'Balance General- Agosto 2025'!$1:$10</definedName>
    <definedName name="_xlnm.Print_Titles" localSheetId="0">'Balance General- Diciembre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0" l="1"/>
  <c r="B6" i="71"/>
  <c r="B7" i="71" l="1"/>
  <c r="B8" i="71" l="1"/>
  <c r="B9" i="71" l="1"/>
  <c r="B10" i="71" l="1"/>
  <c r="B11" i="71" l="1"/>
  <c r="B12" i="71" l="1"/>
  <c r="B13" i="71" l="1"/>
  <c r="C70" i="73"/>
  <c r="C65" i="73"/>
  <c r="C55" i="73"/>
  <c r="C51" i="73"/>
  <c r="C42" i="73"/>
  <c r="E45" i="73" s="1"/>
  <c r="E47" i="73" s="1"/>
  <c r="C18" i="73"/>
  <c r="E42" i="73" l="1"/>
  <c r="C46" i="73"/>
  <c r="C58" i="73" s="1"/>
  <c r="E48" i="73"/>
  <c r="H42" i="70"/>
  <c r="C60" i="73" l="1"/>
  <c r="C72" i="73" s="1"/>
  <c r="C74" i="73" s="1"/>
  <c r="I12" i="70"/>
  <c r="E28" i="70"/>
  <c r="J26" i="72"/>
  <c r="J25" i="72"/>
  <c r="J24" i="72"/>
  <c r="J23" i="72"/>
  <c r="J22" i="72"/>
  <c r="J21" i="72"/>
  <c r="J20" i="72"/>
  <c r="J19" i="72"/>
  <c r="J17" i="72"/>
  <c r="J16" i="72"/>
  <c r="J15" i="72"/>
  <c r="J14" i="72"/>
  <c r="J13" i="72"/>
  <c r="J12" i="72"/>
  <c r="J11" i="72"/>
  <c r="J10" i="72"/>
  <c r="J9" i="72"/>
  <c r="J8" i="72"/>
  <c r="L12" i="72"/>
  <c r="N28" i="72"/>
  <c r="N30" i="72" s="1"/>
  <c r="I28" i="72"/>
  <c r="I31" i="72" s="1"/>
  <c r="H28" i="72"/>
  <c r="H31" i="72" s="1"/>
  <c r="F40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7" i="70"/>
  <c r="E26" i="70"/>
  <c r="E25" i="70"/>
  <c r="E24" i="70"/>
  <c r="E23" i="70"/>
  <c r="J28" i="72" l="1"/>
  <c r="H40" i="70"/>
  <c r="J16" i="70"/>
  <c r="I16" i="70" l="1"/>
  <c r="B28" i="71"/>
  <c r="B34" i="71" s="1"/>
  <c r="A28" i="71"/>
  <c r="A34" i="71" s="1"/>
  <c r="C31" i="71"/>
  <c r="C30" i="71"/>
  <c r="C29" i="71"/>
  <c r="C27" i="71"/>
  <c r="C28" i="71" l="1"/>
  <c r="C34" i="71" s="1"/>
  <c r="C55" i="70" l="1"/>
  <c r="C18" i="70" l="1"/>
  <c r="C51" i="70" l="1"/>
  <c r="G40" i="70" s="1"/>
  <c r="C42" i="70"/>
  <c r="C46" i="70" s="1"/>
  <c r="C58" i="70" l="1"/>
  <c r="C60" i="70"/>
  <c r="C65" i="70"/>
  <c r="C70" i="70"/>
  <c r="C72" i="70" l="1"/>
  <c r="C74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Gonzales Reyes</author>
  </authors>
  <commentList>
    <comment ref="C13" authorId="0" shapeId="0" xr:uid="{164EA89D-9CB0-4378-A0F9-5E17DAC92856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4" authorId="0" shapeId="0" xr:uid="{039BFD50-466F-4319-9428-C5F4AC3E429F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5" authorId="0" shapeId="0" xr:uid="{4A295B2B-C074-4AD3-A42D-E796BEFAC4A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6" authorId="0" shapeId="0" xr:uid="{B3AABF78-2F63-4355-9CDF-132769D6B96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Solicitar a Juan Bello, ya está actualizado</t>
        </r>
      </text>
    </comment>
    <comment ref="C17" authorId="0" shapeId="0" xr:uid="{5FBBFCBD-CEF5-4FA5-8C55-6637F32BD85C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Son los 1.067,446.72</t>
        </r>
      </text>
    </comment>
    <comment ref="C44" authorId="0" shapeId="0" xr:uid="{C156E147-E214-4624-B704-7B2D28FB4EB4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Monto fijo</t>
        </r>
      </text>
    </comment>
    <comment ref="C54" authorId="0" shapeId="0" xr:uid="{944EF179-F852-4B5E-B192-E341B277CD73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64" authorId="0" shapeId="0" xr:uid="{9A4D77A8-114A-42A5-A122-7E0A5B85EC32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Tener en consideración los 240,000.00 del Banco Central, Las prestaciones (si hay) y las cuentas por pagar. ESTÁ ACTUALIZADO</t>
        </r>
      </text>
    </comment>
  </commentList>
</comments>
</file>

<file path=xl/sharedStrings.xml><?xml version="1.0" encoding="utf-8"?>
<sst xmlns="http://schemas.openxmlformats.org/spreadsheetml/2006/main" count="154" uniqueCount="80">
  <si>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</si>
  <si>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</si>
  <si>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</si>
  <si>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</si>
  <si>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</si>
  <si>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</si>
  <si>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</si>
  <si>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</si>
  <si>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</si>
  <si>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</si>
  <si>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</si>
  <si>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</si>
  <si>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</si>
  <si>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</si>
  <si>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</si>
  <si>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</si>
  <si>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</si>
  <si>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</si>
  <si>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</si>
  <si>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</si>
  <si>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</si>
  <si>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</si>
  <si>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</si>
  <si>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</si>
  <si>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</si>
  <si>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</si>
  <si>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</si>
  <si>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</si>
  <si>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</si>
  <si>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</si>
  <si>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</si>
  <si>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</si>
  <si>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</si>
  <si>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</si>
  <si>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</si>
  <si>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</si>
  <si>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</si>
  <si>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</si>
  <si>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</si>
  <si>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</si>
  <si>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</si>
  <si>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</si>
  <si>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</si>
  <si>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</si>
  <si>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</si>
  <si>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</si>
  <si>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</si>
  <si>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</si>
  <si>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</si>
  <si>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</si>
  <si>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</si>
  <si>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</si>
  <si>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</si>
  <si>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</si>
  <si>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</si>
  <si>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</si>
  <si>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 xml:space="preserve">VALORES TOMADO DEL INFORME DE CUENTAS POR PAGAR AL MES </t>
  </si>
  <si>
    <t>JULIO</t>
  </si>
  <si>
    <t>VALORES TOMADOS DE LOS FORMUALIOS DE AMORTIAZACION DE LAS LICENCIAS Y LOS SEGUROS</t>
  </si>
  <si>
    <t>ESTOS LOS VALORES PENDIENTES DE AMORTIZAR</t>
  </si>
  <si>
    <t>Balance General</t>
  </si>
  <si>
    <t>Al 31 de Agosto 2025</t>
  </si>
  <si>
    <t>(Vaor en RD$)</t>
  </si>
  <si>
    <t>Flavia Abreu Peña</t>
  </si>
  <si>
    <t>Junio</t>
  </si>
  <si>
    <t>Julio</t>
  </si>
  <si>
    <t>Abril</t>
  </si>
  <si>
    <t>Marzo</t>
  </si>
  <si>
    <t>Bienes de consumo</t>
  </si>
  <si>
    <t>Mayo</t>
  </si>
  <si>
    <t>Agosto</t>
  </si>
  <si>
    <t>Salidas</t>
  </si>
  <si>
    <t xml:space="preserve">Entradas </t>
  </si>
  <si>
    <t>Enero</t>
  </si>
  <si>
    <t>Febrero</t>
  </si>
  <si>
    <t>Flavia Carolina Abreu Peña</t>
  </si>
  <si>
    <t>Octubre</t>
  </si>
  <si>
    <t>Equipo médico y de laboratorio</t>
  </si>
  <si>
    <t>Al 31 de Diciembre 2025</t>
  </si>
  <si>
    <t>Otros equipos y mobiliario educacional, deportivo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</si>
</sst>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72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20" fillId="0" borderId="0" xfId="1" applyFont="1" applyFill="1" applyAlignment="1">
      <alignment horizontal="right"/>
    </xf>
    <xf numFmtId="43" fontId="19" fillId="0" borderId="0" xfId="1" applyFont="1"/>
    <xf numFmtId="0" fontId="13" fillId="0" borderId="0" xfId="0" applyFont="1"/>
    <xf numFmtId="0" fontId="13" fillId="0" borderId="0" xfId="0" applyFont="1" applyAlignment="1">
      <alignment horizontal="left"/>
    </xf>
    <xf numFmtId="43" fontId="13" fillId="0" borderId="0" xfId="1" applyFont="1" applyAlignment="1">
      <alignment horizontal="left"/>
    </xf>
    <xf numFmtId="43" fontId="1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A9889FF-4BEE-4C84-8234-7426974E95FB}"/>
            </a:ext>
          </a:extLst>
        </xdr:cNvPr>
        <xdr:cNvCxnSpPr/>
      </xdr:nvCxnSpPr>
      <xdr:spPr>
        <a:xfrm>
          <a:off x="2117909" y="16581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32A6C02-15CF-45BA-B9F8-68C59F13C30B}"/>
            </a:ext>
          </a:extLst>
        </xdr:cNvPr>
        <xdr:cNvCxnSpPr/>
      </xdr:nvCxnSpPr>
      <xdr:spPr>
        <a:xfrm>
          <a:off x="2117909" y="17343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E88C7-9162-4F74-B362-E5C5DFC00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6999192" cy="11966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25ED5ED-FBEE-4D41-86D5-2B0B320F6F85}"/>
            </a:ext>
          </a:extLst>
        </xdr:cNvPr>
        <xdr:cNvCxnSpPr/>
      </xdr:nvCxnSpPr>
      <xdr:spPr>
        <a:xfrm>
          <a:off x="2079811" y="181165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de%20%20enero%202025%20-%20copia%20(1).xlsx" TargetMode="External"/><Relationship Id="rId1" Type="http://schemas.openxmlformats.org/officeDocument/2006/relationships/externalLinkPath" Target="file:///C:\Users\fabreu\Downloads\Reporte%20de%20Almac&#233;n%2031de%20%20enero%202025%20-%20cop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28%20de%20febrer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28%20de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rz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rz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abril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ab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y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y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juni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juni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%20de%20julio%202025%20(1).xlsx" TargetMode="External"/><Relationship Id="rId1" Type="http://schemas.openxmlformats.org/officeDocument/2006/relationships/externalLinkPath" Target="file:///C:\Users\fabreu\Downloads\Reporte%20de%20Almac&#233;n%2031%20de%20julio%202025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agost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3">
          <cell r="N73">
            <v>2065623.3358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M70">
            <v>1967171.94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P70">
            <v>2055403.6077399999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1">
          <cell r="O151">
            <v>1960661.6734700003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P150">
            <v>2275938.2895399998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68">
          <cell r="O68">
            <v>2139143.8078399999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N150">
            <v>2140037.2680299999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2">
          <cell r="O152">
            <v>2195915.25881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22DD-79DD-407D-BA8D-62E87D39744B}">
  <sheetPr>
    <tabColor theme="3" tint="-0.249977111117893"/>
  </sheetPr>
  <dimension ref="A1:N89"/>
  <sheetViews>
    <sheetView showGridLines="0" tabSelected="1" topLeftCell="A60" zoomScale="85" zoomScaleNormal="85" workbookViewId="0">
      <selection activeCell="D66" sqref="D66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0" x14ac:dyDescent="0.25">
      <c r="A1" s="66"/>
      <c r="B1" s="66"/>
      <c r="C1" s="66"/>
    </row>
    <row r="2" spans="1:10" ht="18.75" customHeight="1" x14ac:dyDescent="0.25">
      <c r="A2" s="66"/>
      <c r="B2" s="66"/>
      <c r="C2" s="66"/>
    </row>
    <row r="3" spans="1:10" ht="18.75" customHeight="1" x14ac:dyDescent="0.25">
      <c r="A3" s="66"/>
      <c r="B3" s="66"/>
      <c r="C3" s="66"/>
    </row>
    <row r="4" spans="1:10" ht="18.75" customHeight="1" x14ac:dyDescent="0.25">
      <c r="A4" s="66"/>
      <c r="B4" s="66"/>
      <c r="C4" s="66"/>
    </row>
    <row r="5" spans="1:10" ht="18.75" customHeight="1" x14ac:dyDescent="0.25">
      <c r="A5" s="66"/>
      <c r="B5" s="66"/>
      <c r="C5" s="66"/>
    </row>
    <row r="6" spans="1:10" ht="18.600000000000001" hidden="1" customHeight="1" x14ac:dyDescent="0.25">
      <c r="A6" s="66"/>
      <c r="B6" s="66"/>
      <c r="C6" s="66"/>
    </row>
    <row r="7" spans="1:10" ht="10.5" customHeight="1" x14ac:dyDescent="0.25">
      <c r="A7" s="66"/>
      <c r="B7" s="66"/>
      <c r="C7" s="66"/>
    </row>
    <row r="8" spans="1:10" ht="18.75" x14ac:dyDescent="0.3">
      <c r="A8" s="67" t="s">
        <v>60</v>
      </c>
      <c r="B8" s="67"/>
      <c r="C8" s="67"/>
    </row>
    <row r="9" spans="1:10" ht="15.75" x14ac:dyDescent="0.25">
      <c r="A9" s="68" t="s">
        <v>78</v>
      </c>
      <c r="B9" s="68"/>
      <c r="C9" s="68"/>
      <c r="I9" s="37"/>
      <c r="J9" s="37"/>
    </row>
    <row r="10" spans="1:10" ht="15.75" x14ac:dyDescent="0.25">
      <c r="A10" s="68" t="s">
        <v>62</v>
      </c>
      <c r="B10" s="68"/>
      <c r="C10" s="68"/>
      <c r="I10" s="37"/>
      <c r="J10" s="37"/>
    </row>
    <row r="11" spans="1:10" ht="18.75" x14ac:dyDescent="0.3">
      <c r="A11" s="1" t="s">
        <v>0</v>
      </c>
      <c r="B11" s="1"/>
      <c r="I11" s="37"/>
      <c r="J11" s="37"/>
    </row>
    <row r="12" spans="1:10" ht="18.75" x14ac:dyDescent="0.3">
      <c r="A12" s="1" t="s">
        <v>1</v>
      </c>
      <c r="B12" s="31"/>
      <c r="I12" s="37"/>
      <c r="J12" s="37"/>
    </row>
    <row r="13" spans="1:10" ht="15.75" x14ac:dyDescent="0.25">
      <c r="A13" s="13" t="s">
        <v>45</v>
      </c>
      <c r="B13" s="26"/>
      <c r="C13" s="33">
        <v>151920</v>
      </c>
      <c r="I13" s="37"/>
      <c r="J13" s="37"/>
    </row>
    <row r="14" spans="1:10" ht="15.75" x14ac:dyDescent="0.25">
      <c r="A14" s="13" t="s">
        <v>52</v>
      </c>
      <c r="B14" s="26"/>
      <c r="C14" s="33">
        <v>650394.54</v>
      </c>
      <c r="I14" s="37"/>
      <c r="J14" s="37"/>
    </row>
    <row r="15" spans="1:10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0" ht="16.5" thickBot="1" x14ac:dyDescent="0.3">
      <c r="A16" s="13" t="s">
        <v>44</v>
      </c>
      <c r="B16" s="26"/>
      <c r="C16" s="65">
        <v>2214828.7400000002</v>
      </c>
      <c r="I16" s="57"/>
      <c r="J16" s="57"/>
    </row>
    <row r="17" spans="1:14" ht="16.5" thickTop="1" x14ac:dyDescent="0.25">
      <c r="A17" s="41" t="s">
        <v>43</v>
      </c>
      <c r="B17" s="42"/>
      <c r="C17" s="35">
        <v>502434.87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4564279.54</v>
      </c>
      <c r="I18" s="37"/>
      <c r="J18" s="37"/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1158177.8999999999</v>
      </c>
      <c r="F25"/>
      <c r="H25" s="37"/>
      <c r="L25" s="25"/>
    </row>
    <row r="26" spans="1:14" ht="15.75" x14ac:dyDescent="0.25">
      <c r="A26" s="3" t="s">
        <v>77</v>
      </c>
      <c r="B26" s="26"/>
      <c r="C26" s="34">
        <v>99407.85</v>
      </c>
      <c r="D26" s="34"/>
      <c r="F26"/>
      <c r="H26" s="37"/>
      <c r="L26" s="25"/>
      <c r="N26" s="12"/>
    </row>
    <row r="27" spans="1:14" ht="15.75" x14ac:dyDescent="0.25">
      <c r="A27" s="3" t="s">
        <v>27</v>
      </c>
      <c r="B27" s="26"/>
      <c r="C27" s="34">
        <v>37903658.630000003</v>
      </c>
      <c r="F27"/>
      <c r="H27" s="37"/>
      <c r="L27" s="25"/>
      <c r="N27" s="25"/>
    </row>
    <row r="28" spans="1:14" ht="15.75" x14ac:dyDescent="0.25">
      <c r="A28" s="3" t="s">
        <v>35</v>
      </c>
      <c r="B28" s="26"/>
      <c r="C28" s="34">
        <v>3250703.95</v>
      </c>
      <c r="F28"/>
      <c r="L28" s="25"/>
      <c r="N28" s="37"/>
    </row>
    <row r="29" spans="1:14" ht="15.75" x14ac:dyDescent="0.25">
      <c r="A29" s="3" t="s">
        <v>36</v>
      </c>
      <c r="B29" s="26"/>
      <c r="C29" s="34">
        <v>3739828.54</v>
      </c>
      <c r="F29"/>
      <c r="L29" s="25"/>
    </row>
    <row r="30" spans="1:14" ht="15.75" x14ac:dyDescent="0.25">
      <c r="A30" s="3" t="s">
        <v>28</v>
      </c>
      <c r="B30" s="26"/>
      <c r="C30" s="34">
        <v>2909389.25</v>
      </c>
      <c r="F30"/>
      <c r="L30" s="25"/>
    </row>
    <row r="31" spans="1:14" ht="15.75" x14ac:dyDescent="0.25">
      <c r="A31" s="3" t="s">
        <v>29</v>
      </c>
      <c r="B31" s="26"/>
      <c r="C31" s="34">
        <v>2926878.49</v>
      </c>
      <c r="F31"/>
      <c r="L31" s="25"/>
    </row>
    <row r="32" spans="1:14" ht="15.75" x14ac:dyDescent="0.25">
      <c r="A32" s="3" t="s">
        <v>37</v>
      </c>
      <c r="B32" s="26"/>
      <c r="C32" s="34">
        <v>81379.240000000005</v>
      </c>
      <c r="F32"/>
      <c r="L32" s="25"/>
    </row>
    <row r="33" spans="1:12" ht="15.75" x14ac:dyDescent="0.25">
      <c r="A33" s="3" t="s">
        <v>30</v>
      </c>
      <c r="B33" s="26"/>
      <c r="C33" s="34">
        <v>224458.1</v>
      </c>
      <c r="F33"/>
      <c r="L33" s="25"/>
    </row>
    <row r="34" spans="1:12" ht="15.75" x14ac:dyDescent="0.25">
      <c r="A34" s="3" t="s">
        <v>31</v>
      </c>
      <c r="B34" s="26"/>
      <c r="C34" s="34">
        <v>161300</v>
      </c>
      <c r="F34"/>
      <c r="L34" s="25"/>
    </row>
    <row r="35" spans="1:12" ht="15.75" x14ac:dyDescent="0.25">
      <c r="A35" s="3" t="s">
        <v>32</v>
      </c>
      <c r="B35" s="26"/>
      <c r="C35" s="34">
        <v>165648.4</v>
      </c>
      <c r="F35"/>
      <c r="L35" s="25"/>
    </row>
    <row r="36" spans="1:12" ht="15.75" x14ac:dyDescent="0.25">
      <c r="A36" s="3" t="s">
        <v>33</v>
      </c>
      <c r="B36" s="26"/>
      <c r="C36" s="34">
        <v>8980615.1600000001</v>
      </c>
      <c r="F36"/>
      <c r="L36" s="25"/>
    </row>
    <row r="37" spans="1:12" ht="15.75" x14ac:dyDescent="0.25">
      <c r="A37" s="3" t="s">
        <v>34</v>
      </c>
      <c r="B37" s="26"/>
      <c r="C37" s="34">
        <v>4</v>
      </c>
      <c r="F37"/>
      <c r="L37" s="25"/>
    </row>
    <row r="38" spans="1:12" ht="15.75" x14ac:dyDescent="0.25">
      <c r="A38" s="3" t="s">
        <v>38</v>
      </c>
      <c r="B38" s="26"/>
      <c r="C38" s="34">
        <v>427006.1</v>
      </c>
      <c r="F38"/>
      <c r="L38" s="25"/>
    </row>
    <row r="39" spans="1:12" ht="15.75" x14ac:dyDescent="0.25">
      <c r="A39" s="3" t="s">
        <v>79</v>
      </c>
      <c r="B39" s="26"/>
      <c r="C39" s="34">
        <v>270187.15999999997</v>
      </c>
      <c r="F39"/>
      <c r="L39" s="25"/>
    </row>
    <row r="40" spans="1:12" ht="15.75" x14ac:dyDescent="0.25">
      <c r="A40" s="3" t="s">
        <v>41</v>
      </c>
      <c r="B40" s="26"/>
      <c r="C40" s="34">
        <v>2098774.5699999998</v>
      </c>
      <c r="F40" s="38"/>
      <c r="G40" s="38"/>
      <c r="H40" s="38"/>
      <c r="L40" s="25"/>
    </row>
    <row r="41" spans="1:12" ht="15.75" x14ac:dyDescent="0.25">
      <c r="A41" s="43" t="s">
        <v>16</v>
      </c>
      <c r="B41" s="42"/>
      <c r="C41" s="39">
        <v>-69306872.659999996</v>
      </c>
      <c r="H41" s="37"/>
    </row>
    <row r="42" spans="1:12" ht="18.75" x14ac:dyDescent="0.3">
      <c r="A42" s="5" t="s">
        <v>4</v>
      </c>
      <c r="B42" s="26"/>
      <c r="C42" s="18">
        <f>SUM(C23:C41)</f>
        <v>20742118.259999976</v>
      </c>
      <c r="E42" s="37">
        <f>C42-18707754.92</f>
        <v>2034363.3399999738</v>
      </c>
      <c r="H42" s="12"/>
    </row>
    <row r="43" spans="1:12" ht="18.75" x14ac:dyDescent="0.3">
      <c r="A43" s="6"/>
      <c r="B43" s="26"/>
      <c r="C43" s="16"/>
    </row>
    <row r="44" spans="1:12" ht="15.75" x14ac:dyDescent="0.25">
      <c r="A44" s="4" t="s">
        <v>21</v>
      </c>
      <c r="B44" s="26"/>
      <c r="C44" s="35">
        <v>35004</v>
      </c>
    </row>
    <row r="45" spans="1:12" ht="15.75" x14ac:dyDescent="0.25">
      <c r="A45" s="7"/>
      <c r="B45" s="26"/>
      <c r="C45" s="17"/>
      <c r="E45" s="37">
        <f>C42+C49+C44</f>
        <v>21371257.889999975</v>
      </c>
    </row>
    <row r="46" spans="1:12" ht="15.75" x14ac:dyDescent="0.25">
      <c r="A46" s="44" t="s">
        <v>5</v>
      </c>
      <c r="B46" s="42"/>
      <c r="C46" s="19">
        <f>+C42+C44</f>
        <v>20777122.259999976</v>
      </c>
    </row>
    <row r="47" spans="1:12" ht="15.75" x14ac:dyDescent="0.25">
      <c r="A47" s="8"/>
      <c r="B47" s="26"/>
      <c r="C47" s="20"/>
      <c r="E47" s="37">
        <f>E45-21371257.89</f>
        <v>0</v>
      </c>
    </row>
    <row r="48" spans="1:12" ht="15.75" x14ac:dyDescent="0.25">
      <c r="A48" s="8" t="s">
        <v>6</v>
      </c>
      <c r="B48" s="31"/>
      <c r="C48" s="17"/>
      <c r="E48" s="37">
        <f>E47-19353770.79</f>
        <v>-19353770.789999999</v>
      </c>
    </row>
    <row r="49" spans="1:12" ht="15.75" x14ac:dyDescent="0.25">
      <c r="A49" s="3" t="s">
        <v>40</v>
      </c>
      <c r="B49" s="26"/>
      <c r="C49" s="36">
        <v>594135.63</v>
      </c>
    </row>
    <row r="50" spans="1:12" ht="15.75" x14ac:dyDescent="0.25">
      <c r="A50" s="45" t="s">
        <v>42</v>
      </c>
      <c r="B50" s="42"/>
      <c r="C50" s="21">
        <v>-594128.63</v>
      </c>
    </row>
    <row r="51" spans="1:12" ht="15.75" x14ac:dyDescent="0.25">
      <c r="A51" s="8" t="s">
        <v>7</v>
      </c>
      <c r="B51" s="26"/>
      <c r="C51" s="22">
        <f>+C49+C50</f>
        <v>7</v>
      </c>
    </row>
    <row r="52" spans="1:12" ht="15.75" x14ac:dyDescent="0.25">
      <c r="A52" s="8"/>
      <c r="B52" s="26"/>
      <c r="C52" s="20"/>
    </row>
    <row r="53" spans="1:12" ht="18.75" x14ac:dyDescent="0.3">
      <c r="A53" s="1" t="s">
        <v>53</v>
      </c>
      <c r="B53" s="26"/>
      <c r="C53" s="16"/>
      <c r="L53" s="25"/>
    </row>
    <row r="54" spans="1:12" ht="18.75" x14ac:dyDescent="0.3">
      <c r="A54" s="55" t="s">
        <v>54</v>
      </c>
      <c r="B54" s="42"/>
      <c r="C54" s="40">
        <v>60000</v>
      </c>
      <c r="L54" s="25"/>
    </row>
    <row r="55" spans="1:12" ht="18.75" x14ac:dyDescent="0.3">
      <c r="A55" s="1" t="s">
        <v>55</v>
      </c>
      <c r="B55" s="26"/>
      <c r="C55" s="15">
        <f>SUM(C54)</f>
        <v>60000</v>
      </c>
      <c r="L55" s="25"/>
    </row>
    <row r="56" spans="1:12" ht="15.75" x14ac:dyDescent="0.25">
      <c r="A56" s="8"/>
      <c r="B56" s="26"/>
      <c r="C56" s="20"/>
    </row>
    <row r="57" spans="1:12" ht="15.75" x14ac:dyDescent="0.25">
      <c r="A57" s="8"/>
      <c r="B57" s="26"/>
      <c r="C57" s="20"/>
    </row>
    <row r="58" spans="1:12" ht="18.75" x14ac:dyDescent="0.3">
      <c r="A58" s="1" t="s">
        <v>8</v>
      </c>
      <c r="B58" s="26"/>
      <c r="C58" s="15">
        <f>+C42+C46+C51+C55</f>
        <v>41579247.519999951</v>
      </c>
    </row>
    <row r="59" spans="1:12" ht="18.75" x14ac:dyDescent="0.3">
      <c r="A59" s="9"/>
      <c r="B59" s="26"/>
      <c r="C59" s="16"/>
    </row>
    <row r="60" spans="1:12" ht="19.5" thickBot="1" x14ac:dyDescent="0.35">
      <c r="A60" s="46" t="s">
        <v>46</v>
      </c>
      <c r="B60" s="47"/>
      <c r="C60" s="48">
        <f>+C18+C46+C51+C55</f>
        <v>25401408.799999975</v>
      </c>
    </row>
    <row r="61" spans="1:12" ht="19.5" thickTop="1" x14ac:dyDescent="0.3">
      <c r="A61" s="10"/>
      <c r="B61" s="26"/>
      <c r="C61" s="15"/>
      <c r="I61" s="12"/>
      <c r="J61" s="12"/>
    </row>
    <row r="62" spans="1:12" ht="18.75" x14ac:dyDescent="0.3">
      <c r="A62" s="10" t="s">
        <v>9</v>
      </c>
      <c r="B62" s="26"/>
      <c r="C62" s="16"/>
      <c r="H62" s="32"/>
      <c r="I62" s="12"/>
      <c r="J62" s="12"/>
    </row>
    <row r="63" spans="1:12" ht="18.75" x14ac:dyDescent="0.3">
      <c r="A63" s="10" t="s">
        <v>10</v>
      </c>
      <c r="B63" s="26"/>
      <c r="C63" s="16"/>
      <c r="H63" s="32"/>
      <c r="I63" s="12"/>
      <c r="J63" s="12"/>
    </row>
    <row r="64" spans="1:12" ht="15.75" x14ac:dyDescent="0.25">
      <c r="A64" s="51" t="s">
        <v>11</v>
      </c>
      <c r="B64" s="54"/>
      <c r="C64" s="35">
        <v>1229346.93</v>
      </c>
      <c r="H64" s="32"/>
      <c r="I64" s="12"/>
      <c r="J64" s="12"/>
    </row>
    <row r="65" spans="1:10" ht="18.75" x14ac:dyDescent="0.3">
      <c r="A65" s="10" t="s">
        <v>12</v>
      </c>
      <c r="B65" s="26"/>
      <c r="C65" s="53">
        <f>C64</f>
        <v>1229346.93</v>
      </c>
      <c r="H65" s="32"/>
      <c r="I65" s="12"/>
      <c r="J65" s="12"/>
    </row>
    <row r="66" spans="1:10" ht="15.75" x14ac:dyDescent="0.25">
      <c r="A66" s="11"/>
      <c r="B66" s="26"/>
      <c r="C66" s="17"/>
      <c r="I66" s="12"/>
      <c r="J66" s="12"/>
    </row>
    <row r="67" spans="1:10" ht="18.75" x14ac:dyDescent="0.3">
      <c r="A67" s="10" t="s">
        <v>17</v>
      </c>
      <c r="B67" s="31"/>
      <c r="C67" s="16"/>
      <c r="F67" s="38"/>
      <c r="H67" s="58"/>
      <c r="I67" s="12"/>
      <c r="J67" s="12"/>
    </row>
    <row r="68" spans="1:10" ht="15.75" x14ac:dyDescent="0.25">
      <c r="A68" s="14" t="s">
        <v>19</v>
      </c>
      <c r="B68" s="30"/>
      <c r="C68" s="23">
        <v>0</v>
      </c>
      <c r="I68" s="12"/>
      <c r="J68" s="12"/>
    </row>
    <row r="69" spans="1:10" ht="15.75" x14ac:dyDescent="0.25">
      <c r="A69" s="51" t="s">
        <v>20</v>
      </c>
      <c r="B69" s="52"/>
      <c r="C69" s="21">
        <v>0</v>
      </c>
    </row>
    <row r="70" spans="1:10" ht="18.75" x14ac:dyDescent="0.3">
      <c r="A70" s="10" t="s">
        <v>18</v>
      </c>
      <c r="B70" s="28"/>
      <c r="C70" s="24">
        <f>+C69+C68</f>
        <v>0</v>
      </c>
    </row>
    <row r="71" spans="1:10" x14ac:dyDescent="0.25">
      <c r="A71" s="11"/>
      <c r="B71" s="29"/>
      <c r="C71" s="17"/>
    </row>
    <row r="72" spans="1:10" ht="18.75" x14ac:dyDescent="0.3">
      <c r="A72" s="43" t="s">
        <v>13</v>
      </c>
      <c r="B72" s="50"/>
      <c r="C72" s="59">
        <f>+C60-C65</f>
        <v>24172061.869999975</v>
      </c>
      <c r="G72" s="12"/>
    </row>
    <row r="73" spans="1:10" x14ac:dyDescent="0.25">
      <c r="A73" s="7"/>
      <c r="B73" s="27"/>
      <c r="C73" s="17"/>
    </row>
    <row r="74" spans="1:10" ht="19.5" thickBot="1" x14ac:dyDescent="0.35">
      <c r="A74" s="46" t="s">
        <v>14</v>
      </c>
      <c r="B74" s="49"/>
      <c r="C74" s="48">
        <f>+C65+C70+C72</f>
        <v>25401408.799999975</v>
      </c>
    </row>
    <row r="75" spans="1:10" ht="19.5" thickTop="1" x14ac:dyDescent="0.3">
      <c r="A75" s="10"/>
      <c r="B75" s="10"/>
    </row>
    <row r="79" spans="1:10" x14ac:dyDescent="0.25">
      <c r="A79" s="66"/>
      <c r="B79" s="66"/>
      <c r="C79" s="66"/>
    </row>
    <row r="80" spans="1:10" x14ac:dyDescent="0.25">
      <c r="A80" s="69" t="s">
        <v>75</v>
      </c>
      <c r="B80" s="69"/>
      <c r="C80" s="69"/>
    </row>
    <row r="81" spans="1:3" x14ac:dyDescent="0.25">
      <c r="A81" s="66" t="s">
        <v>22</v>
      </c>
      <c r="B81" s="66"/>
      <c r="C81" s="66"/>
    </row>
    <row r="82" spans="1:3" x14ac:dyDescent="0.25">
      <c r="A82" s="69"/>
      <c r="B82" s="69"/>
      <c r="C82" s="69"/>
    </row>
    <row r="83" spans="1:3" x14ac:dyDescent="0.25">
      <c r="A83" s="66"/>
      <c r="B83" s="66"/>
      <c r="C83" s="66"/>
    </row>
    <row r="84" spans="1:3" x14ac:dyDescent="0.25">
      <c r="A84" s="69" t="s">
        <v>47</v>
      </c>
      <c r="B84" s="69"/>
      <c r="C84" s="69"/>
    </row>
    <row r="85" spans="1:3" x14ac:dyDescent="0.25">
      <c r="A85" s="66" t="s">
        <v>48</v>
      </c>
      <c r="B85" s="66"/>
      <c r="C85" s="66"/>
    </row>
    <row r="88" spans="1:3" ht="17.45" customHeight="1" x14ac:dyDescent="0.25">
      <c r="A88" s="69" t="s">
        <v>49</v>
      </c>
      <c r="B88" s="69"/>
      <c r="C88" s="69"/>
    </row>
    <row r="89" spans="1:3" ht="44.45" customHeight="1" x14ac:dyDescent="0.25">
      <c r="A89" s="70" t="s">
        <v>50</v>
      </c>
      <c r="B89" s="66"/>
      <c r="C89" s="66"/>
    </row>
  </sheetData>
  <mergeCells count="14">
    <mergeCell ref="A88:C88"/>
    <mergeCell ref="A89:C89"/>
    <mergeCell ref="A80:C80"/>
    <mergeCell ref="A81:C81"/>
    <mergeCell ref="A82:C82"/>
    <mergeCell ref="A83:C83"/>
    <mergeCell ref="A84:C84"/>
    <mergeCell ref="A85:C85"/>
    <mergeCell ref="A79:C79"/>
    <mergeCell ref="A1:C6"/>
    <mergeCell ref="A7:C7"/>
    <mergeCell ref="A8:C8"/>
    <mergeCell ref="A9:C9"/>
    <mergeCell ref="A10:C10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4:D36"/>
  <sheetViews>
    <sheetView workbookViewId="0">
      <selection activeCell="G14" sqref="G14"/>
    </sheetView>
  </sheetViews>
  <sheetFormatPr baseColWidth="10" defaultRowHeight="15" x14ac:dyDescent="0.25"/>
  <cols>
    <col min="1" max="1" width="22.7109375" customWidth="1"/>
    <col min="2" max="2" width="22.28515625" customWidth="1"/>
    <col min="3" max="3" width="16.42578125" customWidth="1"/>
    <col min="4" max="4" width="12.28515625" bestFit="1" customWidth="1"/>
  </cols>
  <sheetData>
    <row r="4" spans="1:4" x14ac:dyDescent="0.25">
      <c r="A4" s="62"/>
    </row>
    <row r="5" spans="1:4" x14ac:dyDescent="0.25">
      <c r="A5" s="63" t="s">
        <v>68</v>
      </c>
      <c r="C5" t="s">
        <v>72</v>
      </c>
      <c r="D5" t="s">
        <v>71</v>
      </c>
    </row>
    <row r="6" spans="1:4" x14ac:dyDescent="0.25">
      <c r="A6" s="63" t="s">
        <v>73</v>
      </c>
      <c r="B6" s="12">
        <f>[1]Cocina!$N$73</f>
        <v>2065623.3358</v>
      </c>
      <c r="C6" s="12"/>
      <c r="D6" s="12"/>
    </row>
    <row r="7" spans="1:4" x14ac:dyDescent="0.25">
      <c r="A7" s="63" t="s">
        <v>74</v>
      </c>
      <c r="B7" s="12">
        <f>[2]Cocina!$M$70</f>
        <v>1967171.94</v>
      </c>
      <c r="D7" s="12"/>
    </row>
    <row r="8" spans="1:4" x14ac:dyDescent="0.25">
      <c r="A8" s="63" t="s">
        <v>67</v>
      </c>
      <c r="B8" s="12">
        <f>[3]Cocina!$P$70</f>
        <v>2055403.6077399999</v>
      </c>
      <c r="D8" s="12"/>
    </row>
    <row r="9" spans="1:4" x14ac:dyDescent="0.25">
      <c r="A9" s="64" t="s">
        <v>66</v>
      </c>
      <c r="B9" s="37">
        <f>[4]Suministros!$O$151</f>
        <v>1960661.6734700003</v>
      </c>
      <c r="C9" s="37"/>
      <c r="D9" s="12"/>
    </row>
    <row r="10" spans="1:4" x14ac:dyDescent="0.25">
      <c r="A10" s="64" t="s">
        <v>69</v>
      </c>
      <c r="B10" s="37">
        <f>[5]Suministros!$P$150</f>
        <v>2275938.2895399998</v>
      </c>
      <c r="C10" s="37"/>
      <c r="D10" s="12"/>
    </row>
    <row r="11" spans="1:4" x14ac:dyDescent="0.25">
      <c r="A11" s="63" t="s">
        <v>64</v>
      </c>
      <c r="B11" s="37">
        <f>[6]Cocina!$O$68</f>
        <v>2139143.8078399999</v>
      </c>
      <c r="C11" s="37"/>
      <c r="D11" s="12"/>
    </row>
    <row r="12" spans="1:4" x14ac:dyDescent="0.25">
      <c r="A12" s="64" t="s">
        <v>65</v>
      </c>
      <c r="B12" s="37">
        <f>[7]Suministros!$N$150</f>
        <v>2140037.2680299999</v>
      </c>
      <c r="C12" s="37"/>
      <c r="D12" s="12"/>
    </row>
    <row r="13" spans="1:4" x14ac:dyDescent="0.25">
      <c r="A13" s="64" t="s">
        <v>70</v>
      </c>
      <c r="B13" s="37">
        <f>[8]Suministros!$O$152</f>
        <v>2195915.25881</v>
      </c>
      <c r="C13" s="37"/>
    </row>
    <row r="14" spans="1:4" x14ac:dyDescent="0.25">
      <c r="A14" s="37"/>
      <c r="B14" s="37"/>
      <c r="C14" s="37"/>
    </row>
    <row r="15" spans="1:4" x14ac:dyDescent="0.25">
      <c r="A15" s="37"/>
      <c r="B15" s="37"/>
      <c r="C15" s="37"/>
    </row>
    <row r="16" spans="1:4" x14ac:dyDescent="0.25">
      <c r="A16" s="37"/>
      <c r="B16" s="37"/>
      <c r="C16" s="37"/>
    </row>
    <row r="17" spans="1:3" x14ac:dyDescent="0.25">
      <c r="A17" s="37"/>
      <c r="B17" s="37"/>
      <c r="C17" s="37"/>
    </row>
    <row r="18" spans="1:3" x14ac:dyDescent="0.25">
      <c r="A18" s="37"/>
      <c r="B18" s="37"/>
      <c r="C18" s="37"/>
    </row>
    <row r="19" spans="1:3" x14ac:dyDescent="0.25">
      <c r="A19" s="37"/>
      <c r="B19" s="37"/>
      <c r="C19" s="37"/>
    </row>
    <row r="20" spans="1:3" x14ac:dyDescent="0.25">
      <c r="A20" s="37"/>
      <c r="B20" s="37"/>
      <c r="C20" s="37"/>
    </row>
    <row r="21" spans="1:3" x14ac:dyDescent="0.25">
      <c r="A21" s="37"/>
      <c r="B21" s="37"/>
      <c r="C21" s="37"/>
    </row>
    <row r="22" spans="1:3" x14ac:dyDescent="0.25">
      <c r="A22" s="37"/>
      <c r="B22" s="37"/>
      <c r="C22" s="37"/>
    </row>
    <row r="23" spans="1:3" x14ac:dyDescent="0.25">
      <c r="A23" s="37"/>
      <c r="B23" s="37"/>
      <c r="C23" s="37"/>
    </row>
    <row r="24" spans="1:3" x14ac:dyDescent="0.25">
      <c r="A24" s="37"/>
      <c r="B24" s="37"/>
      <c r="C24" s="37"/>
    </row>
    <row r="25" spans="1:3" x14ac:dyDescent="0.25">
      <c r="A25" s="37"/>
      <c r="B25" s="37"/>
      <c r="C25" s="37"/>
    </row>
    <row r="26" spans="1:3" x14ac:dyDescent="0.25">
      <c r="A26" s="37"/>
      <c r="B26" s="37"/>
      <c r="C26" s="37"/>
    </row>
    <row r="27" spans="1:3" x14ac:dyDescent="0.25">
      <c r="A27" s="37"/>
      <c r="B27" s="37"/>
      <c r="C27" s="37">
        <f t="shared" ref="C27:C31" si="0">+A27-B27</f>
        <v>0</v>
      </c>
    </row>
    <row r="28" spans="1:3" x14ac:dyDescent="0.25">
      <c r="A28" s="37">
        <f>SUM(A9:A27)</f>
        <v>0</v>
      </c>
      <c r="B28" s="37">
        <f>SUM(B9:B27)</f>
        <v>10711696.29769</v>
      </c>
      <c r="C28" s="37">
        <f>SUM(C9:C27)</f>
        <v>0</v>
      </c>
    </row>
    <row r="29" spans="1:3" x14ac:dyDescent="0.25">
      <c r="A29" s="37"/>
      <c r="B29" s="37"/>
      <c r="C29" s="37">
        <f t="shared" si="0"/>
        <v>0</v>
      </c>
    </row>
    <row r="30" spans="1:3" x14ac:dyDescent="0.25">
      <c r="A30" s="37"/>
      <c r="B30" s="37"/>
      <c r="C30" s="37">
        <f t="shared" si="0"/>
        <v>0</v>
      </c>
    </row>
    <row r="31" spans="1:3" x14ac:dyDescent="0.25">
      <c r="A31" s="37">
        <v>35004</v>
      </c>
      <c r="B31" s="37"/>
      <c r="C31" s="37">
        <f t="shared" si="0"/>
        <v>35004</v>
      </c>
    </row>
    <row r="32" spans="1:3" x14ac:dyDescent="0.25">
      <c r="A32" s="37">
        <v>594135.63</v>
      </c>
      <c r="B32" s="37">
        <v>594128.63</v>
      </c>
      <c r="C32" s="37">
        <v>7</v>
      </c>
    </row>
    <row r="33" spans="1:3" x14ac:dyDescent="0.25">
      <c r="A33" s="37"/>
      <c r="B33" s="37"/>
      <c r="C33" s="37"/>
    </row>
    <row r="34" spans="1:3" x14ac:dyDescent="0.25">
      <c r="A34" s="37">
        <f>SUM(A28:A32)</f>
        <v>629139.63</v>
      </c>
      <c r="B34" s="37">
        <f>SUM(B28:B32)</f>
        <v>11305824.927690001</v>
      </c>
      <c r="C34" s="37">
        <f>+C28+C31+C32</f>
        <v>35011</v>
      </c>
    </row>
    <row r="35" spans="1:3" x14ac:dyDescent="0.25">
      <c r="A35" s="37"/>
      <c r="B35" s="37"/>
      <c r="C35" s="37"/>
    </row>
    <row r="36" spans="1:3" x14ac:dyDescent="0.25">
      <c r="A36" s="37"/>
      <c r="B36" s="37"/>
      <c r="C36" s="37"/>
    </row>
  </sheetData>
  <phoneticPr fontId="23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showGridLines="0" topLeftCell="A3" zoomScale="85" zoomScaleNormal="85" workbookViewId="0">
      <selection activeCell="F14" sqref="F14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1" x14ac:dyDescent="0.25">
      <c r="A1" s="66"/>
      <c r="B1" s="66"/>
      <c r="C1" s="66"/>
    </row>
    <row r="2" spans="1:11" ht="18.75" customHeight="1" x14ac:dyDescent="0.25">
      <c r="A2" s="66"/>
      <c r="B2" s="66"/>
      <c r="C2" s="66"/>
    </row>
    <row r="3" spans="1:11" ht="18.75" customHeight="1" x14ac:dyDescent="0.25">
      <c r="A3" s="66"/>
      <c r="B3" s="66"/>
      <c r="C3" s="66"/>
    </row>
    <row r="4" spans="1:11" ht="18.75" customHeight="1" x14ac:dyDescent="0.25">
      <c r="A4" s="66"/>
      <c r="B4" s="66"/>
      <c r="C4" s="66"/>
    </row>
    <row r="5" spans="1:11" ht="18.75" customHeight="1" x14ac:dyDescent="0.25">
      <c r="A5" s="66"/>
      <c r="B5" s="66"/>
      <c r="C5" s="66"/>
    </row>
    <row r="6" spans="1:11" ht="18.600000000000001" hidden="1" customHeight="1" x14ac:dyDescent="0.25">
      <c r="A6" s="66"/>
      <c r="B6" s="66"/>
      <c r="C6" s="66"/>
    </row>
    <row r="7" spans="1:11" ht="10.5" customHeight="1" x14ac:dyDescent="0.25">
      <c r="A7" s="66"/>
      <c r="B7" s="66"/>
      <c r="C7" s="66"/>
    </row>
    <row r="8" spans="1:11" ht="18.75" x14ac:dyDescent="0.3">
      <c r="A8" s="67" t="s">
        <v>60</v>
      </c>
      <c r="B8" s="67"/>
      <c r="C8" s="67"/>
      <c r="J8" s="25" t="s">
        <v>57</v>
      </c>
    </row>
    <row r="9" spans="1:11" ht="15.75" x14ac:dyDescent="0.25">
      <c r="A9" s="68" t="s">
        <v>61</v>
      </c>
      <c r="B9" s="68"/>
      <c r="C9" s="68"/>
      <c r="I9" s="37">
        <v>1380</v>
      </c>
      <c r="J9" s="37"/>
      <c r="K9" s="25" t="s">
        <v>58</v>
      </c>
    </row>
    <row r="10" spans="1:11" ht="15.75" x14ac:dyDescent="0.25">
      <c r="A10" s="68" t="s">
        <v>62</v>
      </c>
      <c r="B10" s="68"/>
      <c r="C10" s="68"/>
      <c r="I10" s="37">
        <v>16442.830000000002</v>
      </c>
      <c r="J10" s="37"/>
      <c r="K10" s="25" t="s">
        <v>59</v>
      </c>
    </row>
    <row r="11" spans="1:11" ht="18.75" x14ac:dyDescent="0.3">
      <c r="A11" s="1" t="s">
        <v>0</v>
      </c>
      <c r="B11" s="1"/>
      <c r="I11" s="37">
        <v>178865.75</v>
      </c>
      <c r="J11" s="37"/>
    </row>
    <row r="12" spans="1:11" ht="18.75" x14ac:dyDescent="0.3">
      <c r="A12" s="1" t="s">
        <v>1</v>
      </c>
      <c r="B12" s="31"/>
      <c r="I12" s="37">
        <f>226127.01+118506.47+489671.04</f>
        <v>834304.52</v>
      </c>
      <c r="J12" s="37"/>
    </row>
    <row r="13" spans="1:11" ht="15.75" x14ac:dyDescent="0.25">
      <c r="A13" s="13" t="s">
        <v>45</v>
      </c>
      <c r="B13" s="26"/>
      <c r="C13" s="33">
        <v>151920</v>
      </c>
      <c r="I13" s="37"/>
      <c r="J13" s="37"/>
    </row>
    <row r="14" spans="1:11" ht="15.75" x14ac:dyDescent="0.25">
      <c r="A14" s="13" t="s">
        <v>52</v>
      </c>
      <c r="B14" s="26"/>
      <c r="C14" s="33">
        <v>650394.54</v>
      </c>
      <c r="I14" s="37"/>
      <c r="J14" s="37"/>
    </row>
    <row r="15" spans="1:11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1" ht="16.5" thickBot="1" x14ac:dyDescent="0.3">
      <c r="A16" s="13" t="s">
        <v>44</v>
      </c>
      <c r="B16" s="26"/>
      <c r="C16" s="33">
        <v>2195915.2599999998</v>
      </c>
      <c r="I16" s="57">
        <f>SUM(I9:I15)</f>
        <v>1030993.1000000001</v>
      </c>
      <c r="J16" s="57">
        <f>SUM(J9:J15)</f>
        <v>0</v>
      </c>
    </row>
    <row r="17" spans="1:14" ht="16.5" thickTop="1" x14ac:dyDescent="0.25">
      <c r="A17" s="41" t="s">
        <v>43</v>
      </c>
      <c r="B17" s="42"/>
      <c r="C17" s="35">
        <v>776691.82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4819623.01</v>
      </c>
      <c r="F18" s="37">
        <f>C17</f>
        <v>776691.82</v>
      </c>
      <c r="I18" s="37"/>
      <c r="J18" s="37"/>
      <c r="K18" s="25" t="s">
        <v>76</v>
      </c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D23" s="37">
        <v>13562943.810000001</v>
      </c>
      <c r="E23" s="37">
        <f t="shared" ref="E23:E40" si="0">+C23-D23</f>
        <v>8366821.1899999995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D24" s="37">
        <v>2490608.19</v>
      </c>
      <c r="E24" s="37">
        <f t="shared" si="0"/>
        <v>1231200.3900000001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1232336.28</v>
      </c>
      <c r="D25" s="37">
        <v>825091.58</v>
      </c>
      <c r="E25" s="37">
        <f t="shared" si="0"/>
        <v>407244.70000000007</v>
      </c>
      <c r="F25"/>
      <c r="H25" s="37"/>
      <c r="L25" s="25"/>
    </row>
    <row r="26" spans="1:14" ht="15.75" x14ac:dyDescent="0.25">
      <c r="A26" s="3" t="s">
        <v>26</v>
      </c>
      <c r="B26" s="26"/>
      <c r="C26" s="34">
        <v>30731.85</v>
      </c>
      <c r="D26" s="34">
        <v>3412.93</v>
      </c>
      <c r="E26" s="37">
        <f t="shared" si="0"/>
        <v>27318.92</v>
      </c>
      <c r="F26"/>
      <c r="H26" s="37"/>
      <c r="L26" s="25"/>
      <c r="N26" s="12">
        <v>65903961.32</v>
      </c>
    </row>
    <row r="27" spans="1:14" ht="15.75" x14ac:dyDescent="0.25">
      <c r="A27" s="3" t="s">
        <v>27</v>
      </c>
      <c r="B27" s="26"/>
      <c r="C27" s="34">
        <v>35830642.549999997</v>
      </c>
      <c r="D27" s="37">
        <v>34430066.329999998</v>
      </c>
      <c r="E27" s="37">
        <f t="shared" si="0"/>
        <v>1400576.2199999988</v>
      </c>
      <c r="F27"/>
      <c r="H27" s="37"/>
      <c r="L27" s="25"/>
      <c r="N27" s="25"/>
    </row>
    <row r="28" spans="1:14" ht="15.75" x14ac:dyDescent="0.25">
      <c r="A28" s="3" t="s">
        <v>35</v>
      </c>
      <c r="B28" s="26"/>
      <c r="C28" s="34">
        <v>3239050.27</v>
      </c>
      <c r="D28" s="37">
        <v>1407462.28</v>
      </c>
      <c r="E28" s="37">
        <f>+C28-D28+0.01</f>
        <v>1831588</v>
      </c>
      <c r="F28"/>
      <c r="L28" s="25"/>
      <c r="N28" s="37">
        <v>-594128.63</v>
      </c>
    </row>
    <row r="29" spans="1:14" ht="15.75" x14ac:dyDescent="0.25">
      <c r="A29" s="3" t="s">
        <v>36</v>
      </c>
      <c r="B29" s="26"/>
      <c r="C29" s="34">
        <v>3991078.07</v>
      </c>
      <c r="D29" s="37">
        <v>2401068.09</v>
      </c>
      <c r="E29" s="37">
        <f t="shared" si="0"/>
        <v>1590009.98</v>
      </c>
      <c r="F29"/>
      <c r="L29" s="25"/>
    </row>
    <row r="30" spans="1:14" ht="15.75" x14ac:dyDescent="0.25">
      <c r="A30" s="3" t="s">
        <v>28</v>
      </c>
      <c r="B30" s="26"/>
      <c r="C30" s="34">
        <v>2909389.25</v>
      </c>
      <c r="D30" s="37">
        <v>1766843.62</v>
      </c>
      <c r="E30" s="37">
        <f t="shared" si="0"/>
        <v>1142545.6299999999</v>
      </c>
      <c r="F30"/>
      <c r="L30" s="25"/>
    </row>
    <row r="31" spans="1:14" ht="15.75" x14ac:dyDescent="0.25">
      <c r="A31" s="3" t="s">
        <v>29</v>
      </c>
      <c r="B31" s="26"/>
      <c r="C31" s="34">
        <v>2933536.77</v>
      </c>
      <c r="D31" s="37">
        <v>1894535.64</v>
      </c>
      <c r="E31" s="37">
        <f t="shared" si="0"/>
        <v>1039001.1300000001</v>
      </c>
      <c r="F31"/>
      <c r="L31" s="25"/>
    </row>
    <row r="32" spans="1:14" ht="15.75" x14ac:dyDescent="0.25">
      <c r="A32" s="3" t="s">
        <v>37</v>
      </c>
      <c r="B32" s="26"/>
      <c r="C32" s="34">
        <v>81379.240000000005</v>
      </c>
      <c r="D32" s="37">
        <v>30517.66</v>
      </c>
      <c r="E32" s="37">
        <f t="shared" si="0"/>
        <v>50861.58</v>
      </c>
      <c r="F32"/>
      <c r="L32" s="25"/>
    </row>
    <row r="33" spans="1:12" ht="15.75" x14ac:dyDescent="0.25">
      <c r="A33" s="3" t="s">
        <v>30</v>
      </c>
      <c r="B33" s="26"/>
      <c r="C33" s="34">
        <v>224458.1</v>
      </c>
      <c r="D33" s="37">
        <v>182932.87</v>
      </c>
      <c r="E33" s="37">
        <f t="shared" si="0"/>
        <v>41525.23000000001</v>
      </c>
      <c r="F33"/>
      <c r="L33" s="25"/>
    </row>
    <row r="34" spans="1:12" ht="15.75" x14ac:dyDescent="0.25">
      <c r="A34" s="3" t="s">
        <v>31</v>
      </c>
      <c r="B34" s="26"/>
      <c r="C34" s="34">
        <v>161300</v>
      </c>
      <c r="D34" s="37">
        <v>161298</v>
      </c>
      <c r="E34" s="37">
        <f t="shared" si="0"/>
        <v>2</v>
      </c>
      <c r="F34"/>
      <c r="L34" s="25"/>
    </row>
    <row r="35" spans="1:12" ht="15.75" x14ac:dyDescent="0.25">
      <c r="A35" s="3" t="s">
        <v>32</v>
      </c>
      <c r="B35" s="26"/>
      <c r="C35" s="34">
        <v>165648.4</v>
      </c>
      <c r="D35" s="37">
        <v>20705.93</v>
      </c>
      <c r="E35" s="37">
        <f t="shared" si="0"/>
        <v>144942.47</v>
      </c>
      <c r="F35"/>
      <c r="L35" s="25"/>
    </row>
    <row r="36" spans="1:12" ht="15.75" x14ac:dyDescent="0.25">
      <c r="A36" s="3" t="s">
        <v>33</v>
      </c>
      <c r="B36" s="26"/>
      <c r="C36" s="34">
        <v>9146874.1799999997</v>
      </c>
      <c r="D36" s="37">
        <v>5274062.92</v>
      </c>
      <c r="E36" s="37">
        <f t="shared" si="0"/>
        <v>3872811.26</v>
      </c>
      <c r="F36"/>
      <c r="L36" s="25"/>
    </row>
    <row r="37" spans="1:12" ht="15.75" x14ac:dyDescent="0.25">
      <c r="A37" s="3" t="s">
        <v>34</v>
      </c>
      <c r="B37" s="26"/>
      <c r="C37" s="34">
        <v>4</v>
      </c>
      <c r="D37" s="37">
        <v>0</v>
      </c>
      <c r="E37" s="37">
        <f t="shared" si="0"/>
        <v>4</v>
      </c>
      <c r="F37"/>
      <c r="L37" s="25"/>
    </row>
    <row r="38" spans="1:12" ht="15.75" x14ac:dyDescent="0.25">
      <c r="A38" s="3" t="s">
        <v>38</v>
      </c>
      <c r="B38" s="26"/>
      <c r="C38" s="34">
        <v>427006.1</v>
      </c>
      <c r="D38" s="37">
        <v>396428.32</v>
      </c>
      <c r="E38" s="37">
        <f t="shared" si="0"/>
        <v>30577.77999999997</v>
      </c>
      <c r="F38"/>
      <c r="L38" s="25"/>
    </row>
    <row r="39" spans="1:12" ht="15.75" x14ac:dyDescent="0.25">
      <c r="A39" s="3" t="s">
        <v>39</v>
      </c>
      <c r="B39" s="26"/>
      <c r="C39" s="34">
        <v>107939.36</v>
      </c>
      <c r="D39" s="37">
        <v>76696.38</v>
      </c>
      <c r="E39" s="37">
        <f t="shared" si="0"/>
        <v>31242.979999999996</v>
      </c>
      <c r="F39"/>
      <c r="L39" s="25"/>
    </row>
    <row r="40" spans="1:12" ht="15.75" x14ac:dyDescent="0.25">
      <c r="A40" s="3" t="s">
        <v>41</v>
      </c>
      <c r="B40" s="26"/>
      <c r="C40" s="34">
        <v>2117745.4300000002</v>
      </c>
      <c r="D40" s="37">
        <v>1755947.93</v>
      </c>
      <c r="E40" s="37">
        <f t="shared" si="0"/>
        <v>361797.50000000023</v>
      </c>
      <c r="F40" s="38">
        <f>SUM(C23:C40)+C44+C49</f>
        <v>88879833.059999987</v>
      </c>
      <c r="G40" s="38">
        <f>SUM(D23:D40)+C51</f>
        <v>66680629.479999989</v>
      </c>
      <c r="H40" s="38">
        <f>SUM(E23:E40)</f>
        <v>21570070.959999997</v>
      </c>
      <c r="L40" s="25"/>
    </row>
    <row r="41" spans="1:12" ht="15.75" x14ac:dyDescent="0.25">
      <c r="A41" s="43" t="s">
        <v>16</v>
      </c>
      <c r="B41" s="42"/>
      <c r="C41" s="39">
        <v>-67274691.5</v>
      </c>
      <c r="H41" s="37">
        <v>21605141.559999999</v>
      </c>
    </row>
    <row r="42" spans="1:12" ht="18.75" x14ac:dyDescent="0.3">
      <c r="A42" s="5" t="s">
        <v>4</v>
      </c>
      <c r="B42" s="26"/>
      <c r="C42" s="18">
        <f>SUM(C23:C41)</f>
        <v>20976001.929999992</v>
      </c>
      <c r="H42" s="12">
        <f>+H40-H41</f>
        <v>-35070.60000000149</v>
      </c>
    </row>
    <row r="43" spans="1:12" ht="18.75" x14ac:dyDescent="0.3">
      <c r="A43" s="6"/>
      <c r="B43" s="26"/>
      <c r="C43" s="16"/>
    </row>
    <row r="44" spans="1:12" ht="15.75" x14ac:dyDescent="0.25">
      <c r="A44" s="4" t="s">
        <v>21</v>
      </c>
      <c r="B44" s="26"/>
      <c r="C44" s="35">
        <v>35004</v>
      </c>
    </row>
    <row r="45" spans="1:12" ht="15.75" x14ac:dyDescent="0.25">
      <c r="A45" s="7"/>
      <c r="B45" s="26"/>
      <c r="C45" s="17"/>
    </row>
    <row r="46" spans="1:12" ht="15.75" x14ac:dyDescent="0.25">
      <c r="A46" s="44" t="s">
        <v>5</v>
      </c>
      <c r="B46" s="42"/>
      <c r="C46" s="19">
        <f>+C42+C44</f>
        <v>21011005.929999992</v>
      </c>
    </row>
    <row r="47" spans="1:12" ht="15.75" x14ac:dyDescent="0.25">
      <c r="A47" s="8"/>
      <c r="B47" s="26"/>
      <c r="C47" s="20"/>
    </row>
    <row r="48" spans="1:12" ht="15.75" x14ac:dyDescent="0.25">
      <c r="A48" s="8" t="s">
        <v>6</v>
      </c>
      <c r="B48" s="31"/>
      <c r="C48" s="17"/>
    </row>
    <row r="49" spans="1:12" ht="15.75" x14ac:dyDescent="0.25">
      <c r="A49" s="3" t="s">
        <v>40</v>
      </c>
      <c r="B49" s="26"/>
      <c r="C49" s="36">
        <v>594135.63</v>
      </c>
    </row>
    <row r="50" spans="1:12" ht="15.75" x14ac:dyDescent="0.25">
      <c r="A50" s="45" t="s">
        <v>42</v>
      </c>
      <c r="B50" s="42"/>
      <c r="C50" s="21">
        <v>-594128.63</v>
      </c>
    </row>
    <row r="51" spans="1:12" ht="15.75" x14ac:dyDescent="0.25">
      <c r="A51" s="8" t="s">
        <v>7</v>
      </c>
      <c r="B51" s="26"/>
      <c r="C51" s="22">
        <f>+C49+C50</f>
        <v>7</v>
      </c>
    </row>
    <row r="52" spans="1:12" ht="15.75" x14ac:dyDescent="0.25">
      <c r="A52" s="8"/>
      <c r="B52" s="26"/>
      <c r="C52" s="20"/>
    </row>
    <row r="53" spans="1:12" ht="18.75" x14ac:dyDescent="0.3">
      <c r="A53" s="1" t="s">
        <v>53</v>
      </c>
      <c r="B53" s="26"/>
      <c r="C53" s="16"/>
      <c r="L53" s="25"/>
    </row>
    <row r="54" spans="1:12" ht="18.75" x14ac:dyDescent="0.3">
      <c r="A54" s="55" t="s">
        <v>54</v>
      </c>
      <c r="B54" s="42"/>
      <c r="C54" s="40">
        <v>60000</v>
      </c>
      <c r="L54" s="25"/>
    </row>
    <row r="55" spans="1:12" ht="18.75" x14ac:dyDescent="0.3">
      <c r="A55" s="1" t="s">
        <v>55</v>
      </c>
      <c r="B55" s="26"/>
      <c r="C55" s="15">
        <f>SUM(C54)</f>
        <v>60000</v>
      </c>
      <c r="L55" s="25"/>
    </row>
    <row r="56" spans="1:12" ht="15.75" x14ac:dyDescent="0.25">
      <c r="A56" s="8"/>
      <c r="B56" s="26"/>
      <c r="C56" s="20"/>
    </row>
    <row r="57" spans="1:12" ht="15.75" x14ac:dyDescent="0.25">
      <c r="A57" s="8"/>
      <c r="B57" s="26"/>
      <c r="C57" s="20"/>
    </row>
    <row r="58" spans="1:12" ht="18.75" x14ac:dyDescent="0.3">
      <c r="A58" s="1" t="s">
        <v>8</v>
      </c>
      <c r="B58" s="26"/>
      <c r="C58" s="15">
        <f>+C42+C46+C51+C55</f>
        <v>42047014.859999985</v>
      </c>
    </row>
    <row r="59" spans="1:12" ht="18.75" x14ac:dyDescent="0.3">
      <c r="A59" s="9"/>
      <c r="B59" s="26"/>
      <c r="C59" s="16"/>
    </row>
    <row r="60" spans="1:12" ht="19.5" thickBot="1" x14ac:dyDescent="0.35">
      <c r="A60" s="46" t="s">
        <v>46</v>
      </c>
      <c r="B60" s="47"/>
      <c r="C60" s="48">
        <f>+C18+C46+C51+C55</f>
        <v>25890635.93999999</v>
      </c>
    </row>
    <row r="61" spans="1:12" ht="19.5" thickTop="1" x14ac:dyDescent="0.3">
      <c r="A61" s="10"/>
      <c r="B61" s="26"/>
      <c r="C61" s="15"/>
      <c r="I61" s="12"/>
      <c r="J61" s="12"/>
    </row>
    <row r="62" spans="1:12" ht="18.75" x14ac:dyDescent="0.3">
      <c r="A62" s="10" t="s">
        <v>9</v>
      </c>
      <c r="B62" s="26"/>
      <c r="C62" s="16"/>
      <c r="H62" s="32"/>
      <c r="I62" s="12"/>
      <c r="J62" s="12"/>
    </row>
    <row r="63" spans="1:12" ht="18.75" x14ac:dyDescent="0.3">
      <c r="A63" s="10" t="s">
        <v>10</v>
      </c>
      <c r="B63" s="26"/>
      <c r="C63" s="16"/>
      <c r="H63" s="32"/>
      <c r="I63" s="12"/>
      <c r="J63" s="12"/>
    </row>
    <row r="64" spans="1:12" ht="15.75" x14ac:dyDescent="0.25">
      <c r="A64" s="51" t="s">
        <v>11</v>
      </c>
      <c r="B64" s="54"/>
      <c r="C64" s="35">
        <v>1229346.93</v>
      </c>
      <c r="G64" t="s">
        <v>56</v>
      </c>
      <c r="H64" s="32"/>
      <c r="I64" s="12"/>
      <c r="J64" s="12"/>
    </row>
    <row r="65" spans="1:10" ht="18.75" x14ac:dyDescent="0.3">
      <c r="A65" s="10" t="s">
        <v>12</v>
      </c>
      <c r="B65" s="26"/>
      <c r="C65" s="53">
        <f>C64</f>
        <v>1229346.93</v>
      </c>
      <c r="H65" s="32"/>
      <c r="I65" s="12"/>
      <c r="J65" s="12"/>
    </row>
    <row r="66" spans="1:10" ht="15.75" x14ac:dyDescent="0.25">
      <c r="A66" s="11"/>
      <c r="B66" s="26"/>
      <c r="C66" s="17"/>
      <c r="I66" s="12"/>
      <c r="J66" s="12"/>
    </row>
    <row r="67" spans="1:10" ht="18.75" x14ac:dyDescent="0.3">
      <c r="A67" s="10" t="s">
        <v>17</v>
      </c>
      <c r="B67" s="31"/>
      <c r="C67" s="16"/>
      <c r="F67" s="38"/>
      <c r="H67" s="58"/>
      <c r="I67" s="12"/>
      <c r="J67" s="12"/>
    </row>
    <row r="68" spans="1:10" ht="15.75" x14ac:dyDescent="0.25">
      <c r="A68" s="14" t="s">
        <v>19</v>
      </c>
      <c r="B68" s="30"/>
      <c r="C68" s="23">
        <v>0</v>
      </c>
      <c r="I68" s="12"/>
      <c r="J68" s="12"/>
    </row>
    <row r="69" spans="1:10" ht="15.75" x14ac:dyDescent="0.25">
      <c r="A69" s="51" t="s">
        <v>20</v>
      </c>
      <c r="B69" s="52"/>
      <c r="C69" s="21">
        <v>0</v>
      </c>
    </row>
    <row r="70" spans="1:10" ht="18.75" x14ac:dyDescent="0.3">
      <c r="A70" s="10" t="s">
        <v>18</v>
      </c>
      <c r="B70" s="28"/>
      <c r="C70" s="24">
        <f>+C69+C68</f>
        <v>0</v>
      </c>
    </row>
    <row r="71" spans="1:10" x14ac:dyDescent="0.25">
      <c r="A71" s="11"/>
      <c r="B71" s="29"/>
      <c r="C71" s="17"/>
    </row>
    <row r="72" spans="1:10" ht="18.75" x14ac:dyDescent="0.3">
      <c r="A72" s="43" t="s">
        <v>13</v>
      </c>
      <c r="B72" s="50"/>
      <c r="C72" s="59">
        <f>+C60-C65</f>
        <v>24661289.00999999</v>
      </c>
      <c r="G72" s="12"/>
    </row>
    <row r="73" spans="1:10" x14ac:dyDescent="0.25">
      <c r="A73" s="7"/>
      <c r="B73" s="27"/>
      <c r="C73" s="17"/>
    </row>
    <row r="74" spans="1:10" ht="19.5" thickBot="1" x14ac:dyDescent="0.35">
      <c r="A74" s="46" t="s">
        <v>14</v>
      </c>
      <c r="B74" s="49"/>
      <c r="C74" s="48">
        <f>+C65+C70+C72</f>
        <v>25890635.93999999</v>
      </c>
    </row>
    <row r="75" spans="1:10" ht="19.5" thickTop="1" x14ac:dyDescent="0.3">
      <c r="A75" s="10"/>
      <c r="B75" s="10"/>
    </row>
    <row r="79" spans="1:10" x14ac:dyDescent="0.25">
      <c r="A79" s="66"/>
      <c r="B79" s="66"/>
      <c r="C79" s="66"/>
    </row>
    <row r="80" spans="1:10" x14ac:dyDescent="0.25">
      <c r="A80" s="66" t="s">
        <v>63</v>
      </c>
      <c r="B80" s="69"/>
      <c r="C80" s="69"/>
    </row>
    <row r="81" spans="1:3" x14ac:dyDescent="0.25">
      <c r="A81" s="69" t="s">
        <v>22</v>
      </c>
      <c r="B81" s="69"/>
      <c r="C81" s="69"/>
    </row>
    <row r="82" spans="1:3" x14ac:dyDescent="0.25">
      <c r="A82" s="69"/>
      <c r="B82" s="69"/>
      <c r="C82" s="69"/>
    </row>
    <row r="83" spans="1:3" x14ac:dyDescent="0.25">
      <c r="A83" s="66"/>
      <c r="B83" s="66"/>
      <c r="C83" s="66"/>
    </row>
    <row r="84" spans="1:3" x14ac:dyDescent="0.25">
      <c r="A84" s="66" t="s">
        <v>47</v>
      </c>
      <c r="B84" s="69"/>
      <c r="C84" s="69"/>
    </row>
    <row r="85" spans="1:3" x14ac:dyDescent="0.25">
      <c r="A85" s="69" t="s">
        <v>48</v>
      </c>
      <c r="B85" s="69"/>
      <c r="C85" s="69"/>
    </row>
    <row r="88" spans="1:3" ht="17.45" customHeight="1" x14ac:dyDescent="0.25">
      <c r="A88" s="66" t="s">
        <v>49</v>
      </c>
      <c r="B88" s="69"/>
      <c r="C88" s="69"/>
    </row>
    <row r="89" spans="1:3" ht="44.45" customHeight="1" x14ac:dyDescent="0.25">
      <c r="A89" s="71" t="s">
        <v>50</v>
      </c>
      <c r="B89" s="69"/>
      <c r="C89" s="69"/>
    </row>
  </sheetData>
  <mergeCells count="14">
    <mergeCell ref="A82:C82"/>
    <mergeCell ref="A8:C8"/>
    <mergeCell ref="A9:C9"/>
    <mergeCell ref="A10:C10"/>
    <mergeCell ref="A1:C6"/>
    <mergeCell ref="A7:C7"/>
    <mergeCell ref="A79:C79"/>
    <mergeCell ref="A80:C80"/>
    <mergeCell ref="A81:C81"/>
    <mergeCell ref="A83:C83"/>
    <mergeCell ref="A84:C84"/>
    <mergeCell ref="A85:C85"/>
    <mergeCell ref="A88:C88"/>
    <mergeCell ref="A89:C89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8612-3552-4862-A1CD-F6079FD7F2A3}">
  <dimension ref="F8:N31"/>
  <sheetViews>
    <sheetView topLeftCell="A7" workbookViewId="0">
      <selection activeCell="H8" sqref="H8:H25"/>
    </sheetView>
  </sheetViews>
  <sheetFormatPr baseColWidth="10" defaultRowHeight="15" x14ac:dyDescent="0.25"/>
  <cols>
    <col min="6" max="6" width="29" customWidth="1"/>
    <col min="8" max="8" width="16.7109375" customWidth="1"/>
    <col min="9" max="9" width="14.7109375" customWidth="1"/>
    <col min="10" max="10" width="17.42578125" customWidth="1"/>
    <col min="12" max="12" width="14.140625" bestFit="1" customWidth="1"/>
    <col min="14" max="14" width="19.140625" customWidth="1"/>
  </cols>
  <sheetData>
    <row r="8" spans="6:14" ht="15.75" x14ac:dyDescent="0.25">
      <c r="F8" s="3" t="s">
        <v>23</v>
      </c>
      <c r="G8" s="26"/>
      <c r="H8" s="60">
        <v>21929765</v>
      </c>
      <c r="I8" s="37">
        <v>13263663.68</v>
      </c>
      <c r="J8" s="61">
        <f t="shared" ref="J8:J26" si="0">+H8-I8</f>
        <v>8666101.3200000003</v>
      </c>
      <c r="N8" s="61">
        <v>13263663.68</v>
      </c>
    </row>
    <row r="9" spans="6:14" ht="15.75" x14ac:dyDescent="0.25">
      <c r="F9" s="3" t="s">
        <v>24</v>
      </c>
      <c r="G9" s="26"/>
      <c r="H9" s="60">
        <v>3721808.58</v>
      </c>
      <c r="I9" s="37">
        <v>2448541.83</v>
      </c>
      <c r="J9" s="61">
        <f t="shared" si="0"/>
        <v>1273266.75</v>
      </c>
      <c r="N9" s="61">
        <v>2448541.83</v>
      </c>
    </row>
    <row r="10" spans="6:14" ht="15.75" x14ac:dyDescent="0.25">
      <c r="F10" s="3" t="s">
        <v>25</v>
      </c>
      <c r="G10" s="26"/>
      <c r="H10" s="60">
        <v>1232336.28</v>
      </c>
      <c r="I10" s="37">
        <v>815220.88</v>
      </c>
      <c r="J10" s="61">
        <f t="shared" si="0"/>
        <v>417115.4</v>
      </c>
      <c r="L10" s="37">
        <v>22964838.739999998</v>
      </c>
      <c r="N10" s="61">
        <v>815220.88</v>
      </c>
    </row>
    <row r="11" spans="6:14" ht="15.75" x14ac:dyDescent="0.25">
      <c r="F11" s="3" t="s">
        <v>26</v>
      </c>
      <c r="G11" s="26"/>
      <c r="H11" s="60">
        <v>30731.85</v>
      </c>
      <c r="I11" s="34">
        <v>2900.8</v>
      </c>
      <c r="J11" s="61">
        <f t="shared" si="0"/>
        <v>27831.05</v>
      </c>
      <c r="L11">
        <v>-7</v>
      </c>
      <c r="N11" s="60">
        <v>2900.8</v>
      </c>
    </row>
    <row r="12" spans="6:14" ht="15.75" x14ac:dyDescent="0.25">
      <c r="F12" s="3" t="s">
        <v>29</v>
      </c>
      <c r="G12" s="26"/>
      <c r="H12" s="60">
        <v>35830642.549999997</v>
      </c>
      <c r="I12" s="37">
        <v>33752488.030000001</v>
      </c>
      <c r="J12" s="61">
        <f t="shared" si="0"/>
        <v>2078154.5199999958</v>
      </c>
      <c r="L12" s="12">
        <f>SUM(L10:L11)</f>
        <v>22964831.739999998</v>
      </c>
      <c r="N12" s="61">
        <v>33752488.030000001</v>
      </c>
    </row>
    <row r="13" spans="6:14" ht="15.75" x14ac:dyDescent="0.25">
      <c r="F13" s="3" t="s">
        <v>27</v>
      </c>
      <c r="G13" s="26"/>
      <c r="H13" s="60">
        <v>35830642.549999997</v>
      </c>
      <c r="I13" s="37">
        <v>1247308.76</v>
      </c>
      <c r="J13" s="61">
        <f t="shared" si="0"/>
        <v>34583333.789999999</v>
      </c>
      <c r="N13" s="61">
        <v>1247308.76</v>
      </c>
    </row>
    <row r="14" spans="6:14" ht="15.75" x14ac:dyDescent="0.25">
      <c r="F14" s="3" t="s">
        <v>35</v>
      </c>
      <c r="G14" s="26"/>
      <c r="H14" s="60">
        <v>3991078.07</v>
      </c>
      <c r="I14" s="37">
        <v>2377020.62</v>
      </c>
      <c r="J14" s="61">
        <f t="shared" si="0"/>
        <v>1614057.4499999997</v>
      </c>
      <c r="N14" s="61">
        <v>2377020.62</v>
      </c>
    </row>
    <row r="15" spans="6:14" ht="15.75" x14ac:dyDescent="0.25">
      <c r="F15" s="3" t="s">
        <v>36</v>
      </c>
      <c r="G15" s="26"/>
      <c r="H15" s="60">
        <v>2909389.25</v>
      </c>
      <c r="I15" s="37">
        <v>1718436.57</v>
      </c>
      <c r="J15" s="61">
        <f t="shared" si="0"/>
        <v>1190952.68</v>
      </c>
      <c r="N15" s="61">
        <v>1718436.57</v>
      </c>
    </row>
    <row r="16" spans="6:14" ht="15.75" x14ac:dyDescent="0.25">
      <c r="F16" s="3" t="s">
        <v>28</v>
      </c>
      <c r="G16" s="26"/>
      <c r="H16" s="60">
        <v>2933536.77</v>
      </c>
      <c r="I16" s="37">
        <v>1855572.99</v>
      </c>
      <c r="J16" s="61">
        <f t="shared" si="0"/>
        <v>1077963.78</v>
      </c>
      <c r="N16" s="61">
        <v>1855572.99</v>
      </c>
    </row>
    <row r="17" spans="6:14" ht="15.75" x14ac:dyDescent="0.25">
      <c r="F17" s="3" t="s">
        <v>37</v>
      </c>
      <c r="G17" s="26"/>
      <c r="H17" s="60">
        <v>81379.240000000005</v>
      </c>
      <c r="I17" s="37">
        <v>29918.87</v>
      </c>
      <c r="J17" s="61">
        <f t="shared" si="0"/>
        <v>51460.37000000001</v>
      </c>
      <c r="N17" s="61">
        <v>29918.87</v>
      </c>
    </row>
    <row r="18" spans="6:14" ht="15.75" x14ac:dyDescent="0.25">
      <c r="F18" s="3" t="s">
        <v>30</v>
      </c>
      <c r="G18" s="26"/>
      <c r="H18" s="60">
        <v>224458.1</v>
      </c>
      <c r="I18" s="37">
        <v>182113.88</v>
      </c>
      <c r="J18" s="37">
        <v>41934.730000000003</v>
      </c>
      <c r="N18" s="61">
        <v>182523.37</v>
      </c>
    </row>
    <row r="19" spans="6:14" ht="15.75" x14ac:dyDescent="0.25">
      <c r="F19" s="3" t="s">
        <v>31</v>
      </c>
      <c r="G19" s="26"/>
      <c r="H19" s="60">
        <v>161300</v>
      </c>
      <c r="I19" s="37">
        <v>161298</v>
      </c>
      <c r="J19" s="37">
        <f t="shared" si="0"/>
        <v>2</v>
      </c>
      <c r="N19" s="61">
        <v>161298</v>
      </c>
    </row>
    <row r="20" spans="6:14" ht="15.75" x14ac:dyDescent="0.25">
      <c r="F20" s="3" t="s">
        <v>32</v>
      </c>
      <c r="G20" s="26"/>
      <c r="H20" s="60">
        <v>165648.4</v>
      </c>
      <c r="I20" s="61">
        <v>20705.93</v>
      </c>
      <c r="J20" s="37">
        <f t="shared" si="0"/>
        <v>144942.47</v>
      </c>
      <c r="N20" s="61">
        <v>19325.53</v>
      </c>
    </row>
    <row r="21" spans="6:14" ht="15.75" x14ac:dyDescent="0.25">
      <c r="F21" s="3" t="s">
        <v>33</v>
      </c>
      <c r="G21" s="26"/>
      <c r="H21" s="60">
        <v>9146874.1799999997</v>
      </c>
      <c r="I21" s="61">
        <v>5274062.92</v>
      </c>
      <c r="J21" s="61">
        <f t="shared" si="0"/>
        <v>3872811.26</v>
      </c>
      <c r="N21" s="61">
        <v>5214527.9800000004</v>
      </c>
    </row>
    <row r="22" spans="6:14" ht="15.75" x14ac:dyDescent="0.25">
      <c r="F22" s="3" t="s">
        <v>34</v>
      </c>
      <c r="G22" s="26"/>
      <c r="H22" s="60">
        <v>4</v>
      </c>
      <c r="I22" s="37">
        <v>0</v>
      </c>
      <c r="J22" s="37">
        <f t="shared" si="0"/>
        <v>4</v>
      </c>
      <c r="N22" s="37">
        <v>0</v>
      </c>
    </row>
    <row r="23" spans="6:14" ht="15.75" x14ac:dyDescent="0.25">
      <c r="F23" s="3" t="s">
        <v>38</v>
      </c>
      <c r="G23" s="26"/>
      <c r="H23" s="60">
        <v>415973.1</v>
      </c>
      <c r="I23" s="37">
        <v>396089.47</v>
      </c>
      <c r="J23" s="37">
        <f t="shared" si="0"/>
        <v>19883.630000000005</v>
      </c>
      <c r="N23" s="61">
        <v>396089.47</v>
      </c>
    </row>
    <row r="24" spans="6:14" ht="15.75" x14ac:dyDescent="0.25">
      <c r="F24" s="3" t="s">
        <v>39</v>
      </c>
      <c r="G24" s="26"/>
      <c r="H24" s="60">
        <v>107939.36</v>
      </c>
      <c r="I24" s="37">
        <v>75853.740000000005</v>
      </c>
      <c r="J24" s="37">
        <f t="shared" si="0"/>
        <v>32085.619999999995</v>
      </c>
      <c r="N24" s="61">
        <v>75853.740000000005</v>
      </c>
    </row>
    <row r="25" spans="6:14" ht="15.75" x14ac:dyDescent="0.25">
      <c r="F25" s="3" t="s">
        <v>41</v>
      </c>
      <c r="G25" s="26"/>
      <c r="H25" s="60">
        <v>2117745.4300000002</v>
      </c>
      <c r="I25" s="37">
        <v>1749141.57</v>
      </c>
      <c r="J25" s="37">
        <f t="shared" si="0"/>
        <v>368603.8600000001</v>
      </c>
      <c r="N25" s="37">
        <v>594128.63</v>
      </c>
    </row>
    <row r="26" spans="6:14" ht="15.75" x14ac:dyDescent="0.25">
      <c r="H26" s="34"/>
      <c r="I26" s="37"/>
      <c r="J26" s="37">
        <f t="shared" si="0"/>
        <v>0</v>
      </c>
      <c r="N26" s="61">
        <v>1749141.57</v>
      </c>
    </row>
    <row r="27" spans="6:14" ht="15.75" x14ac:dyDescent="0.25">
      <c r="H27" s="34">
        <v>35004</v>
      </c>
      <c r="I27" s="37">
        <v>594128.63</v>
      </c>
      <c r="J27" s="37"/>
    </row>
    <row r="28" spans="6:14" x14ac:dyDescent="0.25">
      <c r="H28" s="12">
        <f>SUM(H8:H27)</f>
        <v>120866256.70999999</v>
      </c>
      <c r="I28" s="12">
        <f>SUM(I8:I27)</f>
        <v>65964467.170000002</v>
      </c>
      <c r="J28" s="12">
        <f>SUM(J8:J26)</f>
        <v>55460504.679999992</v>
      </c>
      <c r="N28" s="12">
        <f>SUM(N8:N27)</f>
        <v>65903961.32</v>
      </c>
    </row>
    <row r="29" spans="6:14" x14ac:dyDescent="0.25">
      <c r="N29">
        <v>65903961.32</v>
      </c>
    </row>
    <row r="30" spans="6:14" ht="15.75" x14ac:dyDescent="0.25">
      <c r="H30" s="34">
        <v>88868800.060000002</v>
      </c>
      <c r="I30" s="37">
        <v>65903961.32</v>
      </c>
      <c r="N30" s="12">
        <f>+N28-N29</f>
        <v>0</v>
      </c>
    </row>
    <row r="31" spans="6:14" x14ac:dyDescent="0.25">
      <c r="H31" s="12">
        <f>+H30-H28</f>
        <v>-31997456.649999991</v>
      </c>
      <c r="I31" s="12">
        <f>+I30-I28</f>
        <v>-60505.85000000149</v>
      </c>
      <c r="J31">
        <v>22</v>
      </c>
    </row>
  </sheetData>
  <sortState xmlns:xlrd2="http://schemas.microsoft.com/office/spreadsheetml/2017/richdata2" ref="F8:G25">
    <sortCondition ref="F8:F25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General- Diciembre 2025</vt:lpstr>
      <vt:lpstr>INVENTARIO</vt:lpstr>
      <vt:lpstr>Balance General- Agosto 2025</vt:lpstr>
      <vt:lpstr>Hoja2</vt:lpstr>
      <vt:lpstr>'Balance General- Agosto 2025'!Área_de_impresión</vt:lpstr>
      <vt:lpstr>'Balance General- Diciembre 2025'!Área_de_impresión</vt:lpstr>
      <vt:lpstr>'Balance General- Agosto 2025'!Títulos_a_imprimir</vt:lpstr>
      <vt:lpstr>'Balance General- Diciembre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Flavia Carolina  Abreu Peña</cp:lastModifiedBy>
  <cp:lastPrinted>2026-01-06T14:19:13Z</cp:lastPrinted>
  <dcterms:created xsi:type="dcterms:W3CDTF">2017-01-20T12:41:55Z</dcterms:created>
  <dcterms:modified xsi:type="dcterms:W3CDTF">2026-01-06T15:53:52Z</dcterms:modified>
</cp:coreProperties>
</file>