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ABRIL 2026/"/>
    </mc:Choice>
  </mc:AlternateContent>
  <xr:revisionPtr revIDLastSave="0" documentId="14_{CBB08A8A-F195-43E6-A6DE-B92494B2F250}" xr6:coauthVersionLast="47" xr6:coauthVersionMax="47" xr10:uidLastSave="{00000000-0000-0000-0000-000000000000}"/>
  <bookViews>
    <workbookView xWindow="-108" yWindow="-108" windowWidth="23256" windowHeight="13896" tabRatio="905" xr2:uid="{00000000-000D-0000-FFFF-FFFF00000000}"/>
  </bookViews>
  <sheets>
    <sheet name="Balance General- Abril 2026" sheetId="74" r:id="rId1"/>
    <sheet name="Hoja1" sheetId="75" r:id="rId2"/>
  </sheets>
  <externalReferences>
    <externalReference r:id="rId3"/>
  </externalReferences>
  <definedNames>
    <definedName name="_xlnm.Print_Area" localSheetId="0">'Balance General- Abril 2026'!$A$1:$C$88</definedName>
    <definedName name="_xlnm.Print_Titles" localSheetId="0">'Balance General- Abril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4" l="1"/>
  <c r="G44" i="75"/>
  <c r="J28" i="75"/>
  <c r="J31" i="75"/>
  <c r="J32" i="75"/>
  <c r="J33" i="75"/>
  <c r="J34" i="75"/>
  <c r="J35" i="75"/>
  <c r="J36" i="75"/>
  <c r="J37" i="75"/>
  <c r="J38" i="75"/>
  <c r="J39" i="75"/>
  <c r="J40" i="75"/>
  <c r="J41" i="75"/>
  <c r="J42" i="75"/>
  <c r="J43" i="75"/>
  <c r="J30" i="75"/>
  <c r="J29" i="75"/>
  <c r="I24" i="75"/>
  <c r="L30" i="75"/>
  <c r="I41" i="75"/>
  <c r="I40" i="75"/>
  <c r="I39" i="75"/>
  <c r="I35" i="75"/>
  <c r="I34" i="75"/>
  <c r="I33" i="75"/>
  <c r="I44" i="75" s="1"/>
  <c r="I32" i="75"/>
  <c r="I31" i="75"/>
  <c r="I30" i="75"/>
  <c r="J44" i="75" l="1"/>
  <c r="N41" i="75" l="1"/>
  <c r="N42" i="75" s="1"/>
  <c r="M37" i="75" l="1"/>
  <c r="H44" i="75" l="1"/>
  <c r="I23" i="75"/>
  <c r="I22" i="75"/>
  <c r="I21" i="75"/>
  <c r="C69" i="74" l="1"/>
  <c r="C64" i="74"/>
  <c r="C54" i="74"/>
  <c r="C50" i="74"/>
  <c r="C41" i="74"/>
  <c r="C17" i="74" l="1"/>
  <c r="C45" i="74"/>
  <c r="C57" i="74" s="1"/>
  <c r="C59" i="74" l="1"/>
  <c r="C71" i="74" s="1"/>
  <c r="C73" i="74" s="1"/>
</calcChain>
</file>

<file path=xl/sharedStrings.xml><?xml version="1.0" encoding="utf-8"?>
<sst xmlns="http://schemas.openxmlformats.org/spreadsheetml/2006/main" count="68" uniqueCount="68">
  <si>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</si>
  <si>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</si>
  <si>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</si>
  <si>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</si>
  <si>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</si>
  <si>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</si>
  <si>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</si>
  <si>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</si>
  <si>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</si>
  <si>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</si>
  <si>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</si>
  <si>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</si>
  <si>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</si>
  <si>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</si>
  <si>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</si>
  <si>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</si>
  <si>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</si>
  <si>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</si>
  <si>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</si>
  <si>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</si>
  <si>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</si>
  <si>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</si>
  <si>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</si>
  <si>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</si>
  <si>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</si>
  <si>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</si>
  <si>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</si>
  <si>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</si>
  <si>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</si>
  <si>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</si>
  <si>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</si>
  <si>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</si>
  <si>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</si>
  <si>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</si>
  <si>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</si>
  <si>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</si>
  <si>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</si>
  <si>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</si>
  <si>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</si>
  <si>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</si>
  <si>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</si>
  <si>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</si>
  <si>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</si>
  <si>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</si>
  <si>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</si>
  <si>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</si>
  <si>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</si>
  <si>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</si>
  <si>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</si>
  <si>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</si>
  <si>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</si>
  <si>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</si>
  <si>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</si>
  <si>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>Balance General</t>
  </si>
  <si>
    <t>(Vaor en RD$)</t>
  </si>
  <si>
    <t>Flavia Carolina Abreu Peña</t>
  </si>
  <si>
    <t>Equipo médico y de laboratorio</t>
  </si>
  <si>
    <t>Otros equipos y mobiliario educacional, deportivo</t>
  </si>
  <si>
    <t>Seguros</t>
  </si>
  <si>
    <t>Abril</t>
  </si>
  <si>
    <t>Combustible</t>
  </si>
  <si>
    <t>Almacen</t>
  </si>
  <si>
    <t>Al 30 de Abril  2026</t>
  </si>
  <si>
    <t>Numero de entrada marzo 2026</t>
  </si>
  <si>
    <t>monto consumido a marzo 2026</t>
  </si>
  <si>
    <t>Monto  de compra</t>
  </si>
  <si>
    <t>Saldo</t>
  </si>
  <si>
    <t xml:space="preserve">Monto consumido a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</si>
</sst>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73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9" fillId="0" borderId="0" xfId="1" applyFont="1"/>
    <xf numFmtId="4" fontId="0" fillId="0" borderId="0" xfId="0" applyNumberFormat="1"/>
    <xf numFmtId="4" fontId="13" fillId="0" borderId="0" xfId="0" applyNumberFormat="1" applyFont="1"/>
    <xf numFmtId="0" fontId="0" fillId="0" borderId="3" xfId="0" applyBorder="1" applyAlignment="1">
      <alignment wrapText="1"/>
    </xf>
    <xf numFmtId="0" fontId="0" fillId="0" borderId="3" xfId="0" applyBorder="1"/>
    <xf numFmtId="43" fontId="0" fillId="0" borderId="3" xfId="1" applyFont="1" applyBorder="1"/>
    <xf numFmtId="43" fontId="13" fillId="0" borderId="3" xfId="0" applyNumberFormat="1" applyFont="1" applyBorder="1"/>
    <xf numFmtId="43" fontId="0" fillId="0" borderId="3" xfId="0" applyNumberFormat="1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77</xdr:row>
      <xdr:rowOff>179294</xdr:rowOff>
    </xdr:from>
    <xdr:to>
      <xdr:col>0</xdr:col>
      <xdr:colOff>5051609</xdr:colOff>
      <xdr:row>77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036C9A9-2890-4C8B-B366-E2E201CF8FC4}"/>
            </a:ext>
          </a:extLst>
        </xdr:cNvPr>
        <xdr:cNvCxnSpPr/>
      </xdr:nvCxnSpPr>
      <xdr:spPr>
        <a:xfrm>
          <a:off x="2117909" y="16381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81</xdr:row>
      <xdr:rowOff>179294</xdr:rowOff>
    </xdr:from>
    <xdr:to>
      <xdr:col>0</xdr:col>
      <xdr:colOff>5051609</xdr:colOff>
      <xdr:row>81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AE3D62-6BDF-4A4F-9F4B-E879451685DE}"/>
            </a:ext>
          </a:extLst>
        </xdr:cNvPr>
        <xdr:cNvCxnSpPr/>
      </xdr:nvCxnSpPr>
      <xdr:spPr>
        <a:xfrm>
          <a:off x="2117909" y="17143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ED37F2-E459-417A-A07B-4C2299236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86</xdr:row>
      <xdr:rowOff>0</xdr:rowOff>
    </xdr:from>
    <xdr:to>
      <xdr:col>0</xdr:col>
      <xdr:colOff>5013511</xdr:colOff>
      <xdr:row>86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48667-DC2A-4876-9D6B-E235FB1DDEB9}"/>
            </a:ext>
          </a:extLst>
        </xdr:cNvPr>
        <xdr:cNvCxnSpPr/>
      </xdr:nvCxnSpPr>
      <xdr:spPr>
        <a:xfrm>
          <a:off x="2079811" y="17916525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0%20de%20abril%202026.xlsx" TargetMode="External"/><Relationship Id="rId1" Type="http://schemas.openxmlformats.org/officeDocument/2006/relationships/externalLinkPath" Target="file:///C:\Users\fabreu\Downloads\Reporte%20de%20almac&#233;n%2030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pieza "/>
      <sheetName val="Impresiones"/>
      <sheetName val="Materiales"/>
    </sheetNames>
    <sheetDataSet>
      <sheetData sheetId="0">
        <row r="63">
          <cell r="G63">
            <v>450290.89999999991</v>
          </cell>
        </row>
      </sheetData>
      <sheetData sheetId="1"/>
      <sheetData sheetId="2">
        <row r="148">
          <cell r="G148">
            <v>1648097.42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4BAD-31E0-4F94-AF45-0E4A198418A4}">
  <sheetPr>
    <tabColor theme="3" tint="-0.249977111117893"/>
  </sheetPr>
  <dimension ref="A1:N88"/>
  <sheetViews>
    <sheetView showGridLines="0" tabSelected="1" topLeftCell="A30" zoomScale="85" zoomScaleNormal="85" workbookViewId="0">
      <selection activeCell="H48" sqref="H48"/>
    </sheetView>
  </sheetViews>
  <sheetFormatPr baseColWidth="10" defaultRowHeight="14.4" x14ac:dyDescent="0.3"/>
  <cols>
    <col min="1" max="1" width="79.6640625" bestFit="1" customWidth="1"/>
    <col min="2" max="2" width="4.33203125" customWidth="1"/>
    <col min="3" max="3" width="21" bestFit="1" customWidth="1"/>
    <col min="4" max="4" width="22.5546875" style="37" customWidth="1"/>
    <col min="5" max="5" width="17.88671875" style="37" customWidth="1"/>
    <col min="6" max="6" width="17.6640625" style="37" customWidth="1"/>
    <col min="7" max="7" width="14.33203125" bestFit="1" customWidth="1"/>
    <col min="8" max="8" width="20.33203125" bestFit="1" customWidth="1"/>
    <col min="9" max="9" width="14.6640625" bestFit="1" customWidth="1"/>
    <col min="10" max="10" width="14.44140625" style="25" bestFit="1" customWidth="1"/>
    <col min="11" max="11" width="13.44140625" style="25" bestFit="1" customWidth="1"/>
    <col min="12" max="12" width="14" customWidth="1"/>
    <col min="14" max="14" width="14.88671875" bestFit="1" customWidth="1"/>
  </cols>
  <sheetData>
    <row r="1" spans="1:10" x14ac:dyDescent="0.3">
      <c r="A1" s="70"/>
      <c r="B1" s="70"/>
      <c r="C1" s="70"/>
    </row>
    <row r="2" spans="1:10" ht="18.75" customHeight="1" x14ac:dyDescent="0.3">
      <c r="A2" s="70"/>
      <c r="B2" s="70"/>
      <c r="C2" s="70"/>
    </row>
    <row r="3" spans="1:10" ht="18.75" customHeight="1" x14ac:dyDescent="0.3">
      <c r="A3" s="70"/>
      <c r="B3" s="70"/>
      <c r="C3" s="70"/>
    </row>
    <row r="4" spans="1:10" ht="18.75" customHeight="1" x14ac:dyDescent="0.3">
      <c r="A4" s="70"/>
      <c r="B4" s="70"/>
      <c r="C4" s="70"/>
    </row>
    <row r="5" spans="1:10" ht="18.75" customHeight="1" x14ac:dyDescent="0.3">
      <c r="A5" s="70"/>
      <c r="B5" s="70"/>
      <c r="C5" s="70"/>
    </row>
    <row r="6" spans="1:10" ht="18.600000000000001" hidden="1" customHeight="1" x14ac:dyDescent="0.3">
      <c r="A6" s="70"/>
      <c r="B6" s="70"/>
      <c r="C6" s="70"/>
    </row>
    <row r="7" spans="1:10" ht="10.5" customHeight="1" x14ac:dyDescent="0.3">
      <c r="A7" s="70"/>
      <c r="B7" s="70"/>
      <c r="C7" s="70"/>
    </row>
    <row r="8" spans="1:10" ht="18" x14ac:dyDescent="0.35">
      <c r="A8" s="71" t="s">
        <v>53</v>
      </c>
      <c r="B8" s="71"/>
      <c r="C8" s="71"/>
    </row>
    <row r="9" spans="1:10" ht="15.6" x14ac:dyDescent="0.3">
      <c r="A9" s="72" t="s">
        <v>62</v>
      </c>
      <c r="B9" s="72"/>
      <c r="C9" s="72"/>
      <c r="I9" s="37"/>
      <c r="J9" s="37"/>
    </row>
    <row r="10" spans="1:10" ht="15.6" x14ac:dyDescent="0.3">
      <c r="A10" s="72" t="s">
        <v>54</v>
      </c>
      <c r="B10" s="72"/>
      <c r="C10" s="72"/>
      <c r="I10" s="37"/>
      <c r="J10" s="37"/>
    </row>
    <row r="11" spans="1:10" ht="18" x14ac:dyDescent="0.35">
      <c r="A11" s="1" t="s">
        <v>0</v>
      </c>
      <c r="B11" s="1"/>
      <c r="I11" s="37"/>
      <c r="J11" s="37"/>
    </row>
    <row r="12" spans="1:10" ht="18" x14ac:dyDescent="0.35">
      <c r="A12" s="1" t="s">
        <v>1</v>
      </c>
      <c r="B12" s="31"/>
      <c r="I12" s="37"/>
      <c r="J12" s="37"/>
    </row>
    <row r="13" spans="1:10" ht="15.6" x14ac:dyDescent="0.3">
      <c r="A13" s="13" t="s">
        <v>49</v>
      </c>
      <c r="B13" s="26"/>
      <c r="C13" s="33">
        <v>1733125.28</v>
      </c>
      <c r="I13" s="37"/>
      <c r="J13" s="37"/>
    </row>
    <row r="14" spans="1:10" ht="15.6" x14ac:dyDescent="0.3">
      <c r="A14" s="13" t="s">
        <v>48</v>
      </c>
      <c r="B14" s="26"/>
      <c r="C14" s="33">
        <v>1044701.39</v>
      </c>
      <c r="D14" s="56"/>
      <c r="I14" s="37"/>
      <c r="J14" s="37"/>
    </row>
    <row r="15" spans="1:10" ht="15.6" x14ac:dyDescent="0.3">
      <c r="A15" s="13" t="s">
        <v>42</v>
      </c>
      <c r="B15" s="26"/>
      <c r="C15" s="59">
        <v>3549588.32</v>
      </c>
      <c r="I15" s="56"/>
      <c r="J15" s="56"/>
    </row>
    <row r="16" spans="1:10" ht="15.6" x14ac:dyDescent="0.3">
      <c r="A16" s="41" t="s">
        <v>41</v>
      </c>
      <c r="B16" s="42"/>
      <c r="C16" s="39">
        <f>Hoja1!J44</f>
        <v>2513103.0200000005</v>
      </c>
      <c r="I16" s="60"/>
      <c r="J16" s="37"/>
    </row>
    <row r="17" spans="1:14" ht="18" x14ac:dyDescent="0.35">
      <c r="A17" s="1" t="s">
        <v>2</v>
      </c>
      <c r="B17" s="26"/>
      <c r="C17" s="15">
        <f>SUM(C13:C16)</f>
        <v>8840518.0100000016</v>
      </c>
      <c r="I17" s="37"/>
      <c r="J17" s="37"/>
      <c r="L17" s="25"/>
    </row>
    <row r="18" spans="1:14" ht="18" x14ac:dyDescent="0.35">
      <c r="A18" s="1"/>
      <c r="B18" s="26"/>
      <c r="C18" s="16"/>
      <c r="L18" s="25"/>
    </row>
    <row r="19" spans="1:14" ht="18" x14ac:dyDescent="0.35">
      <c r="A19" s="1" t="s">
        <v>3</v>
      </c>
      <c r="B19" s="26"/>
      <c r="C19" s="16"/>
      <c r="L19" s="25"/>
    </row>
    <row r="20" spans="1:14" ht="18" x14ac:dyDescent="0.35">
      <c r="A20" s="1"/>
      <c r="B20" s="26"/>
      <c r="C20" s="16"/>
      <c r="L20" s="25"/>
    </row>
    <row r="21" spans="1:14" ht="15.6" x14ac:dyDescent="0.3">
      <c r="A21" s="2" t="s">
        <v>15</v>
      </c>
      <c r="B21" s="31"/>
      <c r="C21" s="17"/>
      <c r="H21" s="37"/>
      <c r="L21" s="25"/>
    </row>
    <row r="22" spans="1:14" ht="15.6" x14ac:dyDescent="0.3">
      <c r="A22" s="3" t="s">
        <v>23</v>
      </c>
      <c r="B22" s="26"/>
      <c r="C22" s="34">
        <v>21929765</v>
      </c>
      <c r="F22"/>
      <c r="H22" s="37"/>
      <c r="L22" s="25"/>
    </row>
    <row r="23" spans="1:14" ht="15.6" x14ac:dyDescent="0.3">
      <c r="A23" s="3" t="s">
        <v>24</v>
      </c>
      <c r="B23" s="26"/>
      <c r="C23" s="34">
        <v>3721808.58</v>
      </c>
      <c r="F23"/>
      <c r="G23" s="12"/>
      <c r="H23" s="37"/>
      <c r="L23" s="25"/>
    </row>
    <row r="24" spans="1:14" ht="15.6" x14ac:dyDescent="0.3">
      <c r="A24" s="3" t="s">
        <v>25</v>
      </c>
      <c r="B24" s="26"/>
      <c r="C24" s="34">
        <v>1158177.8999999999</v>
      </c>
      <c r="F24"/>
      <c r="H24" s="37"/>
      <c r="L24" s="25"/>
    </row>
    <row r="25" spans="1:14" ht="15.6" x14ac:dyDescent="0.3">
      <c r="A25" s="3" t="s">
        <v>56</v>
      </c>
      <c r="B25" s="26"/>
      <c r="C25" s="34">
        <v>99407.85</v>
      </c>
      <c r="D25" s="34"/>
      <c r="F25"/>
      <c r="H25" s="37"/>
      <c r="L25" s="25"/>
      <c r="N25" s="12"/>
    </row>
    <row r="26" spans="1:14" ht="15.6" x14ac:dyDescent="0.3">
      <c r="A26" s="3" t="s">
        <v>26</v>
      </c>
      <c r="B26" s="26"/>
      <c r="C26" s="34">
        <v>37903658.630000003</v>
      </c>
      <c r="F26"/>
      <c r="H26" s="37"/>
      <c r="L26" s="25"/>
      <c r="N26" s="25"/>
    </row>
    <row r="27" spans="1:14" ht="15.6" x14ac:dyDescent="0.3">
      <c r="A27" s="3" t="s">
        <v>34</v>
      </c>
      <c r="B27" s="26"/>
      <c r="C27" s="34">
        <v>3250703.95</v>
      </c>
      <c r="F27"/>
      <c r="L27" s="25"/>
      <c r="N27" s="37"/>
    </row>
    <row r="28" spans="1:14" ht="15.6" x14ac:dyDescent="0.3">
      <c r="A28" s="3" t="s">
        <v>35</v>
      </c>
      <c r="B28" s="26"/>
      <c r="C28" s="34">
        <v>3739828.54</v>
      </c>
      <c r="F28"/>
      <c r="L28" s="25"/>
    </row>
    <row r="29" spans="1:14" ht="15.6" x14ac:dyDescent="0.3">
      <c r="A29" s="3" t="s">
        <v>27</v>
      </c>
      <c r="B29" s="26"/>
      <c r="C29" s="34">
        <v>2909389.25</v>
      </c>
      <c r="F29"/>
      <c r="L29" s="25"/>
    </row>
    <row r="30" spans="1:14" ht="15.6" x14ac:dyDescent="0.3">
      <c r="A30" s="3" t="s">
        <v>28</v>
      </c>
      <c r="B30" s="26"/>
      <c r="C30" s="34">
        <v>3091191.88</v>
      </c>
      <c r="F30"/>
      <c r="L30" s="25"/>
    </row>
    <row r="31" spans="1:14" ht="15.6" x14ac:dyDescent="0.3">
      <c r="A31" s="3" t="s">
        <v>36</v>
      </c>
      <c r="B31" s="26"/>
      <c r="C31" s="34">
        <v>81379.240000000005</v>
      </c>
      <c r="F31"/>
      <c r="L31" s="25"/>
    </row>
    <row r="32" spans="1:14" ht="15.6" x14ac:dyDescent="0.3">
      <c r="A32" s="3" t="s">
        <v>29</v>
      </c>
      <c r="B32" s="26"/>
      <c r="C32" s="34">
        <v>224458.1</v>
      </c>
      <c r="F32"/>
      <c r="L32" s="25"/>
    </row>
    <row r="33" spans="1:12" ht="15.6" x14ac:dyDescent="0.3">
      <c r="A33" s="3" t="s">
        <v>30</v>
      </c>
      <c r="B33" s="26"/>
      <c r="C33" s="34">
        <v>161300</v>
      </c>
      <c r="F33"/>
      <c r="L33" s="25"/>
    </row>
    <row r="34" spans="1:12" ht="15.6" x14ac:dyDescent="0.3">
      <c r="A34" s="3" t="s">
        <v>31</v>
      </c>
      <c r="B34" s="26"/>
      <c r="C34" s="34">
        <v>165648.4</v>
      </c>
      <c r="F34"/>
      <c r="L34" s="25"/>
    </row>
    <row r="35" spans="1:12" ht="15.6" x14ac:dyDescent="0.3">
      <c r="A35" s="3" t="s">
        <v>32</v>
      </c>
      <c r="B35" s="26"/>
      <c r="C35" s="34">
        <v>8980615.1600000001</v>
      </c>
      <c r="F35"/>
      <c r="L35" s="25"/>
    </row>
    <row r="36" spans="1:12" ht="15.6" x14ac:dyDescent="0.3">
      <c r="A36" s="3" t="s">
        <v>33</v>
      </c>
      <c r="B36" s="26"/>
      <c r="C36" s="34">
        <v>4</v>
      </c>
      <c r="F36"/>
      <c r="L36" s="25"/>
    </row>
    <row r="37" spans="1:12" ht="15.6" x14ac:dyDescent="0.3">
      <c r="A37" s="3" t="s">
        <v>37</v>
      </c>
      <c r="B37" s="26"/>
      <c r="C37" s="34">
        <v>427006.1</v>
      </c>
      <c r="F37"/>
      <c r="L37" s="25"/>
    </row>
    <row r="38" spans="1:12" ht="15.6" x14ac:dyDescent="0.3">
      <c r="A38" s="3" t="s">
        <v>57</v>
      </c>
      <c r="B38" s="26"/>
      <c r="C38" s="34">
        <v>105873.77</v>
      </c>
      <c r="F38"/>
      <c r="L38" s="25"/>
    </row>
    <row r="39" spans="1:12" ht="15.6" x14ac:dyDescent="0.3">
      <c r="A39" s="3" t="s">
        <v>39</v>
      </c>
      <c r="B39" s="26"/>
      <c r="C39" s="34">
        <v>2098774.5699999998</v>
      </c>
      <c r="F39" s="38"/>
      <c r="G39" s="38"/>
      <c r="H39" s="38"/>
      <c r="L39" s="25"/>
    </row>
    <row r="40" spans="1:12" ht="15.6" x14ac:dyDescent="0.3">
      <c r="A40" s="43" t="s">
        <v>16</v>
      </c>
      <c r="B40" s="42"/>
      <c r="C40" s="39">
        <v>-72103562.090000004</v>
      </c>
      <c r="H40" s="37"/>
    </row>
    <row r="41" spans="1:12" ht="18" x14ac:dyDescent="0.35">
      <c r="A41" s="5" t="s">
        <v>4</v>
      </c>
      <c r="B41" s="26"/>
      <c r="C41" s="18">
        <f>SUM(C22:C40)</f>
        <v>17945428.829999968</v>
      </c>
      <c r="H41" s="12"/>
    </row>
    <row r="42" spans="1:12" ht="18" x14ac:dyDescent="0.35">
      <c r="A42" s="6"/>
      <c r="B42" s="26"/>
      <c r="C42" s="16"/>
    </row>
    <row r="43" spans="1:12" ht="15.6" x14ac:dyDescent="0.3">
      <c r="A43" s="4" t="s">
        <v>21</v>
      </c>
      <c r="B43" s="26"/>
      <c r="C43" s="35">
        <v>35004</v>
      </c>
    </row>
    <row r="44" spans="1:12" ht="15.6" x14ac:dyDescent="0.3">
      <c r="A44" s="7"/>
      <c r="B44" s="26"/>
      <c r="C44" s="17"/>
    </row>
    <row r="45" spans="1:12" ht="15.6" x14ac:dyDescent="0.3">
      <c r="A45" s="44" t="s">
        <v>5</v>
      </c>
      <c r="B45" s="42"/>
      <c r="C45" s="19">
        <f>+C41+C43</f>
        <v>17980432.829999968</v>
      </c>
    </row>
    <row r="46" spans="1:12" ht="15.6" x14ac:dyDescent="0.3">
      <c r="A46" s="8"/>
      <c r="B46" s="26"/>
      <c r="C46" s="20"/>
    </row>
    <row r="47" spans="1:12" ht="15.6" x14ac:dyDescent="0.3">
      <c r="A47" s="8" t="s">
        <v>6</v>
      </c>
      <c r="B47" s="31"/>
      <c r="C47" s="17"/>
    </row>
    <row r="48" spans="1:12" ht="15.6" x14ac:dyDescent="0.3">
      <c r="A48" s="3" t="s">
        <v>38</v>
      </c>
      <c r="B48" s="26"/>
      <c r="C48" s="36">
        <v>594135.63</v>
      </c>
    </row>
    <row r="49" spans="1:12" ht="15.6" x14ac:dyDescent="0.3">
      <c r="A49" s="45" t="s">
        <v>40</v>
      </c>
      <c r="B49" s="42"/>
      <c r="C49" s="21">
        <v>-594128.63</v>
      </c>
    </row>
    <row r="50" spans="1:12" ht="15.6" x14ac:dyDescent="0.3">
      <c r="A50" s="8" t="s">
        <v>7</v>
      </c>
      <c r="B50" s="26"/>
      <c r="C50" s="22">
        <f>+C48+C49</f>
        <v>7</v>
      </c>
    </row>
    <row r="51" spans="1:12" ht="15.6" x14ac:dyDescent="0.3">
      <c r="A51" s="8"/>
      <c r="B51" s="26"/>
      <c r="C51" s="20"/>
    </row>
    <row r="52" spans="1:12" ht="18" x14ac:dyDescent="0.35">
      <c r="A52" s="1" t="s">
        <v>50</v>
      </c>
      <c r="B52" s="26"/>
      <c r="C52" s="16"/>
      <c r="L52" s="25"/>
    </row>
    <row r="53" spans="1:12" ht="18" x14ac:dyDescent="0.35">
      <c r="A53" s="55" t="s">
        <v>51</v>
      </c>
      <c r="B53" s="42"/>
      <c r="C53" s="40">
        <v>60000</v>
      </c>
      <c r="L53" s="25"/>
    </row>
    <row r="54" spans="1:12" ht="18" x14ac:dyDescent="0.35">
      <c r="A54" s="1" t="s">
        <v>52</v>
      </c>
      <c r="B54" s="26"/>
      <c r="C54" s="15">
        <f>SUM(C53)</f>
        <v>60000</v>
      </c>
      <c r="L54" s="25"/>
    </row>
    <row r="55" spans="1:12" ht="15.6" x14ac:dyDescent="0.3">
      <c r="A55" s="8"/>
      <c r="B55" s="26"/>
      <c r="C55" s="20"/>
    </row>
    <row r="56" spans="1:12" ht="15.6" x14ac:dyDescent="0.3">
      <c r="A56" s="8"/>
      <c r="B56" s="26"/>
      <c r="C56" s="20"/>
    </row>
    <row r="57" spans="1:12" ht="18" x14ac:dyDescent="0.35">
      <c r="A57" s="1" t="s">
        <v>8</v>
      </c>
      <c r="B57" s="26"/>
      <c r="C57" s="15">
        <f>+C41+C45+C50+C54</f>
        <v>35985868.659999937</v>
      </c>
    </row>
    <row r="58" spans="1:12" ht="18" x14ac:dyDescent="0.35">
      <c r="A58" s="9"/>
      <c r="B58" s="26"/>
      <c r="C58" s="16"/>
    </row>
    <row r="59" spans="1:12" ht="18.600000000000001" thickBot="1" x14ac:dyDescent="0.4">
      <c r="A59" s="46" t="s">
        <v>43</v>
      </c>
      <c r="B59" s="47"/>
      <c r="C59" s="48">
        <f>+C17+C45+C50+C54</f>
        <v>26880957.83999997</v>
      </c>
    </row>
    <row r="60" spans="1:12" ht="18.600000000000001" thickTop="1" x14ac:dyDescent="0.35">
      <c r="A60" s="10"/>
      <c r="B60" s="26"/>
      <c r="C60" s="15"/>
      <c r="I60" s="12"/>
      <c r="J60" s="12"/>
    </row>
    <row r="61" spans="1:12" ht="18" x14ac:dyDescent="0.35">
      <c r="A61" s="10" t="s">
        <v>9</v>
      </c>
      <c r="B61" s="26"/>
      <c r="C61" s="16"/>
      <c r="H61" s="32"/>
      <c r="I61" s="12"/>
      <c r="J61" s="12"/>
    </row>
    <row r="62" spans="1:12" ht="18" x14ac:dyDescent="0.35">
      <c r="A62" s="10" t="s">
        <v>10</v>
      </c>
      <c r="B62" s="26"/>
      <c r="C62" s="16"/>
      <c r="H62" s="32"/>
      <c r="I62" s="12"/>
      <c r="J62" s="12"/>
    </row>
    <row r="63" spans="1:12" ht="15.6" x14ac:dyDescent="0.3">
      <c r="A63" s="51" t="s">
        <v>11</v>
      </c>
      <c r="B63" s="54"/>
      <c r="C63" s="35">
        <v>1336449.4099999999</v>
      </c>
      <c r="H63" s="32"/>
      <c r="I63" s="12"/>
      <c r="J63" s="12"/>
    </row>
    <row r="64" spans="1:12" ht="18" x14ac:dyDescent="0.35">
      <c r="A64" s="10" t="s">
        <v>12</v>
      </c>
      <c r="B64" s="26"/>
      <c r="C64" s="53">
        <f>C63</f>
        <v>1336449.4099999999</v>
      </c>
      <c r="H64" s="32"/>
      <c r="I64" s="12"/>
      <c r="J64" s="12"/>
    </row>
    <row r="65" spans="1:10" ht="15.6" x14ac:dyDescent="0.3">
      <c r="A65" s="11"/>
      <c r="B65" s="26"/>
      <c r="C65" s="17"/>
      <c r="I65" s="12"/>
      <c r="J65" s="12"/>
    </row>
    <row r="66" spans="1:10" ht="18" x14ac:dyDescent="0.35">
      <c r="A66" s="10" t="s">
        <v>17</v>
      </c>
      <c r="B66" s="31"/>
      <c r="C66" s="16"/>
      <c r="F66" s="38"/>
      <c r="H66" s="57"/>
      <c r="I66" s="12"/>
      <c r="J66" s="12"/>
    </row>
    <row r="67" spans="1:10" ht="15.6" x14ac:dyDescent="0.3">
      <c r="A67" s="14" t="s">
        <v>19</v>
      </c>
      <c r="B67" s="30"/>
      <c r="C67" s="23">
        <v>0</v>
      </c>
      <c r="I67" s="12"/>
      <c r="J67" s="12"/>
    </row>
    <row r="68" spans="1:10" ht="15.6" x14ac:dyDescent="0.3">
      <c r="A68" s="51" t="s">
        <v>20</v>
      </c>
      <c r="B68" s="52"/>
      <c r="C68" s="21">
        <v>0</v>
      </c>
    </row>
    <row r="69" spans="1:10" ht="18" x14ac:dyDescent="0.35">
      <c r="A69" s="10" t="s">
        <v>18</v>
      </c>
      <c r="B69" s="28"/>
      <c r="C69" s="24">
        <f>+C68+C67</f>
        <v>0</v>
      </c>
    </row>
    <row r="70" spans="1:10" x14ac:dyDescent="0.3">
      <c r="A70" s="11"/>
      <c r="B70" s="29"/>
      <c r="C70" s="17"/>
    </row>
    <row r="71" spans="1:10" ht="18" x14ac:dyDescent="0.35">
      <c r="A71" s="43" t="s">
        <v>13</v>
      </c>
      <c r="B71" s="50"/>
      <c r="C71" s="58">
        <f>+C59-C64</f>
        <v>25544508.42999997</v>
      </c>
      <c r="G71" s="12"/>
    </row>
    <row r="72" spans="1:10" x14ac:dyDescent="0.3">
      <c r="A72" s="7"/>
      <c r="B72" s="27"/>
      <c r="C72" s="17"/>
    </row>
    <row r="73" spans="1:10" ht="18.600000000000001" thickBot="1" x14ac:dyDescent="0.4">
      <c r="A73" s="46" t="s">
        <v>14</v>
      </c>
      <c r="B73" s="49"/>
      <c r="C73" s="48">
        <f>+C64+C69+C71</f>
        <v>26880957.83999997</v>
      </c>
    </row>
    <row r="74" spans="1:10" ht="18.600000000000001" thickTop="1" x14ac:dyDescent="0.35">
      <c r="A74" s="10"/>
      <c r="B74" s="10"/>
    </row>
    <row r="78" spans="1:10" x14ac:dyDescent="0.3">
      <c r="A78" s="70"/>
      <c r="B78" s="70"/>
      <c r="C78" s="70"/>
    </row>
    <row r="79" spans="1:10" x14ac:dyDescent="0.3">
      <c r="A79" s="68" t="s">
        <v>55</v>
      </c>
      <c r="B79" s="68"/>
      <c r="C79" s="68"/>
    </row>
    <row r="80" spans="1:10" x14ac:dyDescent="0.3">
      <c r="A80" s="70" t="s">
        <v>22</v>
      </c>
      <c r="B80" s="70"/>
      <c r="C80" s="70"/>
    </row>
    <row r="81" spans="1:3" x14ac:dyDescent="0.3">
      <c r="A81" s="68"/>
      <c r="B81" s="68"/>
      <c r="C81" s="68"/>
    </row>
    <row r="82" spans="1:3" x14ac:dyDescent="0.3">
      <c r="A82" s="70"/>
      <c r="B82" s="70"/>
      <c r="C82" s="70"/>
    </row>
    <row r="83" spans="1:3" x14ac:dyDescent="0.3">
      <c r="A83" s="68" t="s">
        <v>44</v>
      </c>
      <c r="B83" s="68"/>
      <c r="C83" s="68"/>
    </row>
    <row r="84" spans="1:3" x14ac:dyDescent="0.3">
      <c r="A84" s="70" t="s">
        <v>45</v>
      </c>
      <c r="B84" s="70"/>
      <c r="C84" s="70"/>
    </row>
    <row r="87" spans="1:3" ht="17.399999999999999" customHeight="1" x14ac:dyDescent="0.3">
      <c r="A87" s="68" t="s">
        <v>46</v>
      </c>
      <c r="B87" s="68"/>
      <c r="C87" s="68"/>
    </row>
    <row r="88" spans="1:3" ht="44.4" customHeight="1" x14ac:dyDescent="0.3">
      <c r="A88" s="69" t="s">
        <v>47</v>
      </c>
      <c r="B88" s="70"/>
      <c r="C88" s="70"/>
    </row>
  </sheetData>
  <mergeCells count="14">
    <mergeCell ref="A78:C78"/>
    <mergeCell ref="A1:C6"/>
    <mergeCell ref="A7:C7"/>
    <mergeCell ref="A8:C8"/>
    <mergeCell ref="A9:C9"/>
    <mergeCell ref="A10:C10"/>
    <mergeCell ref="A87:C87"/>
    <mergeCell ref="A88:C88"/>
    <mergeCell ref="A79:C79"/>
    <mergeCell ref="A80:C80"/>
    <mergeCell ref="A81:C81"/>
    <mergeCell ref="A82:C82"/>
    <mergeCell ref="A83:C83"/>
    <mergeCell ref="A84:C84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headerFooter>
    <oddFooter>Página 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4D3C-833B-4656-BA2A-F895C55163AA}">
  <dimension ref="D19:N44"/>
  <sheetViews>
    <sheetView topLeftCell="A21" zoomScaleNormal="100" workbookViewId="0">
      <selection activeCell="J44" sqref="J44"/>
    </sheetView>
  </sheetViews>
  <sheetFormatPr baseColWidth="10" defaultRowHeight="14.4" x14ac:dyDescent="0.3"/>
  <cols>
    <col min="7" max="7" width="12.5546875" bestFit="1" customWidth="1"/>
    <col min="8" max="8" width="19.77734375" customWidth="1"/>
    <col min="9" max="9" width="14.88671875" customWidth="1"/>
    <col min="10" max="10" width="14.33203125" customWidth="1"/>
    <col min="13" max="14" width="12.5546875" bestFit="1" customWidth="1"/>
  </cols>
  <sheetData>
    <row r="19" spans="4:12" x14ac:dyDescent="0.3">
      <c r="D19" s="61"/>
    </row>
    <row r="20" spans="4:12" x14ac:dyDescent="0.3">
      <c r="H20" s="61" t="s">
        <v>58</v>
      </c>
    </row>
    <row r="21" spans="4:12" x14ac:dyDescent="0.3">
      <c r="H21" s="61">
        <v>28847.48</v>
      </c>
      <c r="I21" s="61">
        <f>SUM(H21:H21)</f>
        <v>28847.48</v>
      </c>
    </row>
    <row r="22" spans="4:12" x14ac:dyDescent="0.3">
      <c r="H22" s="61">
        <v>15118.11</v>
      </c>
      <c r="I22" s="61">
        <f>SUM(H22:H22)</f>
        <v>15118.11</v>
      </c>
    </row>
    <row r="23" spans="4:12" x14ac:dyDescent="0.3">
      <c r="H23" s="61">
        <v>62468.32</v>
      </c>
      <c r="I23" s="61">
        <f>SUM(H23:H23)</f>
        <v>62468.32</v>
      </c>
    </row>
    <row r="24" spans="4:12" x14ac:dyDescent="0.3">
      <c r="I24" s="62">
        <f>SUM(I21:I23)</f>
        <v>106433.91</v>
      </c>
      <c r="J24" t="s">
        <v>64</v>
      </c>
    </row>
    <row r="25" spans="4:12" x14ac:dyDescent="0.3">
      <c r="J25" s="12"/>
    </row>
    <row r="27" spans="4:12" ht="43.2" x14ac:dyDescent="0.3">
      <c r="F27" s="63" t="s">
        <v>63</v>
      </c>
      <c r="G27" s="63" t="s">
        <v>65</v>
      </c>
      <c r="H27" s="63" t="s">
        <v>67</v>
      </c>
      <c r="I27" s="64" t="s">
        <v>59</v>
      </c>
      <c r="J27" s="63" t="s">
        <v>66</v>
      </c>
    </row>
    <row r="28" spans="4:12" x14ac:dyDescent="0.3">
      <c r="F28" s="64">
        <v>8</v>
      </c>
      <c r="G28" s="65">
        <v>26208</v>
      </c>
      <c r="H28" s="65">
        <v>24987.35</v>
      </c>
      <c r="I28" s="65">
        <v>1220.6500000000001</v>
      </c>
      <c r="J28" s="65">
        <f>G28-H28-I28</f>
        <v>0</v>
      </c>
    </row>
    <row r="29" spans="4:12" x14ac:dyDescent="0.3">
      <c r="F29" s="64">
        <v>9</v>
      </c>
      <c r="G29" s="65">
        <v>234000</v>
      </c>
      <c r="H29" s="65">
        <v>210920.55</v>
      </c>
      <c r="I29" s="65">
        <v>19232.87</v>
      </c>
      <c r="J29" s="67">
        <f>G29-H29-I29</f>
        <v>3846.5800000000127</v>
      </c>
    </row>
    <row r="30" spans="4:12" x14ac:dyDescent="0.3">
      <c r="F30" s="64">
        <v>10</v>
      </c>
      <c r="G30" s="65">
        <v>96552</v>
      </c>
      <c r="H30" s="65">
        <v>27510.71</v>
      </c>
      <c r="I30" s="65">
        <f>264.53*30</f>
        <v>7935.9</v>
      </c>
      <c r="J30" s="67">
        <f>G30-H30-I30</f>
        <v>61105.390000000007</v>
      </c>
      <c r="L30">
        <f>641.1*30</f>
        <v>19233</v>
      </c>
    </row>
    <row r="31" spans="4:12" x14ac:dyDescent="0.3">
      <c r="F31" s="64">
        <v>11</v>
      </c>
      <c r="G31" s="65">
        <v>248625</v>
      </c>
      <c r="H31" s="65">
        <v>70841.100000000006</v>
      </c>
      <c r="I31" s="65">
        <f>681.16*30</f>
        <v>20434.8</v>
      </c>
      <c r="J31" s="67">
        <f t="shared" ref="J31:J43" si="0">G31-H31-I31</f>
        <v>157349.1</v>
      </c>
    </row>
    <row r="32" spans="4:12" x14ac:dyDescent="0.3">
      <c r="F32" s="64">
        <v>12</v>
      </c>
      <c r="G32" s="65">
        <v>17043</v>
      </c>
      <c r="H32" s="65">
        <v>4656.09</v>
      </c>
      <c r="I32" s="65">
        <f>46.69*30</f>
        <v>1400.6999999999998</v>
      </c>
      <c r="J32" s="67">
        <f t="shared" si="0"/>
        <v>10986.21</v>
      </c>
    </row>
    <row r="33" spans="6:14" x14ac:dyDescent="0.3">
      <c r="F33" s="64">
        <v>13</v>
      </c>
      <c r="G33" s="65">
        <v>19188</v>
      </c>
      <c r="H33" s="65">
        <v>5467.27</v>
      </c>
      <c r="I33" s="65">
        <f>52.57*30</f>
        <v>1577.1</v>
      </c>
      <c r="J33" s="67">
        <f t="shared" si="0"/>
        <v>12143.63</v>
      </c>
    </row>
    <row r="34" spans="6:14" x14ac:dyDescent="0.3">
      <c r="F34" s="64">
        <v>14</v>
      </c>
      <c r="G34" s="65">
        <v>17238</v>
      </c>
      <c r="H34" s="65">
        <v>4911.6499999999996</v>
      </c>
      <c r="I34" s="65">
        <f>47.23*30</f>
        <v>1416.8999999999999</v>
      </c>
      <c r="J34" s="67">
        <f t="shared" si="0"/>
        <v>10909.45</v>
      </c>
    </row>
    <row r="35" spans="6:14" x14ac:dyDescent="0.3">
      <c r="F35" s="64">
        <v>15</v>
      </c>
      <c r="G35" s="65">
        <v>18330</v>
      </c>
      <c r="H35" s="65">
        <v>5222.79</v>
      </c>
      <c r="I35" s="65">
        <f>50.22*30</f>
        <v>1506.6</v>
      </c>
      <c r="J35" s="67">
        <f t="shared" si="0"/>
        <v>11600.609999999999</v>
      </c>
    </row>
    <row r="36" spans="6:14" x14ac:dyDescent="0.3">
      <c r="F36" s="64">
        <v>16</v>
      </c>
      <c r="G36" s="65">
        <v>2446599.2000000002</v>
      </c>
      <c r="H36" s="65">
        <v>699028.34</v>
      </c>
      <c r="I36" s="65">
        <v>201642.79</v>
      </c>
      <c r="J36" s="67">
        <f t="shared" si="0"/>
        <v>1545928.0700000003</v>
      </c>
    </row>
    <row r="37" spans="6:14" x14ac:dyDescent="0.3">
      <c r="F37" s="64">
        <v>17</v>
      </c>
      <c r="G37" s="65">
        <v>186439.75</v>
      </c>
      <c r="H37" s="65">
        <v>53268.5</v>
      </c>
      <c r="I37" s="65">
        <v>15365.92</v>
      </c>
      <c r="J37" s="67">
        <f t="shared" si="0"/>
        <v>117805.33</v>
      </c>
      <c r="M37" s="12">
        <f>'Balance General- Abril 2026'!C16</f>
        <v>2513103.0200000005</v>
      </c>
    </row>
    <row r="38" spans="6:14" x14ac:dyDescent="0.3">
      <c r="F38" s="64">
        <v>18</v>
      </c>
      <c r="G38" s="65">
        <v>154830.20000000001</v>
      </c>
      <c r="H38" s="65">
        <v>44237.17</v>
      </c>
      <c r="I38" s="65">
        <v>12760.72</v>
      </c>
      <c r="J38" s="67">
        <f t="shared" si="0"/>
        <v>97832.310000000012</v>
      </c>
    </row>
    <row r="39" spans="6:14" x14ac:dyDescent="0.3">
      <c r="F39" s="64">
        <v>19</v>
      </c>
      <c r="G39" s="65">
        <v>45677.52</v>
      </c>
      <c r="H39" s="65">
        <v>13050.72</v>
      </c>
      <c r="I39" s="65">
        <f>125.49*30</f>
        <v>3764.7</v>
      </c>
      <c r="J39" s="67">
        <f t="shared" si="0"/>
        <v>28862.099999999995</v>
      </c>
    </row>
    <row r="40" spans="6:14" x14ac:dyDescent="0.3">
      <c r="F40" s="64">
        <v>20</v>
      </c>
      <c r="G40" s="65">
        <v>33995.019999999997</v>
      </c>
      <c r="H40" s="65">
        <v>9712.86</v>
      </c>
      <c r="I40" s="65">
        <f>93.39*30</f>
        <v>2801.7</v>
      </c>
      <c r="J40" s="67">
        <f t="shared" si="0"/>
        <v>21480.459999999995</v>
      </c>
      <c r="K40" s="12"/>
      <c r="M40" t="s">
        <v>60</v>
      </c>
      <c r="N40" s="37">
        <v>1451200</v>
      </c>
    </row>
    <row r="41" spans="6:14" x14ac:dyDescent="0.3">
      <c r="F41" s="64">
        <v>21</v>
      </c>
      <c r="G41" s="65">
        <v>372675.8</v>
      </c>
      <c r="H41" s="65">
        <v>106478.8</v>
      </c>
      <c r="I41" s="65">
        <f>1023.83*30</f>
        <v>30714.9</v>
      </c>
      <c r="J41" s="67">
        <f t="shared" si="0"/>
        <v>235482.1</v>
      </c>
      <c r="M41" t="s">
        <v>61</v>
      </c>
      <c r="N41" s="61">
        <f>'[1]Limpieza '!$G$63+[1]Materiales!$G$148</f>
        <v>2098388.3199999998</v>
      </c>
    </row>
    <row r="42" spans="6:14" x14ac:dyDescent="0.3">
      <c r="F42" s="64">
        <v>22</v>
      </c>
      <c r="G42" s="65">
        <v>297144.28000000003</v>
      </c>
      <c r="H42" s="65">
        <v>84898.37</v>
      </c>
      <c r="I42" s="65">
        <v>24489.91</v>
      </c>
      <c r="J42" s="67">
        <f t="shared" si="0"/>
        <v>187756.00000000003</v>
      </c>
      <c r="N42" s="12">
        <f>SUM(N40:N41)</f>
        <v>3549588.32</v>
      </c>
    </row>
    <row r="43" spans="6:14" x14ac:dyDescent="0.3">
      <c r="F43" s="64">
        <v>23</v>
      </c>
      <c r="G43" s="65">
        <v>15850.9</v>
      </c>
      <c r="H43" s="65">
        <v>4528.83</v>
      </c>
      <c r="I43" s="65">
        <v>1306.3900000000001</v>
      </c>
      <c r="J43" s="67">
        <f t="shared" si="0"/>
        <v>10015.68</v>
      </c>
    </row>
    <row r="44" spans="6:14" x14ac:dyDescent="0.3">
      <c r="F44" s="64"/>
      <c r="G44" s="67">
        <f>SUM(G28:G43)</f>
        <v>4230396.6700000009</v>
      </c>
      <c r="H44" s="66">
        <f>SUM(H28:H43)</f>
        <v>1369721.1</v>
      </c>
      <c r="I44" s="66">
        <f>SUM(I28:I43)</f>
        <v>347572.55</v>
      </c>
      <c r="J44" s="66">
        <f>SUM(J28:J43)</f>
        <v>2513103.0200000005</v>
      </c>
    </row>
  </sheetData>
  <pageMargins left="0.7" right="0.7" top="0.75" bottom="0.75" header="0.3" footer="0.3"/>
  <pageSetup paperSize="9" scale="67" orientation="landscape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General- Abril 2026</vt:lpstr>
      <vt:lpstr>Hoja1</vt:lpstr>
      <vt:lpstr>'Balance General- Abril 2026'!Área_de_impresión</vt:lpstr>
      <vt:lpstr>'Balance General- Abril 2026'!Títulos_a_imprimir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2026-05-06T17:47:38Z</cp:lastPrinted>
  <dcterms:created xsi:type="dcterms:W3CDTF">2017-01-20T12:41:55Z</dcterms:created>
  <dcterms:modified xsi:type="dcterms:W3CDTF">2026-05-06T17:49:22Z</dcterms:modified>
</cp:coreProperties>
</file>