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igeigob.sharepoint.com/sites/Depto.RegistroControlyNmina/Documentos compartidos/REGISTRO, CONTROL y NOMINA 2026/NOMINA DE PORTAL/Marzo/"/>
    </mc:Choice>
  </mc:AlternateContent>
  <xr:revisionPtr revIDLastSave="1610" documentId="8_{A5067B59-F7E0-4ECD-9C62-4223E796415F}" xr6:coauthVersionLast="47" xr6:coauthVersionMax="47" xr10:uidLastSave="{98C92F53-EF57-444A-BACF-575029397129}"/>
  <bookViews>
    <workbookView xWindow="-108" yWindow="-108" windowWidth="23256" windowHeight="12456" tabRatio="882" activeTab="4" xr2:uid="{00000000-000D-0000-FFFF-FFFF00000000}"/>
  </bookViews>
  <sheets>
    <sheet name="Nómina Marzo 2026 - Fijos" sheetId="21" r:id="rId1"/>
    <sheet name="Nómina Marzo 2026-Temporales " sheetId="20" r:id="rId2"/>
    <sheet name="Nómina Marzo 2026-Vigilancia" sheetId="11" r:id="rId3"/>
    <sheet name="Nómina Marzo 2026-Interinato" sheetId="15" r:id="rId4"/>
    <sheet name="Nómina Marzo 2026 - Suplencia" sheetId="22" r:id="rId5"/>
    <sheet name="Base de Datos" sheetId="18" state="hidden" r:id="rId6"/>
  </sheets>
  <externalReferences>
    <externalReference r:id="rId7"/>
  </externalReferences>
  <definedNames>
    <definedName name="_xlnm._FilterDatabase" localSheetId="3" hidden="1">'Nómina Marzo 2026-Interinato'!$B$15:$Q$27</definedName>
    <definedName name="_xlnm._FilterDatabase" localSheetId="1" hidden="1">'Nómina Marzo 2026-Temporales '!$A$5:$S$6</definedName>
    <definedName name="_xlnm.Print_Area" localSheetId="0">'Nómina Marzo 2026 - Fijos'!$A$1:$Q$110</definedName>
    <definedName name="_xlnm.Print_Area" localSheetId="1">'Nómina Marzo 2026-Temporales '!$B$1:$S$87</definedName>
    <definedName name="_xlnm.Print_Area" localSheetId="2">'Nómina Marzo 2026-Vigilancia'!$B$1:$P$28</definedName>
    <definedName name="_xlnm.Database" localSheetId="0">Table1[#All]</definedName>
    <definedName name="_xlnm.Database" localSheetId="1">[1]!Table1[#All]</definedName>
    <definedName name="_xlnm.Database">Table1[#All]</definedName>
    <definedName name="_xlnm.Print_Titles" localSheetId="0">'Nómina Marzo 2026 - Fijos'!$1:$9</definedName>
    <definedName name="_xlnm.Print_Titles" localSheetId="1">'Nómina Marzo 2026-Temporales '!$1:$6</definedName>
    <definedName name="_xlnm.Print_Titles" localSheetId="2">'Nómina Marzo 2026-Vigilancia'!$1:$11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63" i="20" l="1"/>
  <c r="S63" i="20" s="1"/>
  <c r="I63" i="20"/>
  <c r="R61" i="20"/>
  <c r="S61" i="20" s="1"/>
  <c r="O12" i="21"/>
  <c r="O20" i="21"/>
  <c r="R60" i="20"/>
  <c r="I40" i="20"/>
  <c r="J27" i="15"/>
  <c r="K27" i="15"/>
  <c r="L27" i="15"/>
  <c r="M27" i="15"/>
  <c r="N27" i="15"/>
  <c r="O27" i="15"/>
  <c r="I27" i="15"/>
  <c r="I73" i="20" l="1"/>
  <c r="I24" i="20"/>
  <c r="I25" i="20"/>
  <c r="I26" i="20"/>
  <c r="I27" i="20"/>
  <c r="I28" i="20"/>
  <c r="I29" i="20"/>
  <c r="I30" i="20"/>
  <c r="I31" i="20"/>
  <c r="I32" i="20"/>
  <c r="I33" i="20"/>
  <c r="I34" i="20"/>
  <c r="I35" i="20"/>
  <c r="I36" i="20"/>
  <c r="I37" i="20"/>
  <c r="I43" i="20"/>
  <c r="I38" i="20"/>
  <c r="I42" i="20"/>
  <c r="I41" i="20"/>
  <c r="I39" i="20"/>
  <c r="I44" i="20"/>
  <c r="I45" i="20"/>
  <c r="I47" i="20"/>
  <c r="I48" i="20"/>
  <c r="I46" i="20"/>
  <c r="I50" i="20"/>
  <c r="I49" i="20"/>
  <c r="I51" i="20"/>
  <c r="I52" i="20"/>
  <c r="I53" i="20"/>
  <c r="I54" i="20"/>
  <c r="I55" i="20"/>
  <c r="I56" i="20"/>
  <c r="I64" i="20"/>
  <c r="I62" i="20"/>
  <c r="I65" i="20"/>
  <c r="I57" i="20"/>
  <c r="I66" i="20"/>
  <c r="I67" i="20"/>
  <c r="I58" i="20"/>
  <c r="I68" i="20"/>
  <c r="I69" i="20"/>
  <c r="I59" i="20"/>
  <c r="I60" i="20"/>
  <c r="I70" i="20"/>
  <c r="I72" i="20"/>
  <c r="I71" i="20"/>
  <c r="I74" i="20"/>
  <c r="I75" i="20"/>
  <c r="I23" i="20"/>
  <c r="R23" i="20"/>
  <c r="S23" i="20" s="1"/>
  <c r="P20" i="21" l="1"/>
  <c r="M46" i="21"/>
  <c r="J10" i="21"/>
  <c r="K10" i="21"/>
  <c r="O10" i="21" s="1"/>
  <c r="O20" i="22"/>
  <c r="P20" i="22" s="1"/>
  <c r="H21" i="11"/>
  <c r="I21" i="11"/>
  <c r="J21" i="11"/>
  <c r="K21" i="11"/>
  <c r="L21" i="11"/>
  <c r="M21" i="11"/>
  <c r="N21" i="11"/>
  <c r="O21" i="11"/>
  <c r="P21" i="11"/>
  <c r="R35" i="20"/>
  <c r="S35" i="20" s="1"/>
  <c r="R34" i="20"/>
  <c r="S34" i="20" s="1"/>
  <c r="R56" i="20"/>
  <c r="P10" i="21" l="1"/>
  <c r="R54" i="20"/>
  <c r="S54" i="20" s="1"/>
  <c r="R11" i="20"/>
  <c r="S11" i="20" s="1"/>
  <c r="S56" i="20"/>
  <c r="R12" i="20"/>
  <c r="S12" i="20" s="1"/>
  <c r="R13" i="20"/>
  <c r="S13" i="20" s="1"/>
  <c r="R14" i="20"/>
  <c r="S14" i="20" s="1"/>
  <c r="R15" i="20"/>
  <c r="S15" i="20" s="1"/>
  <c r="R16" i="20"/>
  <c r="S16" i="20" s="1"/>
  <c r="R17" i="20"/>
  <c r="S17" i="20" s="1"/>
  <c r="R18" i="20"/>
  <c r="S18" i="20" s="1"/>
  <c r="R19" i="20"/>
  <c r="S19" i="20" s="1"/>
  <c r="R21" i="20"/>
  <c r="S21" i="20" s="1"/>
  <c r="R22" i="20"/>
  <c r="S22" i="20" s="1"/>
  <c r="R24" i="20"/>
  <c r="S24" i="20" s="1"/>
  <c r="R20" i="20"/>
  <c r="S20" i="20" s="1"/>
  <c r="R25" i="20"/>
  <c r="S25" i="20" s="1"/>
  <c r="R26" i="20"/>
  <c r="S26" i="20" s="1"/>
  <c r="R30" i="20"/>
  <c r="S30" i="20" s="1"/>
  <c r="R28" i="20"/>
  <c r="S28" i="20" s="1"/>
  <c r="R27" i="20"/>
  <c r="S27" i="20" s="1"/>
  <c r="R29" i="20"/>
  <c r="S29" i="20" s="1"/>
  <c r="R31" i="20"/>
  <c r="S31" i="20" s="1"/>
  <c r="R32" i="20"/>
  <c r="S32" i="20" s="1"/>
  <c r="R33" i="20"/>
  <c r="S33" i="20" s="1"/>
  <c r="R36" i="20"/>
  <c r="S36" i="20" s="1"/>
  <c r="R37" i="20"/>
  <c r="S37" i="20" s="1"/>
  <c r="R43" i="20"/>
  <c r="S43" i="20" s="1"/>
  <c r="R38" i="20"/>
  <c r="S38" i="20" s="1"/>
  <c r="R40" i="20"/>
  <c r="S40" i="20" s="1"/>
  <c r="R42" i="20"/>
  <c r="S42" i="20" s="1"/>
  <c r="R41" i="20"/>
  <c r="S41" i="20" s="1"/>
  <c r="R39" i="20"/>
  <c r="S39" i="20" s="1"/>
  <c r="R44" i="20"/>
  <c r="S44" i="20" s="1"/>
  <c r="R45" i="20"/>
  <c r="S45" i="20" s="1"/>
  <c r="R47" i="20"/>
  <c r="S47" i="20" s="1"/>
  <c r="R48" i="20"/>
  <c r="S48" i="20" s="1"/>
  <c r="R46" i="20"/>
  <c r="S46" i="20" s="1"/>
  <c r="R50" i="20"/>
  <c r="S50" i="20" s="1"/>
  <c r="R49" i="20"/>
  <c r="S49" i="20" s="1"/>
  <c r="R51" i="20"/>
  <c r="S51" i="20" s="1"/>
  <c r="R52" i="20"/>
  <c r="S52" i="20" s="1"/>
  <c r="R53" i="20"/>
  <c r="S53" i="20" s="1"/>
  <c r="R55" i="20"/>
  <c r="S55" i="20" s="1"/>
  <c r="R64" i="20"/>
  <c r="S64" i="20" s="1"/>
  <c r="R62" i="20"/>
  <c r="S62" i="20" s="1"/>
  <c r="R65" i="20"/>
  <c r="S65" i="20" s="1"/>
  <c r="R57" i="20"/>
  <c r="S57" i="20" s="1"/>
  <c r="R66" i="20"/>
  <c r="S66" i="20" s="1"/>
  <c r="R67" i="20"/>
  <c r="S67" i="20" s="1"/>
  <c r="R58" i="20"/>
  <c r="S58" i="20" s="1"/>
  <c r="R68" i="20"/>
  <c r="S68" i="20" s="1"/>
  <c r="R69" i="20"/>
  <c r="S69" i="20" s="1"/>
  <c r="R59" i="20"/>
  <c r="S59" i="20" s="1"/>
  <c r="S60" i="20"/>
  <c r="R70" i="20"/>
  <c r="S70" i="20" s="1"/>
  <c r="R72" i="20"/>
  <c r="S72" i="20" s="1"/>
  <c r="R71" i="20"/>
  <c r="S71" i="20" s="1"/>
  <c r="R73" i="20"/>
  <c r="S73" i="20" s="1"/>
  <c r="R74" i="20"/>
  <c r="S74" i="20" s="1"/>
  <c r="R75" i="20"/>
  <c r="S75" i="20" s="1"/>
  <c r="P26" i="15"/>
  <c r="Q26" i="15" s="1"/>
  <c r="P20" i="15"/>
  <c r="Q20" i="15" s="1"/>
  <c r="P22" i="15"/>
  <c r="Q22" i="15" s="1"/>
  <c r="P23" i="15"/>
  <c r="Q23" i="15" s="1"/>
  <c r="P16" i="15"/>
  <c r="P17" i="15"/>
  <c r="Q17" i="15" s="1"/>
  <c r="P21" i="15"/>
  <c r="Q21" i="15" s="1"/>
  <c r="P19" i="15"/>
  <c r="Q19" i="15" s="1"/>
  <c r="P24" i="15"/>
  <c r="Q24" i="15" s="1"/>
  <c r="P25" i="15"/>
  <c r="Q25" i="15" s="1"/>
  <c r="P18" i="15"/>
  <c r="Q18" i="15" s="1"/>
  <c r="H100" i="21"/>
  <c r="P12" i="21"/>
  <c r="K11" i="21"/>
  <c r="O11" i="21" s="1"/>
  <c r="K13" i="21"/>
  <c r="O13" i="21" s="1"/>
  <c r="K14" i="21"/>
  <c r="K15" i="21"/>
  <c r="K16" i="21"/>
  <c r="O16" i="21" s="1"/>
  <c r="K18" i="21"/>
  <c r="O18" i="21" s="1"/>
  <c r="K19" i="21"/>
  <c r="K21" i="21"/>
  <c r="O21" i="21" s="1"/>
  <c r="K22" i="21"/>
  <c r="K71" i="21"/>
  <c r="K23" i="21"/>
  <c r="K24" i="21"/>
  <c r="K25" i="21"/>
  <c r="O25" i="21" s="1"/>
  <c r="K26" i="21"/>
  <c r="O26" i="21" s="1"/>
  <c r="K27" i="21"/>
  <c r="O27" i="21" s="1"/>
  <c r="K28" i="21"/>
  <c r="K29" i="21"/>
  <c r="O29" i="21" s="1"/>
  <c r="K30" i="21"/>
  <c r="O30" i="21" s="1"/>
  <c r="K31" i="21"/>
  <c r="K32" i="21"/>
  <c r="K33" i="21"/>
  <c r="K34" i="21"/>
  <c r="O34" i="21" s="1"/>
  <c r="K35" i="21"/>
  <c r="O35" i="21" s="1"/>
  <c r="K37" i="21"/>
  <c r="K38" i="21"/>
  <c r="K39" i="21"/>
  <c r="K40" i="21"/>
  <c r="K42" i="21"/>
  <c r="O42" i="21" s="1"/>
  <c r="K41" i="21"/>
  <c r="K44" i="21"/>
  <c r="K46" i="21"/>
  <c r="O46" i="21" s="1"/>
  <c r="K45" i="21"/>
  <c r="K43" i="21"/>
  <c r="K48" i="21"/>
  <c r="K47" i="21"/>
  <c r="K49" i="21"/>
  <c r="K50" i="21"/>
  <c r="K57" i="21"/>
  <c r="K51" i="21"/>
  <c r="K52" i="21"/>
  <c r="O52" i="21" s="1"/>
  <c r="K53" i="21"/>
  <c r="K54" i="21"/>
  <c r="K55" i="21"/>
  <c r="K59" i="21"/>
  <c r="K58" i="21"/>
  <c r="O58" i="21" s="1"/>
  <c r="K60" i="21"/>
  <c r="K61" i="21"/>
  <c r="K62" i="21"/>
  <c r="K63" i="21"/>
  <c r="K64" i="21"/>
  <c r="K65" i="21"/>
  <c r="K66" i="21"/>
  <c r="K67" i="21"/>
  <c r="K68" i="21"/>
  <c r="K69" i="21"/>
  <c r="O69" i="21" s="1"/>
  <c r="K70" i="21"/>
  <c r="K56" i="21"/>
  <c r="K72" i="21"/>
  <c r="O72" i="21" s="1"/>
  <c r="K73" i="21"/>
  <c r="K74" i="21"/>
  <c r="K75" i="21"/>
  <c r="K76" i="21"/>
  <c r="O76" i="21" s="1"/>
  <c r="K78" i="21"/>
  <c r="K17" i="21"/>
  <c r="K36" i="21"/>
  <c r="K77" i="21"/>
  <c r="O77" i="21" s="1"/>
  <c r="K79" i="21"/>
  <c r="K80" i="21"/>
  <c r="O80" i="21" s="1"/>
  <c r="K81" i="21"/>
  <c r="K82" i="21"/>
  <c r="K83" i="21"/>
  <c r="O83" i="21" s="1"/>
  <c r="K84" i="21"/>
  <c r="O84" i="21" s="1"/>
  <c r="K86" i="21"/>
  <c r="K85" i="21"/>
  <c r="K87" i="21"/>
  <c r="K88" i="21"/>
  <c r="O88" i="21" s="1"/>
  <c r="K89" i="21"/>
  <c r="K90" i="21"/>
  <c r="K91" i="21"/>
  <c r="K92" i="21"/>
  <c r="K93" i="21"/>
  <c r="O93" i="21" s="1"/>
  <c r="K94" i="21"/>
  <c r="K95" i="21"/>
  <c r="K96" i="21"/>
  <c r="K97" i="21"/>
  <c r="K98" i="21"/>
  <c r="K99" i="21"/>
  <c r="O99" i="21" s="1"/>
  <c r="J71" i="21"/>
  <c r="M71" i="21"/>
  <c r="J19" i="21"/>
  <c r="M19" i="21"/>
  <c r="J48" i="21"/>
  <c r="M48" i="21"/>
  <c r="M23" i="21"/>
  <c r="N100" i="21"/>
  <c r="J45" i="21"/>
  <c r="M45" i="21"/>
  <c r="L100" i="21"/>
  <c r="M17" i="21"/>
  <c r="M15" i="21"/>
  <c r="O15" i="21" l="1"/>
  <c r="O71" i="21"/>
  <c r="P71" i="21" s="1"/>
  <c r="O23" i="21"/>
  <c r="P23" i="21" s="1"/>
  <c r="O45" i="21"/>
  <c r="P45" i="21" s="1"/>
  <c r="O19" i="21"/>
  <c r="O48" i="21"/>
  <c r="P48" i="21" s="1"/>
  <c r="O17" i="21"/>
  <c r="O53" i="21"/>
  <c r="O51" i="21"/>
  <c r="O37" i="21"/>
  <c r="Q16" i="15"/>
  <c r="Q27" i="15" s="1"/>
  <c r="P27" i="15"/>
  <c r="P19" i="21"/>
  <c r="P17" i="21"/>
  <c r="P84" i="21"/>
  <c r="P88" i="21"/>
  <c r="P18" i="21"/>
  <c r="P58" i="21"/>
  <c r="P42" i="21"/>
  <c r="P27" i="21"/>
  <c r="P93" i="21"/>
  <c r="J65" i="21"/>
  <c r="M65" i="21"/>
  <c r="O65" i="21" s="1"/>
  <c r="M14" i="21"/>
  <c r="O14" i="21" s="1"/>
  <c r="M22" i="21"/>
  <c r="O22" i="21" s="1"/>
  <c r="M24" i="21"/>
  <c r="O24" i="21" s="1"/>
  <c r="M28" i="21"/>
  <c r="O28" i="21" s="1"/>
  <c r="M31" i="21"/>
  <c r="O31" i="21" s="1"/>
  <c r="M32" i="21"/>
  <c r="O32" i="21" s="1"/>
  <c r="M33" i="21"/>
  <c r="O33" i="21" s="1"/>
  <c r="M37" i="21"/>
  <c r="M38" i="21"/>
  <c r="O38" i="21" s="1"/>
  <c r="M39" i="21"/>
  <c r="O39" i="21" s="1"/>
  <c r="M40" i="21"/>
  <c r="O40" i="21" s="1"/>
  <c r="M41" i="21"/>
  <c r="O41" i="21" s="1"/>
  <c r="M44" i="21"/>
  <c r="O44" i="21" s="1"/>
  <c r="M43" i="21"/>
  <c r="O43" i="21" s="1"/>
  <c r="M47" i="21"/>
  <c r="O47" i="21" s="1"/>
  <c r="M49" i="21"/>
  <c r="O49" i="21" s="1"/>
  <c r="M50" i="21"/>
  <c r="O50" i="21" s="1"/>
  <c r="M57" i="21"/>
  <c r="O57" i="21" s="1"/>
  <c r="M51" i="21"/>
  <c r="M53" i="21"/>
  <c r="M54" i="21"/>
  <c r="O54" i="21" s="1"/>
  <c r="M55" i="21"/>
  <c r="O55" i="21" s="1"/>
  <c r="M59" i="21"/>
  <c r="O59" i="21" s="1"/>
  <c r="M60" i="21"/>
  <c r="O60" i="21" s="1"/>
  <c r="M61" i="21"/>
  <c r="O61" i="21" s="1"/>
  <c r="M62" i="21"/>
  <c r="O62" i="21" s="1"/>
  <c r="M63" i="21"/>
  <c r="O63" i="21" s="1"/>
  <c r="M64" i="21"/>
  <c r="O64" i="21" s="1"/>
  <c r="M66" i="21"/>
  <c r="O66" i="21" s="1"/>
  <c r="M67" i="21"/>
  <c r="O67" i="21" s="1"/>
  <c r="M68" i="21"/>
  <c r="O68" i="21" s="1"/>
  <c r="M70" i="21"/>
  <c r="O70" i="21" s="1"/>
  <c r="M56" i="21"/>
  <c r="O56" i="21" s="1"/>
  <c r="M73" i="21"/>
  <c r="O73" i="21" s="1"/>
  <c r="M74" i="21"/>
  <c r="O74" i="21" s="1"/>
  <c r="M75" i="21"/>
  <c r="O75" i="21" s="1"/>
  <c r="M78" i="21"/>
  <c r="O78" i="21" s="1"/>
  <c r="M36" i="21"/>
  <c r="O36" i="21" s="1"/>
  <c r="M79" i="21"/>
  <c r="O79" i="21" s="1"/>
  <c r="M81" i="21"/>
  <c r="O81" i="21" s="1"/>
  <c r="M82" i="21"/>
  <c r="O82" i="21" s="1"/>
  <c r="M86" i="21"/>
  <c r="O86" i="21" s="1"/>
  <c r="M85" i="21"/>
  <c r="O85" i="21" s="1"/>
  <c r="M87" i="21"/>
  <c r="O87" i="21" s="1"/>
  <c r="M89" i="21"/>
  <c r="O89" i="21" s="1"/>
  <c r="M90" i="21"/>
  <c r="O90" i="21" s="1"/>
  <c r="M91" i="21"/>
  <c r="O91" i="21" s="1"/>
  <c r="M92" i="21"/>
  <c r="O92" i="21" s="1"/>
  <c r="M94" i="21"/>
  <c r="O94" i="21" s="1"/>
  <c r="M95" i="21"/>
  <c r="O95" i="21" s="1"/>
  <c r="M96" i="21"/>
  <c r="O96" i="21" s="1"/>
  <c r="M97" i="21"/>
  <c r="O97" i="21" s="1"/>
  <c r="M98" i="21"/>
  <c r="O98" i="21" s="1"/>
  <c r="J28" i="21"/>
  <c r="Q77" i="20"/>
  <c r="N77" i="20"/>
  <c r="K77" i="20"/>
  <c r="N21" i="22"/>
  <c r="M21" i="22"/>
  <c r="L21" i="22"/>
  <c r="J21" i="22"/>
  <c r="I21" i="22"/>
  <c r="H21" i="22"/>
  <c r="K21" i="22"/>
  <c r="J49" i="21"/>
  <c r="P77" i="20"/>
  <c r="J66" i="21"/>
  <c r="J55" i="21"/>
  <c r="J87" i="21"/>
  <c r="J72" i="21"/>
  <c r="P72" i="21" s="1"/>
  <c r="J73" i="21"/>
  <c r="J33" i="21"/>
  <c r="I100" i="21"/>
  <c r="R10" i="20"/>
  <c r="S10" i="20" s="1"/>
  <c r="S77" i="20" s="1"/>
  <c r="J50" i="21"/>
  <c r="O77" i="20"/>
  <c r="J51" i="21"/>
  <c r="J36" i="21"/>
  <c r="J78" i="21"/>
  <c r="J76" i="21"/>
  <c r="P76" i="21" s="1"/>
  <c r="J60" i="21"/>
  <c r="J24" i="21"/>
  <c r="J99" i="21"/>
  <c r="P99" i="21" s="1"/>
  <c r="J90" i="21"/>
  <c r="J98" i="21"/>
  <c r="J96" i="21"/>
  <c r="J89" i="21"/>
  <c r="J85" i="21"/>
  <c r="J86" i="21"/>
  <c r="J83" i="21"/>
  <c r="P83" i="21" s="1"/>
  <c r="J82" i="21"/>
  <c r="J81" i="21"/>
  <c r="J80" i="21"/>
  <c r="P80" i="21" s="1"/>
  <c r="J79" i="21"/>
  <c r="J77" i="21"/>
  <c r="P77" i="21" s="1"/>
  <c r="J75" i="21"/>
  <c r="J74" i="21"/>
  <c r="J56" i="21"/>
  <c r="J70" i="21"/>
  <c r="J69" i="21"/>
  <c r="P69" i="21" s="1"/>
  <c r="J68" i="21"/>
  <c r="J67" i="21"/>
  <c r="J64" i="21"/>
  <c r="J63" i="21"/>
  <c r="J62" i="21"/>
  <c r="J61" i="21"/>
  <c r="J59" i="21"/>
  <c r="J54" i="21"/>
  <c r="J53" i="21"/>
  <c r="J52" i="21"/>
  <c r="P52" i="21" s="1"/>
  <c r="J57" i="21"/>
  <c r="J47" i="21"/>
  <c r="J43" i="21"/>
  <c r="J46" i="21"/>
  <c r="P46" i="21" s="1"/>
  <c r="J44" i="21"/>
  <c r="J41" i="21"/>
  <c r="J40" i="21"/>
  <c r="J32" i="21"/>
  <c r="J31" i="21"/>
  <c r="L77" i="20"/>
  <c r="M77" i="20"/>
  <c r="P55" i="21" l="1"/>
  <c r="P91" i="21"/>
  <c r="P87" i="21"/>
  <c r="P56" i="21"/>
  <c r="P49" i="21"/>
  <c r="P79" i="21"/>
  <c r="P61" i="21"/>
  <c r="P92" i="21"/>
  <c r="P62" i="21"/>
  <c r="P43" i="21"/>
  <c r="P44" i="21"/>
  <c r="P59" i="21"/>
  <c r="P60" i="21"/>
  <c r="P73" i="21"/>
  <c r="P50" i="21"/>
  <c r="P54" i="21"/>
  <c r="P95" i="21"/>
  <c r="P53" i="21"/>
  <c r="P66" i="21"/>
  <c r="P94" i="21"/>
  <c r="P85" i="21"/>
  <c r="P65" i="21"/>
  <c r="P47" i="21"/>
  <c r="P98" i="21"/>
  <c r="P82" i="21"/>
  <c r="P51" i="21"/>
  <c r="P64" i="21"/>
  <c r="P78" i="21"/>
  <c r="P63" i="21"/>
  <c r="P81" i="21"/>
  <c r="P67" i="21"/>
  <c r="P97" i="21"/>
  <c r="P96" i="21"/>
  <c r="P36" i="21"/>
  <c r="P37" i="21"/>
  <c r="P86" i="21"/>
  <c r="P70" i="21"/>
  <c r="P75" i="21"/>
  <c r="P41" i="21"/>
  <c r="P90" i="21"/>
  <c r="P74" i="21"/>
  <c r="P68" i="21"/>
  <c r="P57" i="21"/>
  <c r="P89" i="21"/>
  <c r="J100" i="21"/>
  <c r="M100" i="21"/>
  <c r="P16" i="21"/>
  <c r="P29" i="21"/>
  <c r="P28" i="21"/>
  <c r="O21" i="22"/>
  <c r="R77" i="20"/>
  <c r="P15" i="21"/>
  <c r="P39" i="21"/>
  <c r="P33" i="21"/>
  <c r="K100" i="21"/>
  <c r="P40" i="21"/>
  <c r="P14" i="21"/>
  <c r="P34" i="21"/>
  <c r="P22" i="21"/>
  <c r="P21" i="21"/>
  <c r="P24" i="21"/>
  <c r="P32" i="21"/>
  <c r="P13" i="21"/>
  <c r="P31" i="21"/>
  <c r="P25" i="21"/>
  <c r="P26" i="21"/>
  <c r="P35" i="21"/>
  <c r="P30" i="21"/>
  <c r="P21" i="22" l="1"/>
  <c r="P38" i="21"/>
  <c r="M95" i="18" l="1"/>
  <c r="K95" i="18"/>
  <c r="O95" i="18" s="1"/>
  <c r="P95" i="18" s="1"/>
  <c r="M94" i="18"/>
  <c r="K94" i="18"/>
  <c r="M93" i="18"/>
  <c r="K93" i="18"/>
  <c r="M92" i="18"/>
  <c r="K92" i="18"/>
  <c r="M91" i="18"/>
  <c r="K91" i="18"/>
  <c r="M90" i="18"/>
  <c r="K90" i="18"/>
  <c r="M89" i="18"/>
  <c r="K89" i="18"/>
  <c r="M88" i="18"/>
  <c r="K88" i="18"/>
  <c r="M87" i="18"/>
  <c r="K87" i="18"/>
  <c r="K86" i="18"/>
  <c r="O86" i="18" s="1"/>
  <c r="P86" i="18" s="1"/>
  <c r="M85" i="18"/>
  <c r="K85" i="18"/>
  <c r="O85" i="18" s="1"/>
  <c r="P85" i="18" s="1"/>
  <c r="M84" i="18"/>
  <c r="K84" i="18"/>
  <c r="O84" i="18" s="1"/>
  <c r="P84" i="18" s="1"/>
  <c r="M83" i="18"/>
  <c r="K83" i="18"/>
  <c r="M82" i="18"/>
  <c r="K82" i="18"/>
  <c r="O82" i="18" s="1"/>
  <c r="P82" i="18" s="1"/>
  <c r="M81" i="18"/>
  <c r="K81" i="18"/>
  <c r="O81" i="18" s="1"/>
  <c r="P81" i="18" s="1"/>
  <c r="M80" i="18"/>
  <c r="K80" i="18"/>
  <c r="O80" i="18" s="1"/>
  <c r="P80" i="18" s="1"/>
  <c r="M79" i="18"/>
  <c r="K79" i="18"/>
  <c r="M78" i="18"/>
  <c r="K78" i="18"/>
  <c r="O78" i="18" s="1"/>
  <c r="P78" i="18" s="1"/>
  <c r="M77" i="18"/>
  <c r="K77" i="18"/>
  <c r="O77" i="18" s="1"/>
  <c r="P77" i="18" s="1"/>
  <c r="M76" i="18"/>
  <c r="K76" i="18"/>
  <c r="O76" i="18" s="1"/>
  <c r="P76" i="18" s="1"/>
  <c r="M75" i="18"/>
  <c r="K75" i="18"/>
  <c r="M74" i="18"/>
  <c r="K74" i="18"/>
  <c r="O74" i="18" s="1"/>
  <c r="P74" i="18" s="1"/>
  <c r="M73" i="18"/>
  <c r="K73" i="18"/>
  <c r="O73" i="18" s="1"/>
  <c r="P73" i="18" s="1"/>
  <c r="M72" i="18"/>
  <c r="K72" i="18"/>
  <c r="O72" i="18" s="1"/>
  <c r="P72" i="18" s="1"/>
  <c r="M71" i="18"/>
  <c r="K71" i="18"/>
  <c r="K70" i="18"/>
  <c r="O70" i="18" s="1"/>
  <c r="P70" i="18" s="1"/>
  <c r="M69" i="18"/>
  <c r="K69" i="18"/>
  <c r="M68" i="18"/>
  <c r="K68" i="18"/>
  <c r="M67" i="18"/>
  <c r="K67" i="18"/>
  <c r="M66" i="18"/>
  <c r="K66" i="18"/>
  <c r="M65" i="18"/>
  <c r="K65" i="18"/>
  <c r="O65" i="18" s="1"/>
  <c r="P65" i="18" s="1"/>
  <c r="M64" i="18"/>
  <c r="K64" i="18"/>
  <c r="M63" i="18"/>
  <c r="K63" i="18"/>
  <c r="M62" i="18"/>
  <c r="K62" i="18"/>
  <c r="M61" i="18"/>
  <c r="K61" i="18"/>
  <c r="O61" i="18" s="1"/>
  <c r="P61" i="18" s="1"/>
  <c r="M60" i="18"/>
  <c r="K60" i="18"/>
  <c r="M59" i="18"/>
  <c r="K59" i="18"/>
  <c r="M58" i="18"/>
  <c r="K58" i="18"/>
  <c r="M57" i="18"/>
  <c r="K57" i="18"/>
  <c r="O57" i="18" s="1"/>
  <c r="P57" i="18" s="1"/>
  <c r="M56" i="18"/>
  <c r="K56" i="18"/>
  <c r="M55" i="18"/>
  <c r="K55" i="18"/>
  <c r="M54" i="18"/>
  <c r="K54" i="18"/>
  <c r="M53" i="18"/>
  <c r="K53" i="18"/>
  <c r="O53" i="18" s="1"/>
  <c r="P53" i="18" s="1"/>
  <c r="M52" i="18"/>
  <c r="K52" i="18"/>
  <c r="M51" i="18"/>
  <c r="K51" i="18"/>
  <c r="M50" i="18"/>
  <c r="K50" i="18"/>
  <c r="M49" i="18"/>
  <c r="K49" i="18"/>
  <c r="O49" i="18" s="1"/>
  <c r="P49" i="18" s="1"/>
  <c r="M48" i="18"/>
  <c r="K48" i="18"/>
  <c r="M47" i="18"/>
  <c r="K47" i="18"/>
  <c r="O47" i="18" s="1"/>
  <c r="P47" i="18" s="1"/>
  <c r="M46" i="18"/>
  <c r="K46" i="18"/>
  <c r="M45" i="18"/>
  <c r="K45" i="18"/>
  <c r="O45" i="18" s="1"/>
  <c r="P45" i="18" s="1"/>
  <c r="M44" i="18"/>
  <c r="K44" i="18"/>
  <c r="M43" i="18"/>
  <c r="K43" i="18"/>
  <c r="O43" i="18" s="1"/>
  <c r="P43" i="18" s="1"/>
  <c r="M42" i="18"/>
  <c r="K42" i="18"/>
  <c r="M41" i="18"/>
  <c r="K41" i="18"/>
  <c r="O41" i="18" s="1"/>
  <c r="P41" i="18" s="1"/>
  <c r="M40" i="18"/>
  <c r="K40" i="18"/>
  <c r="M39" i="18"/>
  <c r="K39" i="18"/>
  <c r="O39" i="18" s="1"/>
  <c r="P39" i="18" s="1"/>
  <c r="M38" i="18"/>
  <c r="K38" i="18"/>
  <c r="M37" i="18"/>
  <c r="K37" i="18"/>
  <c r="O37" i="18" s="1"/>
  <c r="P37" i="18" s="1"/>
  <c r="M36" i="18"/>
  <c r="K36" i="18"/>
  <c r="M35" i="18"/>
  <c r="K35" i="18"/>
  <c r="O35" i="18" s="1"/>
  <c r="P35" i="18" s="1"/>
  <c r="M34" i="18"/>
  <c r="K34" i="18"/>
  <c r="M33" i="18"/>
  <c r="K33" i="18"/>
  <c r="O33" i="18" s="1"/>
  <c r="P33" i="18" s="1"/>
  <c r="M32" i="18"/>
  <c r="K32" i="18"/>
  <c r="M31" i="18"/>
  <c r="K31" i="18"/>
  <c r="O31" i="18" s="1"/>
  <c r="P31" i="18" s="1"/>
  <c r="M30" i="18"/>
  <c r="K30" i="18"/>
  <c r="M29" i="18"/>
  <c r="K29" i="18"/>
  <c r="O29" i="18" s="1"/>
  <c r="P29" i="18" s="1"/>
  <c r="M28" i="18"/>
  <c r="K28" i="18"/>
  <c r="M27" i="18"/>
  <c r="K27" i="18"/>
  <c r="O27" i="18" s="1"/>
  <c r="P27" i="18" s="1"/>
  <c r="M26" i="18"/>
  <c r="K26" i="18"/>
  <c r="M25" i="18"/>
  <c r="K25" i="18"/>
  <c r="O25" i="18" s="1"/>
  <c r="P25" i="18" s="1"/>
  <c r="M24" i="18"/>
  <c r="K24" i="18"/>
  <c r="M23" i="18"/>
  <c r="K23" i="18"/>
  <c r="O23" i="18" s="1"/>
  <c r="P23" i="18" s="1"/>
  <c r="M22" i="18"/>
  <c r="K22" i="18"/>
  <c r="M21" i="18"/>
  <c r="K21" i="18"/>
  <c r="O21" i="18" s="1"/>
  <c r="P21" i="18" s="1"/>
  <c r="M20" i="18"/>
  <c r="K20" i="18"/>
  <c r="M19" i="18"/>
  <c r="K19" i="18"/>
  <c r="O19" i="18" s="1"/>
  <c r="P19" i="18" s="1"/>
  <c r="M18" i="18"/>
  <c r="K18" i="18"/>
  <c r="M17" i="18"/>
  <c r="K17" i="18"/>
  <c r="O17" i="18" s="1"/>
  <c r="P17" i="18" s="1"/>
  <c r="M16" i="18"/>
  <c r="K16" i="18"/>
  <c r="M15" i="18"/>
  <c r="K15" i="18"/>
  <c r="O15" i="18" s="1"/>
  <c r="P15" i="18" s="1"/>
  <c r="M14" i="18"/>
  <c r="K14" i="18"/>
  <c r="M13" i="18"/>
  <c r="K13" i="18"/>
  <c r="O13" i="18" s="1"/>
  <c r="P13" i="18" s="1"/>
  <c r="M12" i="18"/>
  <c r="K12" i="18"/>
  <c r="M11" i="18"/>
  <c r="K11" i="18"/>
  <c r="O11" i="18" s="1"/>
  <c r="P11" i="18" s="1"/>
  <c r="K10" i="18"/>
  <c r="O10" i="18" s="1"/>
  <c r="P10" i="18" s="1"/>
  <c r="M9" i="18"/>
  <c r="K9" i="18"/>
  <c r="O9" i="18" s="1"/>
  <c r="P9" i="18" s="1"/>
  <c r="M8" i="18"/>
  <c r="K8" i="18"/>
  <c r="O8" i="18" s="1"/>
  <c r="P8" i="18" s="1"/>
  <c r="M7" i="18"/>
  <c r="K7" i="18"/>
  <c r="M6" i="18"/>
  <c r="K6" i="18"/>
  <c r="O6" i="18" s="1"/>
  <c r="P6" i="18" s="1"/>
  <c r="K5" i="18"/>
  <c r="O5" i="18" s="1"/>
  <c r="P5" i="18" s="1"/>
  <c r="M4" i="18"/>
  <c r="K4" i="18"/>
  <c r="M3" i="18"/>
  <c r="K3" i="18"/>
  <c r="K2" i="18"/>
  <c r="O2" i="18" s="1"/>
  <c r="P2" i="18" s="1"/>
  <c r="O7" i="18" l="1"/>
  <c r="P7" i="18" s="1"/>
  <c r="O90" i="18"/>
  <c r="P90" i="18" s="1"/>
  <c r="O88" i="18"/>
  <c r="P88" i="18" s="1"/>
  <c r="O89" i="18"/>
  <c r="P89" i="18" s="1"/>
  <c r="O71" i="18"/>
  <c r="P71" i="18" s="1"/>
  <c r="O75" i="18"/>
  <c r="P75" i="18" s="1"/>
  <c r="O79" i="18"/>
  <c r="P79" i="18" s="1"/>
  <c r="O83" i="18"/>
  <c r="P83" i="18" s="1"/>
  <c r="O87" i="18"/>
  <c r="P87" i="18" s="1"/>
  <c r="O51" i="18"/>
  <c r="P51" i="18" s="1"/>
  <c r="O55" i="18"/>
  <c r="P55" i="18" s="1"/>
  <c r="O59" i="18"/>
  <c r="P59" i="18" s="1"/>
  <c r="O63" i="18"/>
  <c r="P63" i="18" s="1"/>
  <c r="O67" i="18"/>
  <c r="P67" i="18" s="1"/>
  <c r="O4" i="18"/>
  <c r="P4" i="18" s="1"/>
  <c r="O92" i="18"/>
  <c r="P92" i="18" s="1"/>
  <c r="O12" i="18"/>
  <c r="P12" i="18" s="1"/>
  <c r="O16" i="18"/>
  <c r="P16" i="18" s="1"/>
  <c r="O20" i="18"/>
  <c r="P20" i="18" s="1"/>
  <c r="O24" i="18"/>
  <c r="P24" i="18" s="1"/>
  <c r="O28" i="18"/>
  <c r="P28" i="18" s="1"/>
  <c r="O32" i="18"/>
  <c r="P32" i="18" s="1"/>
  <c r="O36" i="18"/>
  <c r="P36" i="18" s="1"/>
  <c r="O40" i="18"/>
  <c r="P40" i="18" s="1"/>
  <c r="O44" i="18"/>
  <c r="P44" i="18" s="1"/>
  <c r="O48" i="18"/>
  <c r="P48" i="18" s="1"/>
  <c r="O52" i="18"/>
  <c r="P52" i="18" s="1"/>
  <c r="O56" i="18"/>
  <c r="P56" i="18" s="1"/>
  <c r="O60" i="18"/>
  <c r="P60" i="18" s="1"/>
  <c r="O64" i="18"/>
  <c r="P64" i="18" s="1"/>
  <c r="O68" i="18"/>
  <c r="P68" i="18" s="1"/>
  <c r="O93" i="18"/>
  <c r="P93" i="18" s="1"/>
  <c r="O69" i="18"/>
  <c r="P69" i="18" s="1"/>
  <c r="O94" i="18"/>
  <c r="P94" i="18" s="1"/>
  <c r="O3" i="18"/>
  <c r="P3" i="18" s="1"/>
  <c r="O14" i="18"/>
  <c r="P14" i="18" s="1"/>
  <c r="O18" i="18"/>
  <c r="P18" i="18" s="1"/>
  <c r="O22" i="18"/>
  <c r="P22" i="18" s="1"/>
  <c r="O26" i="18"/>
  <c r="P26" i="18" s="1"/>
  <c r="O30" i="18"/>
  <c r="P30" i="18" s="1"/>
  <c r="O34" i="18"/>
  <c r="P34" i="18" s="1"/>
  <c r="O38" i="18"/>
  <c r="P38" i="18" s="1"/>
  <c r="O42" i="18"/>
  <c r="P42" i="18" s="1"/>
  <c r="O46" i="18"/>
  <c r="P46" i="18" s="1"/>
  <c r="O50" i="18"/>
  <c r="P50" i="18" s="1"/>
  <c r="O54" i="18"/>
  <c r="P54" i="18" s="1"/>
  <c r="O58" i="18"/>
  <c r="P58" i="18" s="1"/>
  <c r="O62" i="18"/>
  <c r="P62" i="18" s="1"/>
  <c r="O66" i="18"/>
  <c r="P66" i="18" s="1"/>
  <c r="O91" i="18"/>
  <c r="P91" i="18" s="1"/>
  <c r="P11" i="21" l="1"/>
  <c r="P100" i="21" s="1"/>
  <c r="O100" i="21" l="1"/>
</calcChain>
</file>

<file path=xl/sharedStrings.xml><?xml version="1.0" encoding="utf-8"?>
<sst xmlns="http://schemas.openxmlformats.org/spreadsheetml/2006/main" count="2174" uniqueCount="561">
  <si>
    <t>REPORTE DE NOMINA</t>
  </si>
  <si>
    <t>NO.</t>
  </si>
  <si>
    <t xml:space="preserve">NOMBRE </t>
  </si>
  <si>
    <t>DIRECCIÓN</t>
  </si>
  <si>
    <t xml:space="preserve">FUNCIÓN </t>
  </si>
  <si>
    <t>ESTATUS</t>
  </si>
  <si>
    <t>GÉNERO</t>
  </si>
  <si>
    <t>SUELDO BUTO (RD$)</t>
  </si>
  <si>
    <t>OTROS ING.</t>
  </si>
  <si>
    <t>TOTAL ING.</t>
  </si>
  <si>
    <t>AFP</t>
  </si>
  <si>
    <t>ISR</t>
  </si>
  <si>
    <t>SFS</t>
  </si>
  <si>
    <t>OTROS DESC.</t>
  </si>
  <si>
    <t>TOTAL DESC.</t>
  </si>
  <si>
    <t>NETO</t>
  </si>
  <si>
    <t>MILAGROS MARIA ORTIZ BOSCH</t>
  </si>
  <si>
    <t>DIRECCION GENERAL</t>
  </si>
  <si>
    <t>DIRECTORA GENERAL</t>
  </si>
  <si>
    <t>DE LIBRE NOMBRAMIENTO Y REMOCION</t>
  </si>
  <si>
    <t>FEMENINO</t>
  </si>
  <si>
    <t>IRAIDI JOSEFINA ALCANTARA FORTUNA</t>
  </si>
  <si>
    <t xml:space="preserve">ASISTENTE EJECUTIVA </t>
  </si>
  <si>
    <t>CARGO DE CONFIANZA</t>
  </si>
  <si>
    <t>NELLY GISELLY HAM DIAZ</t>
  </si>
  <si>
    <t xml:space="preserve">DIRECCIÓN GENERAL </t>
  </si>
  <si>
    <t>ASESORA</t>
  </si>
  <si>
    <t>MARIA ALEJANDRA TAVAREZ SAVIÑON</t>
  </si>
  <si>
    <t>JESUS FLORIAN SANCHEZ</t>
  </si>
  <si>
    <t>ASESOR</t>
  </si>
  <si>
    <t>MASCULINO</t>
  </si>
  <si>
    <t>GILDA MARIA RODRIGUEZ</t>
  </si>
  <si>
    <t>LESBIA CAMILA CHAVEZ FERNANDEZ</t>
  </si>
  <si>
    <t>JOSE DELIO ARES GUZMAN</t>
  </si>
  <si>
    <t>0,00</t>
  </si>
  <si>
    <t>JOHN ALBERT MOLINEAUX MARTE</t>
  </si>
  <si>
    <t>XIOMARA MERCEDES SEVERINO</t>
  </si>
  <si>
    <t xml:space="preserve">SUPERVISORA MAYORDOMIA </t>
  </si>
  <si>
    <t>FIJO</t>
  </si>
  <si>
    <t>JENNY ELIZABETH TEJEDA PUJOLS</t>
  </si>
  <si>
    <t>CONSERJE</t>
  </si>
  <si>
    <t>0.00</t>
  </si>
  <si>
    <t>YONATHAN SEGURA RUIZ</t>
  </si>
  <si>
    <t>CHOFER</t>
  </si>
  <si>
    <t>ESTATUS SIMPLIFICADO</t>
  </si>
  <si>
    <t>ANGELA MARIA COMAS SANCHEZ</t>
  </si>
  <si>
    <t xml:space="preserve">OFICINA DE ACCESO A LA INFORMACION </t>
  </si>
  <si>
    <t>RESPONSABLE ACCESO A LA INFORMACIÓN</t>
  </si>
  <si>
    <t>CARRERA ADMINISTRATIVA</t>
  </si>
  <si>
    <t>MARIBEL DE JESUS DEL ROSARIO</t>
  </si>
  <si>
    <t>AUXILIAR OFICINA DE ACCESO A LA INFORMACIÓN</t>
  </si>
  <si>
    <t>BERENICE BARINAS UBIÑAS</t>
  </si>
  <si>
    <t>DIRECTORA EJECUTIVA</t>
  </si>
  <si>
    <t>ALICE AIRAM GUERRA RAMIREZ</t>
  </si>
  <si>
    <t xml:space="preserve">ASISTENTE DIRECTORA EJECUTIVA </t>
  </si>
  <si>
    <t>JUDITH PUELLO NUÑEZ</t>
  </si>
  <si>
    <t>SECRETARIA EJECUTIVA</t>
  </si>
  <si>
    <t>PORFIRIO BALDERA RONDON</t>
  </si>
  <si>
    <t>YURIKO ARIYAMA ARIYAMA</t>
  </si>
  <si>
    <t>DEPARTAMENTO DE FORMULACION , MONITOREO Y EVALUACION  DE PPP-DIGEIG</t>
  </si>
  <si>
    <t>ANALISTA PLANIFICACIÓN</t>
  </si>
  <si>
    <t>EMMANUEL LORA GRACIANO</t>
  </si>
  <si>
    <t>DEPARTAMENTO DE DESARROLLO INSTITUCIONAL</t>
  </si>
  <si>
    <t xml:space="preserve">ANALISTA DE DESARROLLO INSTITUCIONAL </t>
  </si>
  <si>
    <t>MARIA ALTAGRACIA MONTERO PAULINO</t>
  </si>
  <si>
    <t>DEPARTAMENTO DE CALIDAD EN LA GESTION</t>
  </si>
  <si>
    <t>YARIMAR MIGUELINA NUUÑEZ CACERES</t>
  </si>
  <si>
    <t>AUXILIAR ADMINISTRATIVO I</t>
  </si>
  <si>
    <t>FJO</t>
  </si>
  <si>
    <t>MICHEL MARLENY JAVIER</t>
  </si>
  <si>
    <t>DEPARTAMENTO DE  EVALUACION DEL DESEMPEÑO Y CAPACITACION</t>
  </si>
  <si>
    <t>KENIA DENISSE TAVAREZ URENA</t>
  </si>
  <si>
    <t>DEPARTAMENTO DE ORGANIZACION DEL TRABAJO Y COMPENSACIONES-DIGEIG</t>
  </si>
  <si>
    <t>LIA MABEL ABREU DE LOS SANTOS</t>
  </si>
  <si>
    <t>DEPARTAMENTO DE REGISTRO , CONTROL Y NOMINA</t>
  </si>
  <si>
    <t xml:space="preserve">ANALISTA DE RECURSOS HUMANOS </t>
  </si>
  <si>
    <t>ARMANDO JOSE RIJO SANCHEZ</t>
  </si>
  <si>
    <t>DIRECCION DE COMUNICACIONES</t>
  </si>
  <si>
    <t>AUXILIAR ADMINISTRATIVO</t>
  </si>
  <si>
    <t>LARISSA MARIUEL ORTIZ PAULINO</t>
  </si>
  <si>
    <t>AUXILIAR ADMINISTRATVIO</t>
  </si>
  <si>
    <t>WANDA GUILLERMINA CURIEL CABRERA</t>
  </si>
  <si>
    <t xml:space="preserve">DEPARTAMENTO DE PROTOCOLO Y EVENTOS </t>
  </si>
  <si>
    <t>CLAUDIA CRISTINA REYES RAMIREZ</t>
  </si>
  <si>
    <t>GESTOR DE PROTOCOLO</t>
  </si>
  <si>
    <t>CAROLINA LISBETH JOA RONDON</t>
  </si>
  <si>
    <t>COORDINADORA DE EVENTOS Y PROTOCOLO</t>
  </si>
  <si>
    <t>WILLY RICARDO SANTOS REYES</t>
  </si>
  <si>
    <t>DEPARTAMENTO DE COMUNICACION DIGITAL</t>
  </si>
  <si>
    <t>TÉCNICO AUDIOVISUAL</t>
  </si>
  <si>
    <t>SANTIAGO DRULLARD DEOGRACIA</t>
  </si>
  <si>
    <t>DEPARTAMENTO DE RELACIONES PUBLICA</t>
  </si>
  <si>
    <t>CARMELI CLEMENTE BATISTA</t>
  </si>
  <si>
    <t>GESTOR DE REDES SOCIALES</t>
  </si>
  <si>
    <t>JESSICA LEANNY ARIAS REYES</t>
  </si>
  <si>
    <t>AURA ESTHEL BENJAMIN</t>
  </si>
  <si>
    <t>FRANCINYS ROCIO VIOLA PIRON</t>
  </si>
  <si>
    <t xml:space="preserve">TÉCNICO EN COMUNICACIONES </t>
  </si>
  <si>
    <t>ALAM IVAN MARTE ABAD</t>
  </si>
  <si>
    <t>DEPARTAMENTO DE OPERACIONES TIC</t>
  </si>
  <si>
    <t>SOPORTE TECNICO INFORMATICO</t>
  </si>
  <si>
    <t>YAKAIRY DANIELA RODRIGUEZ CARMONA</t>
  </si>
  <si>
    <t>DIRECCION FINANCIERA</t>
  </si>
  <si>
    <t xml:space="preserve">AUXILIAR ADMINISTRATIVA </t>
  </si>
  <si>
    <t>LUCIA MARIE PEGUERO MEJIA</t>
  </si>
  <si>
    <t>DIVISION DE ARCHIVO CENTRAL</t>
  </si>
  <si>
    <t>TECNICO ARCHIVISTICA</t>
  </si>
  <si>
    <t>RAFAELA ENEIDA GARCIA MARTINEZ</t>
  </si>
  <si>
    <t>DIRECCION ADMINISTRATIVA</t>
  </si>
  <si>
    <t>COORDINADOR ADMINISTRATIVO</t>
  </si>
  <si>
    <t>PEDRO DE LA CRUZ</t>
  </si>
  <si>
    <t>DIRECCIÓN ADMINISTRATIVA</t>
  </si>
  <si>
    <t>TÉCNICO ADMINISTRATIVO</t>
  </si>
  <si>
    <t>EFREN TURBI GONZALEZ</t>
  </si>
  <si>
    <t>SUPERVISOR DE MANTENIMIENTO</t>
  </si>
  <si>
    <t>MARIA AMANCIA ABREU</t>
  </si>
  <si>
    <t>JUAN BELLO DE LEON</t>
  </si>
  <si>
    <t>AUXILIAR ALMACEN Y SUMINISTRO</t>
  </si>
  <si>
    <t>FRANCISCO LEONIDO PERALTA RODRIGUEZ</t>
  </si>
  <si>
    <t xml:space="preserve">DEPARTAMENTO DE SERVICIOS GENERALES </t>
  </si>
  <si>
    <t>AYUDANTE DE MANTENIMIENTO</t>
  </si>
  <si>
    <t>MARLENNY KATHERINE MADE SOSA</t>
  </si>
  <si>
    <t>DIVISION DE CORRESPONDENCIA</t>
  </si>
  <si>
    <t xml:space="preserve">RECEPCIONISTA </t>
  </si>
  <si>
    <t>HECTOR ANTONIO PAULINO VARGAS</t>
  </si>
  <si>
    <t>DEPARTAMENTO DE SERVICIOS GENERALES</t>
  </si>
  <si>
    <t>ALEJANDRO CARABALLO</t>
  </si>
  <si>
    <t>EVELIO PEREZ PEREZ</t>
  </si>
  <si>
    <t>LEONDY VICENTE ENCARNACION</t>
  </si>
  <si>
    <t xml:space="preserve">FIJO </t>
  </si>
  <si>
    <t>MARTIN CRUZ REYES</t>
  </si>
  <si>
    <t>CHOFER I</t>
  </si>
  <si>
    <t>ALEXANDER JESUS MENDEZ TERRERO</t>
  </si>
  <si>
    <t>GERARDO DE LOS SANTOS RODRIGUEZ</t>
  </si>
  <si>
    <t>PARQUEADOR</t>
  </si>
  <si>
    <t>ADA SANTANA REYES</t>
  </si>
  <si>
    <t>NARDA VASQUEZ SOLANO</t>
  </si>
  <si>
    <t>ZOILA NURIS JAVIER DAVID</t>
  </si>
  <si>
    <t xml:space="preserve"> </t>
  </si>
  <si>
    <t>GLADYS ALTAGRACIA ULERIO CRUZ</t>
  </si>
  <si>
    <t>JOHANA IRIS BOCIO QUIROZ</t>
  </si>
  <si>
    <t>ENYOSELINE HERNANDEZ VASQUEZ</t>
  </si>
  <si>
    <t>AUXILIAR ADMINISTRATIVO  (A)</t>
  </si>
  <si>
    <t>RAFAEL RODRIGUEZ JIMENEZ</t>
  </si>
  <si>
    <t>ELIZABET ROSANNA DIAZ VALERIO</t>
  </si>
  <si>
    <t>DIRECCIÓN DE TRANSPARENCIA Y GOBIERNO ABIERTO DIGEGI</t>
  </si>
  <si>
    <t>KAROLIN MIGUELINA REYES SOCORRO</t>
  </si>
  <si>
    <t>ASESORA EN MATERIA DE MUNICIPALIDAD</t>
  </si>
  <si>
    <t>FRANCISCO ALBERTO DE LA ROSA CHALAS</t>
  </si>
  <si>
    <t xml:space="preserve">DIVISION DE MONITOREO DE PORTALES DE TRANSPARENCIA </t>
  </si>
  <si>
    <t>JOSE ANGEL REYNOSO MEJIA</t>
  </si>
  <si>
    <t xml:space="preserve">MARIA INES PEREZ MENDEZ DE LEON </t>
  </si>
  <si>
    <t>MARIA FERNANDA DE LOS SANTOS GARCIA</t>
  </si>
  <si>
    <t>DIVISION DE ADMINISTRACION DE OAI</t>
  </si>
  <si>
    <t>BRUNILDA BRITO VILLA</t>
  </si>
  <si>
    <t>ANALISTA DE TRANSPARENCIA GUBERNAMENTAL</t>
  </si>
  <si>
    <t>MADDELYN MERCEDES DURAN SUAZO</t>
  </si>
  <si>
    <t>ROLANDO JOSE HERNANDEZ TAVERAS</t>
  </si>
  <si>
    <t>HANNELLY ESTHER TELLERIA SOTO</t>
  </si>
  <si>
    <t>TÉCNICO DE  MONITOREO DE LA OAI Y PORTALES Y TRANSPARENCIA</t>
  </si>
  <si>
    <t>MARLEN  REYNOSO JIMENEZ</t>
  </si>
  <si>
    <t>TÉCNICO DE MONITOREO DE LAS OAI Y PORTALES DE TRANSPARENCIA</t>
  </si>
  <si>
    <t>MIGUEL BOLIVAR SOSA DUARTE</t>
  </si>
  <si>
    <t>JOSE MANUEL FELIX POLANCO</t>
  </si>
  <si>
    <t>RAFAEL FERNANDO GARCIA ESTEVEZ</t>
  </si>
  <si>
    <t xml:space="preserve">DEPARTAMENTO DE PROMOCION </t>
  </si>
  <si>
    <t>ENCARGADO DEPARTAMENTO DE PROMOCIÓN</t>
  </si>
  <si>
    <t>RONIS PEREZ BATISTA</t>
  </si>
  <si>
    <t>DIRECCIÓN DE PROMOCIÓN Y CAPACITACIÓN EN ÉTICA Y TRANSPARENCIA</t>
  </si>
  <si>
    <t>ANALISTA DE CAPACITACIÓN Y DESARROLLO</t>
  </si>
  <si>
    <t>JOHANNA MARITZA CAPELLAN BREA</t>
  </si>
  <si>
    <t>DIRECCION DE ETICA E INTEGRIDAD GUBERNAMENTAL</t>
  </si>
  <si>
    <t>PABLO ALBERTO BLANCO CASTILLO</t>
  </si>
  <si>
    <t xml:space="preserve">DEPARTAMENTO DE INVESTIGACIONES </t>
  </si>
  <si>
    <t>ABOGADO DE INVESTIGACIÓN DE DENUNCIAS</t>
  </si>
  <si>
    <t>VANESSA AMALFY LUZON ENCARNACION</t>
  </si>
  <si>
    <t>LOANDRA ALTAGRACIA BRITO BRAVO</t>
  </si>
  <si>
    <t>DIRECCIÓN DE INVESTIGACIÓN Y SEGUIMIENTO DE DENUNCIAS</t>
  </si>
  <si>
    <t>CARLOS JOSE ROSARIO</t>
  </si>
  <si>
    <t>OFICINA REGIONAL DE SANTIAGO</t>
  </si>
  <si>
    <t>ENCARGADO OFICINA REGIONAL</t>
  </si>
  <si>
    <t>REGINA MARGARITA SANTOS CABRERA</t>
  </si>
  <si>
    <t>CRISTIAN RAMON VENTURA REMIGIO</t>
  </si>
  <si>
    <t>YUBERQUI TRINIDAD VASQUEZ DE CRUZ</t>
  </si>
  <si>
    <t>NATALIE MERCEDES TEJADA JIMINIAN</t>
  </si>
  <si>
    <t xml:space="preserve">ANALISTA DE COMISIONES DE ÉTICA PUBLICA </t>
  </si>
  <si>
    <t>p</t>
  </si>
  <si>
    <t xml:space="preserve">NANCY ESTHER MERCEDES CONTRERAS </t>
  </si>
  <si>
    <t>OFICINA REGIONAL ESTE</t>
  </si>
  <si>
    <t>CLARIBEL GERONIMO POOL</t>
  </si>
  <si>
    <t>CELIA MIGUEL BERROA</t>
  </si>
  <si>
    <t>GLORIA MARIA MEJIA GOMEZ</t>
  </si>
  <si>
    <t xml:space="preserve">MELISSA CAROLINA CANTO SANTANA </t>
  </si>
  <si>
    <t xml:space="preserve">TOTAL GENERAL </t>
  </si>
  <si>
    <t>Preparado por:</t>
  </si>
  <si>
    <t>Aprobado:</t>
  </si>
  <si>
    <t xml:space="preserve">           Aprobado por:</t>
  </si>
  <si>
    <t xml:space="preserve">    Responsable de Nómina</t>
  </si>
  <si>
    <t>Responsable Financiero</t>
  </si>
  <si>
    <t xml:space="preserve">                        Responsable de la Institución</t>
  </si>
  <si>
    <t>NOMBRE</t>
  </si>
  <si>
    <t xml:space="preserve">FUNCION </t>
  </si>
  <si>
    <t>DESDE</t>
  </si>
  <si>
    <t>HASTA</t>
  </si>
  <si>
    <t>SUELDO BRUTO (RD$)</t>
  </si>
  <si>
    <t>TOTALl ING.</t>
  </si>
  <si>
    <t>IVAN CRUZ DARDENNE</t>
  </si>
  <si>
    <t>DIRECCIÓN DE PLANIFICACIÓN Y DESARROLLO</t>
  </si>
  <si>
    <t>DIRECTOR DE PLANIFICACIÓN Y DESARROLLO</t>
  </si>
  <si>
    <t>TEMPORAL CARGO DE CARRERA</t>
  </si>
  <si>
    <t>YEUDY GIOVANNY MALDONADO BAEZ</t>
  </si>
  <si>
    <t>ANALISTA DE COOPERACION INTERNACIONAL</t>
  </si>
  <si>
    <t>01//05/2025</t>
  </si>
  <si>
    <t>CARLOS ROBERTO ROSADO ROMERO</t>
  </si>
  <si>
    <t xml:space="preserve">DIRECCIÓN DE ETICA E INTEGRIDAD GUBERNAMENTAL </t>
  </si>
  <si>
    <t xml:space="preserve">DIRECTOR DE ETICA E INTEGRIDAD </t>
  </si>
  <si>
    <t>JOVANNY PEREZ GERONIMO</t>
  </si>
  <si>
    <t xml:space="preserve">DEPARTAMENTO DE CALIDAD EN LA GESTION </t>
  </si>
  <si>
    <t>ENC. DEPARTAMENTO DE CALIDAD EN LA GESTIÓN</t>
  </si>
  <si>
    <t>01/03/202</t>
  </si>
  <si>
    <t>YSLEN AMAISA SILVERIO CASTILLO</t>
  </si>
  <si>
    <t xml:space="preserve">ANALISTA CALLIDAD EN LA GESTION </t>
  </si>
  <si>
    <t>JULIA ADRIANA SANCHEZ MONTERO</t>
  </si>
  <si>
    <t>ENCARGADA DE DESARROLLO INSTITUCIONAL</t>
  </si>
  <si>
    <t>HARLIN ABIGAL SUERO SILVERIO</t>
  </si>
  <si>
    <t>JOEL ANTONIO RODRIGUEZ MORILLO</t>
  </si>
  <si>
    <t xml:space="preserve">DEPARTAMENTO DE FORMULACION, MONITOREO Y EVALUACION DE PPP </t>
  </si>
  <si>
    <t xml:space="preserve">ANALISTA DE PLANIFICACION </t>
  </si>
  <si>
    <t>GEORGINA CARRASCO CEPEDA</t>
  </si>
  <si>
    <t>TÉCNICO DE PLANIFICACIÓN</t>
  </si>
  <si>
    <t>KRISHNA RAFAEL GUZMAN</t>
  </si>
  <si>
    <t>DEPARTAMENTO DE ELABORACION DE ELABORACION DE DOCUMENTOS LEGALES</t>
  </si>
  <si>
    <t>ENCARGADO DEPARTAMENTO DE ELABORACIÓN DE DOCUMENTOS LEGALES</t>
  </si>
  <si>
    <t>DEPARTAMENTO DE LITIGIOS DIGEIG</t>
  </si>
  <si>
    <t xml:space="preserve">ENCARGADA DEPARTAMENTO DE LITIGIOS </t>
  </si>
  <si>
    <t>LILIAM ELIZABETH BAEZ DE GOMEZ</t>
  </si>
  <si>
    <t>DEPARTAMENTO DE REGISTRO, CONTROL Y NOMINA</t>
  </si>
  <si>
    <t>ENCARGADA DE REGISTRO, CONTROL Y NÓMINA</t>
  </si>
  <si>
    <t>ELIEZER RAMIREZ SAMBOY</t>
  </si>
  <si>
    <t>TECNICO DE RECURSOS HUMANOS</t>
  </si>
  <si>
    <t>SULEIDIZ REYNOSO MENDEZ</t>
  </si>
  <si>
    <t>DEPARTAMENTO DE EVALUACIÓN DEL DESEMPEÑO Y CAPACITACIÓN</t>
  </si>
  <si>
    <t xml:space="preserve">ENCARGADO DE EVALUACIÓN DEL DESEMPEÑO Y CAPACITACIÓN </t>
  </si>
  <si>
    <t>ANA MERIDA CASTILLO QUEVEDO</t>
  </si>
  <si>
    <t>DIRECCION DE RECURSOS HUMANOS</t>
  </si>
  <si>
    <t>DIRECTORA DE RECURSOS HUMANOS</t>
  </si>
  <si>
    <t>0/09/2025</t>
  </si>
  <si>
    <t>ANDRES ALEJANDRO ACEVEDO LLUBERES</t>
  </si>
  <si>
    <t>ANALISTA DE RECURSOS HUMANOS</t>
  </si>
  <si>
    <t>PAOLA CABRERA VASQUEZ</t>
  </si>
  <si>
    <t xml:space="preserve">DIRECCIÓN DE COMUNICACIONES </t>
  </si>
  <si>
    <t>DIRECTOR COMUNICACIONES</t>
  </si>
  <si>
    <t>MARCOS MIGUEL LEONARDO TERRERO</t>
  </si>
  <si>
    <t>DEPARTAMENTO DE RELACIONES PUBLICAS</t>
  </si>
  <si>
    <t>TECNICO DE COMUNICACIONES</t>
  </si>
  <si>
    <t>MARIA JOSE PANTALEON READ</t>
  </si>
  <si>
    <t>DEPARTAMENTO DE COMUNICACIÓN DIGITAL</t>
  </si>
  <si>
    <t>DISEÑADOR GRAFICO</t>
  </si>
  <si>
    <t>ENILDA NATALY TEJADA GARCIA</t>
  </si>
  <si>
    <t>ENCARGADA DEPARTAMENTO COMUNICACION DIGITAL</t>
  </si>
  <si>
    <t>YAFREISY HERNANDEZ POLANCO</t>
  </si>
  <si>
    <t>COORDINADORA DE PRODUCCIÓN TV-MUTIMEDIA</t>
  </si>
  <si>
    <t>CARLOS JOSE GARCIA NINA</t>
  </si>
  <si>
    <t xml:space="preserve">DIRECCION DE TECNOLOGIAS DE LA INFORMACION Y COMUNICACION </t>
  </si>
  <si>
    <t xml:space="preserve">DIRECTOR TECNOLOGIA DE LA INFORMACION Y COMUNICACIN </t>
  </si>
  <si>
    <t xml:space="preserve">ENCARGADO DEPARTAMENTO TIC </t>
  </si>
  <si>
    <t>JUAN RAMON MONTILLA SANCHEZ</t>
  </si>
  <si>
    <t>DEPARTAMENTO DE DESARROLLO E IMPLEMETACION DE SISTEMA</t>
  </si>
  <si>
    <t>ENCARGADO DEL DEPARTAMENTO DE DESARROLLO E IMPLEMENTACIÓN DE SISTEMAS</t>
  </si>
  <si>
    <t>JOSUE RAMON ZORRILLA PEÑA</t>
  </si>
  <si>
    <t xml:space="preserve">ANALISTA DE SISTEMAS  INFORMATICOS </t>
  </si>
  <si>
    <t>TECNICO DE PROGRAMACION</t>
  </si>
  <si>
    <t>LUIS DANIEL SANTANA MERCADO</t>
  </si>
  <si>
    <t>KELVIN JONATHAN OSORIA</t>
  </si>
  <si>
    <t>SOPORTE TÉCNICO INFORMATICO</t>
  </si>
  <si>
    <t>ONEIEL VALDEZ ALEJO</t>
  </si>
  <si>
    <t>SOPORTE DE MESA DE AYUDA</t>
  </si>
  <si>
    <t>ESTHEFANIA FELIX BATISTA</t>
  </si>
  <si>
    <t>DIRECTORA  ADMINISTRATIVO</t>
  </si>
  <si>
    <t xml:space="preserve">JOSE SIME CANDELARIO                                          </t>
  </si>
  <si>
    <t xml:space="preserve">DIRECCIÓN FINANCIERA </t>
  </si>
  <si>
    <t>DIRECTOR FINANCIERO</t>
  </si>
  <si>
    <t xml:space="preserve">FLAVIA CAROLINA ABREU PEÑA                             </t>
  </si>
  <si>
    <t xml:space="preserve">DEPARTAMENTO DE CONTABILIDAD </t>
  </si>
  <si>
    <t>ENCARGADA DEPARTAMENTO DE CONTABILIDAD</t>
  </si>
  <si>
    <t xml:space="preserve">WANDER JOSUE PEÑA NAVARRO                          </t>
  </si>
  <si>
    <t xml:space="preserve">DEPARTAMENTO DE PRESUPUESTO </t>
  </si>
  <si>
    <t>JUAN CARLOS GONZALEZ REYES</t>
  </si>
  <si>
    <t>CONTADOR</t>
  </si>
  <si>
    <t xml:space="preserve">MARIA TERESA DE LA CRUZ CONCEPCION </t>
  </si>
  <si>
    <t>TECNICO CONTABILIDAD</t>
  </si>
  <si>
    <t>MARLYN RODRIGUEZ GOMEZ</t>
  </si>
  <si>
    <t>ENCARGADO DEPARTAMENTO SERVICIOS GENERALES</t>
  </si>
  <si>
    <t>MOISES ELIAS TAVERAS BICHARA</t>
  </si>
  <si>
    <t>DEPARTAMENTO DE COMPRAS Y CONTRATACIONES</t>
  </si>
  <si>
    <t xml:space="preserve">ENARGADO DEPARTAMENTO  DE COMPRAS Y CONTRATACIONES </t>
  </si>
  <si>
    <t>INES KARINA HERRERA DE RODRIGUES</t>
  </si>
  <si>
    <t>TÉCNICO EN ARCHIVISTICA</t>
  </si>
  <si>
    <t>DIOMEDES ALEJO GOMEZ</t>
  </si>
  <si>
    <t>ALTAGRACIA PERALTA PIRON</t>
  </si>
  <si>
    <t>ANALISTA DE COMPRAS Y CONTRATACONES</t>
  </si>
  <si>
    <t>PATRICIA MASSIEL POLANCO HERNANDEZ</t>
  </si>
  <si>
    <t xml:space="preserve">DIRECCION DE TRANSPARENCIA Y GOBIERNO ABIERTO </t>
  </si>
  <si>
    <t>ENCARGADO (A) DE DIVISIÓN DE ADMINISTRACIÓN DE OAI</t>
  </si>
  <si>
    <t>l</t>
  </si>
  <si>
    <t>NICHOLSON COLON SENA</t>
  </si>
  <si>
    <t>YOHANDY YUDELKA PERALTA TAPIA</t>
  </si>
  <si>
    <t xml:space="preserve">DEPARTAMENTO DE GESTION PUBLICA TRANSPARENTE </t>
  </si>
  <si>
    <t>BRAULIO ANTONIO POLANCO</t>
  </si>
  <si>
    <t xml:space="preserve">IVELISSE RODRIGUEZ PORTORREAL </t>
  </si>
  <si>
    <t>TECNICO MONITOREO OAI Y PORTALES</t>
  </si>
  <si>
    <t xml:space="preserve">NICOLE ARALISI SANCHEZ FELIZ </t>
  </si>
  <si>
    <t>HIDEKI RAFAEL SARMIENTO ARIYAMA</t>
  </si>
  <si>
    <t>DEPARTAMENTO DE GOBIERNO ABIERTO</t>
  </si>
  <si>
    <t>TECNICO DE DATOS  ABIERTO</t>
  </si>
  <si>
    <t>MARCELLE VIOLETA HERRERA CONTIN</t>
  </si>
  <si>
    <t>MARILEYDA CABRERA CIRIACO</t>
  </si>
  <si>
    <t>DEPARTAMENTO DE ETICA PUBLICA</t>
  </si>
  <si>
    <t>ENCARGADO (A) DIVISION COMISIONES DE ETICA PUBLIC</t>
  </si>
  <si>
    <t>GLENNY ROSANNA VILLANUEVA CARTY</t>
  </si>
  <si>
    <t>ENCARGADA DEPARTAMENTO ÉTICA PUBLICA</t>
  </si>
  <si>
    <t>JOSE LUIS ALMONTE RAMIREZ</t>
  </si>
  <si>
    <t>DIVISION DE COMISIONES DE ETICA PUBLICA</t>
  </si>
  <si>
    <t>ANALISTA DE COMISIONES DE ÉTICA PUBLICA</t>
  </si>
  <si>
    <t>ROSA HAYDEE ROSARIO CORNIEL</t>
  </si>
  <si>
    <t>DEPARTAMENTO DE SISTEMAS DE INTEGRIDAD GUBERNAMENTAL</t>
  </si>
  <si>
    <t>ENCARGADA DPTO DE SISTEMAS DE INTEGRIDAD 
GUBERNAMENTAL_x000D_</t>
  </si>
  <si>
    <t>ALTAGRACIA MARGARITA  LANDESTOY PIMENTEL</t>
  </si>
  <si>
    <t>CARLOS MANUEL CARMONA SEGURA</t>
  </si>
  <si>
    <t>OLINDA DE LOS SANTOS</t>
  </si>
  <si>
    <t>HILARI MERCEDES BRITO</t>
  </si>
  <si>
    <t>ANALISTA DE SEGUIMIENTO SISTEMA DE INTEGRIDAD GUBERNAMENTAL</t>
  </si>
  <si>
    <t>CLEOPATRA TAVARES PEREZ</t>
  </si>
  <si>
    <t>EMELY MIGUELINA JIMENEZ VANDERPOOL</t>
  </si>
  <si>
    <t>JOSHUA FACUNDO HERNANDEZ GARCIA</t>
  </si>
  <si>
    <t>ESTRELLA MARIA MENDEZ SOSA</t>
  </si>
  <si>
    <t>ERIMAIKE DE JESUS VELAZQUEZ POLANCO</t>
  </si>
  <si>
    <t>CESIA EUNICE CUEVAS FERRERAS</t>
  </si>
  <si>
    <t>DAVIANA JOSEFINA BELLO YAPORT</t>
  </si>
  <si>
    <t>ENARGADA DIVISION DE INVESTIGACIÓN</t>
  </si>
  <si>
    <t>JOSE ANTONIO ALMONTE RAMIREZ</t>
  </si>
  <si>
    <t>MELINDA MIGUELINA BELLO FLORES</t>
  </si>
  <si>
    <t>GUARIONEX VIRGILIO QUEZADA MENDOZA</t>
  </si>
  <si>
    <t>OFICINA REGIONAL ESTE- DIGEIG</t>
  </si>
  <si>
    <t>ENCARGADA OFICINA REGIONAL ESTE</t>
  </si>
  <si>
    <t>Aprobado por:</t>
  </si>
  <si>
    <t>Responsable de nómina</t>
  </si>
  <si>
    <t>Responsable de la Institución</t>
  </si>
  <si>
    <t>DEPARTAMENTO</t>
  </si>
  <si>
    <t>Otros Ing.</t>
  </si>
  <si>
    <t>Total Ing.</t>
  </si>
  <si>
    <t>Otros Desc.</t>
  </si>
  <si>
    <t>Total Desc.</t>
  </si>
  <si>
    <t>MILITAR 001</t>
  </si>
  <si>
    <t>SEGURIDAD MILITAR</t>
  </si>
  <si>
    <t xml:space="preserve">SEGURIDAD </t>
  </si>
  <si>
    <t>PERSONAL DE VIGILANCIA</t>
  </si>
  <si>
    <t>MILITAR 002</t>
  </si>
  <si>
    <t>MILITAR 003</t>
  </si>
  <si>
    <t>MILITAR 004</t>
  </si>
  <si>
    <t>MILITAR 005</t>
  </si>
  <si>
    <t>MILITAR 006</t>
  </si>
  <si>
    <t>MILITAR007</t>
  </si>
  <si>
    <t>MILITAR008</t>
  </si>
  <si>
    <t>MILITAR010</t>
  </si>
  <si>
    <t xml:space="preserve">  Responsable de nómina</t>
  </si>
  <si>
    <t xml:space="preserve">   Responsable Financiero</t>
  </si>
  <si>
    <t>CAPITULO:  0201     SUBCAPTULO: 06     DAF:01     UE:008     PROGRAMA: 16     SUBPROGRAMA: 02     PROYECTO: 0     ACTIVIDAD:001     CUENTA: 2.1.1.2.11     FONDO:0100</t>
  </si>
  <si>
    <t>ENC.DPTO.PROTOC.Y EVENTOS</t>
  </si>
  <si>
    <t>DIRECCIÓN DE TRANSPARENCIA Y GOBIERNO ABIERTO</t>
  </si>
  <si>
    <t>DIRECTORA DE TRANSPARENCIA Y GOBIERNO ABIERTO</t>
  </si>
  <si>
    <t>TECNICO EN CALIDAD EN LA GESTION</t>
  </si>
  <si>
    <t>MICHEL MARLENNY JAVIER</t>
  </si>
  <si>
    <t xml:space="preserve">DEPARTAMENTO DE EVALUACION DEL DESEMPEÑO Y CAPAPCITACION </t>
  </si>
  <si>
    <t xml:space="preserve">DEPARTAMENTO DE RELACIONES PUBLICAS </t>
  </si>
  <si>
    <t>PERIODISTA</t>
  </si>
  <si>
    <t>MARIA INES PEREZ MENDEZ DE DE LEON</t>
  </si>
  <si>
    <t>DIVISION DE MONITOREO DE PORTALES DE TRANSPARENCIA</t>
  </si>
  <si>
    <t>ENCARGADO DIVISION DE MONITOREO PORTAL</t>
  </si>
  <si>
    <t>ABOGADO DE INVESTIGACION DE DENUNCIAS</t>
  </si>
  <si>
    <t>DIRECCION</t>
  </si>
  <si>
    <t>GENERO</t>
  </si>
  <si>
    <t>NO</t>
  </si>
  <si>
    <t>Nomina</t>
  </si>
  <si>
    <t>Sueldo Bruto (RD$)</t>
  </si>
  <si>
    <t>Neto</t>
  </si>
  <si>
    <t>LAURA AMELIA ECHAVARRIA JOAQUIN</t>
  </si>
  <si>
    <t>DIRECTORA DE  DESPACHO</t>
  </si>
  <si>
    <t>Nomina Fijos</t>
  </si>
  <si>
    <t>YOVANNY ALEXANDER DIAZ MENDOZA</t>
  </si>
  <si>
    <t>ASESOR JURIDICO</t>
  </si>
  <si>
    <t>RESPONSABLE ACCESO A LA INFORMACION</t>
  </si>
  <si>
    <t>AUXILIAR OFICINA DE ACCESO A LA INFORMACION</t>
  </si>
  <si>
    <t>ESTATUTO SIMPLIFICADO</t>
  </si>
  <si>
    <t>MENSAJERO INTERNO</t>
  </si>
  <si>
    <t>DIRECCION EJECUTIVA</t>
  </si>
  <si>
    <t>JEISSI MARIA DIAZ ALCANTARA</t>
  </si>
  <si>
    <t>DIRECCION DE PLANIFICACION Y DESARROLLO</t>
  </si>
  <si>
    <t>ANALISTA PLANIFICACION</t>
  </si>
  <si>
    <t>DIRECCION JURUDICA</t>
  </si>
  <si>
    <t>ASISTENTE</t>
  </si>
  <si>
    <t>NALDA YALINA LIZARDO ZORRILLA</t>
  </si>
  <si>
    <t>AMELIA MERCEDES RAMIREZ GARCIA</t>
  </si>
  <si>
    <t>WILLY JOEL GARCIA REYNOSO</t>
  </si>
  <si>
    <t>LUISA SUJEIRY ZORRILLA GALVA</t>
  </si>
  <si>
    <t xml:space="preserve">AUXILIAR ADMINISTRATIVO </t>
  </si>
  <si>
    <t>JORGE LUIS ESPINOSA YSABEL</t>
  </si>
  <si>
    <t>ANALISTA DE COMUNICACIONES</t>
  </si>
  <si>
    <t>TECNICO AUDIOVISUAL</t>
  </si>
  <si>
    <t>ISAEL ALBERTO VALDEZ LARA</t>
  </si>
  <si>
    <t>WEBMASTER</t>
  </si>
  <si>
    <t>ANGEL JUNIOR REYNOSO</t>
  </si>
  <si>
    <t>DIRECCION DE TECNOLOGIAS DE LA INFORMACION Y COMUNICACIÓN</t>
  </si>
  <si>
    <t>JAN CARLOS GARCIA RAMIREZ</t>
  </si>
  <si>
    <t>EVELIN SHAIRY QUEZADA CUEVAS</t>
  </si>
  <si>
    <t>ALINA CRUZ DE VARGAS</t>
  </si>
  <si>
    <t>TECNICO ADMINISTRATIVO</t>
  </si>
  <si>
    <t>TECNICO DE CONTROL DE BIENES</t>
  </si>
  <si>
    <t>MARILEIMI MIRANDA RIJO</t>
  </si>
  <si>
    <t>AUXILIAR DE ALMACEN Y SUMINISTRO</t>
  </si>
  <si>
    <t>VICTOR SALVADOR PICHARDO DE LOS SANTOS</t>
  </si>
  <si>
    <t>AUXILIAR MANTENIMIENTO</t>
  </si>
  <si>
    <t>MENSAJERO MOTORIZADO</t>
  </si>
  <si>
    <t>RAMONA ALTAGRACIA DURAN VASQUEZ</t>
  </si>
  <si>
    <t>ELIXANDRA ARVELO</t>
  </si>
  <si>
    <t>DIRECCION DE TRANSPARENCIA Y GOBIERNO ABIERTO</t>
  </si>
  <si>
    <t>ENCARGADA DIVISION ADMINISTRACION DE OAI</t>
  </si>
  <si>
    <t>COORDINADORA</t>
  </si>
  <si>
    <t>ANA LUISA FELIX FELIPE</t>
  </si>
  <si>
    <t>TECNICO DE MONITOREO DE LAS OAI Y PORTALES DE TRANSPARENCIA</t>
  </si>
  <si>
    <t>MARLEN REYNOSO JIMENEZ</t>
  </si>
  <si>
    <t>MIOSOTIS ALTAGRACIA COSTE REYES</t>
  </si>
  <si>
    <t xml:space="preserve"> DIRECCION DE PROMOCION Y CAPACITACION EN ETICA Y TRANSPARENCIA</t>
  </si>
  <si>
    <t>ENCARGADO DEPARTAMENTO DE PROMOCION</t>
  </si>
  <si>
    <t>ANALISTA DE CAPACITACION Y DESRROLLO</t>
  </si>
  <si>
    <t>SHERBIN LETICIA RIVAS PEREZ</t>
  </si>
  <si>
    <t>DIRECCION ETICA E INTEGRIDAD GUBERNAMENTAL</t>
  </si>
  <si>
    <t xml:space="preserve">ANALISTA DE COMISIONES DE ETICA PUBLICA </t>
  </si>
  <si>
    <t>TEODORA CASTRO DE LA ROSA</t>
  </si>
  <si>
    <t>ALBIDA MERCEDES SEGURA BATISTA</t>
  </si>
  <si>
    <t>SENYACE ORTIZ ANGELES</t>
  </si>
  <si>
    <t>WENDY RAFAELINA LOPEZ TAPIA</t>
  </si>
  <si>
    <t>ARTURINA BRITO HERNANDEZ</t>
  </si>
  <si>
    <t>ASISTENTE EJECUTIVA</t>
  </si>
  <si>
    <t>SANTA JOSEFINA MARTINEZ JAVIER</t>
  </si>
  <si>
    <t>NAUEL BOURTOKAN ZAHOURY</t>
  </si>
  <si>
    <t>DIRECCION DE INVESTIGACION Y SEGUIMIENTO DE DENUNCIAS</t>
  </si>
  <si>
    <t>DIRECTORA DE INVESTIGACION Y SEGUIMIENTO DE DENUNCIAS</t>
  </si>
  <si>
    <t>VANESSA AMLAFY LUZON ENCARNACION</t>
  </si>
  <si>
    <t>YEIRIS BERDALIS FELIZ HICIANO</t>
  </si>
  <si>
    <t>AUXILIAR ADMINISTRATIVO i}</t>
  </si>
  <si>
    <t>CRISTINA MARIA DE L VARGAS FERNANDEZ</t>
  </si>
  <si>
    <t>ABOGADO (A) I</t>
  </si>
  <si>
    <t>FRANGELY LOPEZ MARTINEZ</t>
  </si>
  <si>
    <t>JOVANNY MARCELO PEREZ TAVAREZ</t>
  </si>
  <si>
    <t>JUAN EVANGELISTA REYES PEREZ</t>
  </si>
  <si>
    <t xml:space="preserve">Nomina Personal de Vigilancia </t>
  </si>
  <si>
    <t>CRISTINA ENCARNACION MATEO</t>
  </si>
  <si>
    <t>GERARDO SOTO LIRANZO</t>
  </si>
  <si>
    <t>JOSE ANTONIO OGANDO VALDEZ</t>
  </si>
  <si>
    <t>MOISEE MEDINA SANCHEZ</t>
  </si>
  <si>
    <t>YAJAIRA ENCARNACIÓN DOMINGUEZ</t>
  </si>
  <si>
    <t>LUIS EDARVIN OGANDO AQUINO</t>
  </si>
  <si>
    <t>KARLA MASSIEL AGRAMONTE LORA</t>
  </si>
  <si>
    <t>DIRECCION PLANIFICACION Y DESARROLLO</t>
  </si>
  <si>
    <t>DIRECTOR PLANIFICACION Y DESARROLLO</t>
  </si>
  <si>
    <t xml:space="preserve">Nomina Temporal Cargos de carrera </t>
  </si>
  <si>
    <t>ANALISTA DE PLANIFICACION</t>
  </si>
  <si>
    <t>HASLIN NICOLE SANTANA SANTANA</t>
  </si>
  <si>
    <t>ANALISTA GESTION DE CALIDAD</t>
  </si>
  <si>
    <t>ANALISTA DESARROLLO ORGANIZACIONAL</t>
  </si>
  <si>
    <t>YSELN AMAISA SILVERIO CASTILLO</t>
  </si>
  <si>
    <t>TECNICO DE PLANIFICACION</t>
  </si>
  <si>
    <t>MARIEM MONTES DE OCA HESNI</t>
  </si>
  <si>
    <t>ROSANNA XIOMARA URDANETA DE LEON</t>
  </si>
  <si>
    <t>DIRECTORA DE COMUNICACIONES</t>
  </si>
  <si>
    <t>DISENADOR GRAFICO</t>
  </si>
  <si>
    <t>ADMINISTRADORA DE COMUNIDADES VIRTUALES</t>
  </si>
  <si>
    <t>GADY GABRIEL SUAZO FERMIN</t>
  </si>
  <si>
    <t>DIRECTOR TIC</t>
  </si>
  <si>
    <t>ANA ISABEL DIAZ CESPEDES</t>
  </si>
  <si>
    <t>ENCARGADA DEPARTAMENTO SERVICIOS TIC</t>
  </si>
  <si>
    <t>ANALISTA SISTEMAS INFORMATICOS</t>
  </si>
  <si>
    <t>ROBERTO EMILIO ESQUEA MENDEZ</t>
  </si>
  <si>
    <t>SOPORTE A USUARIO</t>
  </si>
  <si>
    <t>CRISTOPHER ENMANUEL ZAIZ ORTEGA</t>
  </si>
  <si>
    <t>TECNICO EN PROGRAMACION</t>
  </si>
  <si>
    <t>JHON ALBERT MOLINEAUX MARTE</t>
  </si>
  <si>
    <t>ADMINISTRADOR DE BASE DE DATOS</t>
  </si>
  <si>
    <t>JOSE SIME CANDELARIO</t>
  </si>
  <si>
    <t xml:space="preserve"> DIRECCION FINANCIERA</t>
  </si>
  <si>
    <t>FLAVIA CAROLINA ABREU PEÑA</t>
  </si>
  <si>
    <t>ANALISTA DE PRESUPUESTO</t>
  </si>
  <si>
    <t>WANDER JOSUE PENA NAVARRO</t>
  </si>
  <si>
    <t xml:space="preserve"> DIRECCION ADMINISTRATIVA</t>
  </si>
  <si>
    <t>DIRECTORA ADMINISTRATIVA</t>
  </si>
  <si>
    <t>ENCARGADA DEPARTAMENTO SERVICIOS GENERALES</t>
  </si>
  <si>
    <t>ENCARGADO DEPARTAMENTO DE COMPRAS Y CONTRATACIONES</t>
  </si>
  <si>
    <t>INES KARINA HERRERA FAJARDO</t>
  </si>
  <si>
    <t>TECNICO EN ARCHIVISTICA</t>
  </si>
  <si>
    <t>LAURA SAIRA FERNANDEZ FIGUEROA</t>
  </si>
  <si>
    <t>TECNICO EN COMPRAS Y CONTRATACIONES</t>
  </si>
  <si>
    <t>CINDY MARIA REINOSO VALVERDE</t>
  </si>
  <si>
    <t>EDELINA MASSIEL ROBLES BATISTA</t>
  </si>
  <si>
    <t>ENCARGADA DEPARTAMENTO DE CAPACITACION</t>
  </si>
  <si>
    <t>ANALISTA COMISIONES DE ETICA PUBLICA</t>
  </si>
  <si>
    <t>MELIDA MARIA YNMACULADA PICHARDO</t>
  </si>
  <si>
    <t>YOMARA MERCEDES ROSARIO VENTURA</t>
  </si>
  <si>
    <t>DIPSY MASSIEL LOPEZ DIAZ</t>
  </si>
  <si>
    <t>ENC. DIVISION INVESTIGACION</t>
  </si>
  <si>
    <t>YASMIN DE LOS ANGELES PEGUERO PEGUERO</t>
  </si>
  <si>
    <t>ANALISTA DE CONFLICTOS DE INTERESES</t>
  </si>
  <si>
    <t>CLARITZA ARISLEYDA POLANCO</t>
  </si>
  <si>
    <t>JHONATAN LARA CESPEDES</t>
  </si>
  <si>
    <t>TECNICO MONITOREO OAI Y PORTALES DE TRANSPARENCIA</t>
  </si>
  <si>
    <t>PEDRO MIGUEL FIGUEROA DOMINGUEZ</t>
  </si>
  <si>
    <t>ROSSANNA ELIZABETH DALMASI DE LO SANTOS</t>
  </si>
  <si>
    <t>Nomina Tramite de Pension</t>
  </si>
  <si>
    <t>Nomina Interinato</t>
  </si>
  <si>
    <t>ENCARGADA DEPARTAMENTO DE GESTIÓN PUBLICA TRANSPARENTE</t>
  </si>
  <si>
    <t>MOISES FABIAN PEÑA SOTO</t>
  </si>
  <si>
    <t>DIRECCIÓN GENERAL</t>
  </si>
  <si>
    <t xml:space="preserve">DIRECCIÓN DE PLANIFICACION Y DESARROLLO </t>
  </si>
  <si>
    <t>DIRECCIÓN DE COMUNICACIONES</t>
  </si>
  <si>
    <t xml:space="preserve">DIRECCIÓN DE TECNOLOGIA DE LA INFORMACION Y COMUNICACIÓN </t>
  </si>
  <si>
    <t>DIRECCIÓN FINANCIERA</t>
  </si>
  <si>
    <t>DIRECCIÓN DE ETICA E INTEGRIDAD GUBERNAMENTAL</t>
  </si>
  <si>
    <t>TECNICO EN CALIDAD EN LA GESTION ((INTERINATO))</t>
  </si>
  <si>
    <t>TECNICO  EN RECURSOS HUMANOS ((INTERINATO))</t>
  </si>
  <si>
    <t>ANALISTA DE RECURSOS HUMANOS ((INTERINATO))</t>
  </si>
  <si>
    <t>ENCARGADA DEPARTAMENTO DE PROTOCOLO Y EVENTOS (INTERINATO)</t>
  </si>
  <si>
    <t>PERIODISTA (INTERINATO)</t>
  </si>
  <si>
    <t>DIRECTORA DE TRANSPARENCIA Y GOBIERNO ABIERTO (INTERINATO)</t>
  </si>
  <si>
    <t>ENCARGADO DIVISION MONITOREO DE PORTALES DE TRANSPARENCIA (INTERINATO)</t>
  </si>
  <si>
    <t>ABOGADO DE INVESTIGACIÓN DE DENUNCIAS (INTERINATO)</t>
  </si>
  <si>
    <t>JOCELIN GARCIA HILARIO</t>
  </si>
  <si>
    <t>JUAN MIGUEL PAYANO DE LA CRUZ</t>
  </si>
  <si>
    <t>SUPERVISOR DE TRANSPORTACION</t>
  </si>
  <si>
    <t>AYUDANTE MANTENIMIENTO</t>
  </si>
  <si>
    <t>DEPARTAMENTO DE GESTIÓN PUBLICA TRANSPARENTE</t>
  </si>
  <si>
    <t>WEIRY GUADALUPE ROSA PEÑA</t>
  </si>
  <si>
    <t>DEPARTAMENTO DE ADMINISTRACION DE SERVICIOS TIC</t>
  </si>
  <si>
    <t xml:space="preserve">JAIRO JESUS TOLENTINO DE LEON </t>
  </si>
  <si>
    <t>CAPITULO:  0201     SUBCAPTULO: 06     DAF:01     UE:008     PROGRAMA: 16     SUBPROGRAMA: 02     PROYECTO: 0     ACTIVIDAD:001     CUENTA: 2.1.2.2.05     FONDO:0100</t>
  </si>
  <si>
    <t>DEPARTAMENTO DE PROTOCOLO Y EVENTOS</t>
  </si>
  <si>
    <t>CAPITULO:  0201     SUBCAPTULO: 06     DAF:01     UE:008     PROGRAMA: 16     SUBPROGRAMA: 02     PROYECTO: 0     ACTIVIDAD:002     CUENTA: 2.1.1.2.03     FONDO:0100</t>
  </si>
  <si>
    <t>ENCARGADO DE DEPARTAMENTO DE PRESUPUESTO</t>
  </si>
  <si>
    <t>CAPITULO:  0201     SUBCAPTULO: 06     DAF:01     UE:008     PROGRAMA: 16     SUBPROGRAMA: 02     PROYECTO: 0     ACTIVIDAD:001 /002    CUENTA: 2.1.1.1.01     FONDO:0100.</t>
  </si>
  <si>
    <t>ACTIVIDAD</t>
  </si>
  <si>
    <t>001</t>
  </si>
  <si>
    <t>002</t>
  </si>
  <si>
    <t xml:space="preserve">ACTIVIDAD </t>
  </si>
  <si>
    <t>CAPITULO:  0201     SUBCAPTULO: 06     DAF:01     UE:008     PROGRAMA: 16     SUBPROGRAMA: 02     PROYECTO: 0     ACTIVIDAD:001/002     CUENTA: 2.1.1.2.08     FONDO:0100.</t>
  </si>
  <si>
    <t>CONCEPTO PAGO SUELDO 000001 - FIJOS CORRESPONDIENTE AL MES DE MARZO 2026</t>
  </si>
  <si>
    <t>SAHONY MARIEL GUZMAN FERRER</t>
  </si>
  <si>
    <t xml:space="preserve">CORAIMA CAROLINA GERONIMO CUSTODIO </t>
  </si>
  <si>
    <t>COORDINADOR DE CONFLICTOS DE INTERESES</t>
  </si>
  <si>
    <t xml:space="preserve">           CONCEPTO PAGO SUELDO 000034 - EMPLEADOS TEMPORALES CORRESPONDIENTE AL MES DE MARZO 2026</t>
  </si>
  <si>
    <t>CONCEPTO PAGO SUELDO 000007 - PERSONAL DE VIGILANCIA CORRESPONDIENTE AL MES DE MARZO 2026</t>
  </si>
  <si>
    <t>CONCEPTO PAGO SUELDO 150-18 - INTERINATO CORRESPONDIENTE AL MES DE MARZO 2026</t>
  </si>
  <si>
    <t>CONCEPTO PAGO SUELDO 210-01 - SUPLENCIA  CORRESPONDIENTE AL MES MARZO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</si>
</sst>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m/d/yyyy"/>
    <numFmt numFmtId="166" formatCode="#,##0.00_ ;\-#,##0.00\ "/>
    <numFmt numFmtId="167" formatCode="#,##0.0_ ;\-#,##0.0\ "/>
    <numFmt numFmtId="168" formatCode="#,##0.00_);\(#,##0.00\)"/>
  </numFmts>
  <fonts count="26" x14ac:knownFonts="1">
    <font>
      <sz val="10"/>
      <name val="Arial"/>
      <family val="2"/>
    </font>
    <font>
      <sz val="8"/>
      <name val="Times New Roman"/>
      <family val="2"/>
    </font>
    <font>
      <sz val="10"/>
      <name val="Verdana"/>
      <family val="2"/>
    </font>
    <font>
      <sz val="8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i/>
      <sz val="10"/>
      <name val="Arial"/>
      <family val="2"/>
    </font>
    <font>
      <sz val="11"/>
      <name val="Arial"/>
      <family val="2"/>
    </font>
    <font>
      <sz val="9"/>
      <color rgb="FF000000"/>
      <name val="Arial"/>
      <family val="2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b/>
      <i/>
      <sz val="9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color theme="1"/>
      <name val="Arial"/>
      <family val="2"/>
    </font>
    <font>
      <sz val="12"/>
      <name val="Times New Roman"/>
      <family val="2"/>
    </font>
    <font>
      <sz val="16"/>
      <name val="Arial"/>
      <family val="2"/>
    </font>
    <font>
      <b/>
      <i/>
      <sz val="16"/>
      <name val="Arial"/>
      <family val="2"/>
    </font>
    <font>
      <b/>
      <sz val="16"/>
      <name val="Arial"/>
      <family val="2"/>
    </font>
    <font>
      <b/>
      <sz val="16"/>
      <color theme="1"/>
      <name val="Arial"/>
      <family val="2"/>
    </font>
    <font>
      <sz val="16"/>
      <color theme="1"/>
      <name val="Arial"/>
      <family val="2"/>
    </font>
    <font>
      <b/>
      <u/>
      <sz val="16"/>
      <name val="Arial"/>
      <family val="2"/>
    </font>
    <font>
      <sz val="16"/>
      <color rgb="FF000000"/>
      <name val="Arial"/>
      <family val="2"/>
    </font>
    <font>
      <sz val="16"/>
      <name val="Times New Roman"/>
      <family val="2"/>
    </font>
    <font>
      <sz val="15"/>
      <name val="Arial"/>
      <family val="2"/>
    </font>
    <font>
      <b/>
      <sz val="15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D9D9D9"/>
        <bgColor rgb="FFD9D9D9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theme="4" tint="0.79998168889431442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2" fillId="0" borderId="0" applyFont="0" applyFill="0" applyBorder="0" applyAlignment="0" applyProtection="0"/>
  </cellStyleXfs>
  <cellXfs count="222">
    <xf numFmtId="0" fontId="0" fillId="0" borderId="0" xfId="0"/>
    <xf numFmtId="0" fontId="0" fillId="3" borderId="0" xfId="0" applyFill="1" applyAlignment="1">
      <alignment wrapText="1"/>
    </xf>
    <xf numFmtId="0" fontId="0" fillId="3" borderId="0" xfId="0" applyFill="1"/>
    <xf numFmtId="0" fontId="4" fillId="3" borderId="0" xfId="0" applyFont="1" applyFill="1" applyAlignment="1">
      <alignment wrapText="1"/>
    </xf>
    <xf numFmtId="0" fontId="0" fillId="3" borderId="0" xfId="0" applyFill="1" applyAlignment="1">
      <alignment horizontal="center"/>
    </xf>
    <xf numFmtId="0" fontId="3" fillId="3" borderId="0" xfId="0" applyFont="1" applyFill="1"/>
    <xf numFmtId="0" fontId="2" fillId="3" borderId="0" xfId="0" applyFont="1" applyFill="1" applyAlignment="1">
      <alignment wrapText="1"/>
    </xf>
    <xf numFmtId="0" fontId="7" fillId="3" borderId="0" xfId="0" applyFont="1" applyFill="1" applyAlignment="1">
      <alignment horizontal="center"/>
    </xf>
    <xf numFmtId="0" fontId="7" fillId="3" borderId="0" xfId="0" applyFont="1" applyFill="1"/>
    <xf numFmtId="0" fontId="7" fillId="3" borderId="0" xfId="0" applyFont="1" applyFill="1" applyAlignment="1">
      <alignment horizontal="center" vertical="center"/>
    </xf>
    <xf numFmtId="0" fontId="7" fillId="3" borderId="13" xfId="0" applyFont="1" applyFill="1" applyBorder="1"/>
    <xf numFmtId="0" fontId="7" fillId="3" borderId="13" xfId="0" applyFont="1" applyFill="1" applyBorder="1" applyAlignment="1">
      <alignment horizontal="center"/>
    </xf>
    <xf numFmtId="0" fontId="7" fillId="3" borderId="13" xfId="0" applyFont="1" applyFill="1" applyBorder="1" applyAlignment="1">
      <alignment horizontal="center" vertical="center"/>
    </xf>
    <xf numFmtId="0" fontId="0" fillId="3" borderId="0" xfId="0" applyFill="1" applyAlignment="1">
      <alignment horizontal="center" wrapText="1"/>
    </xf>
    <xf numFmtId="0" fontId="2" fillId="3" borderId="0" xfId="0" applyFont="1" applyFill="1" applyAlignment="1">
      <alignment horizontal="center" wrapText="1"/>
    </xf>
    <xf numFmtId="0" fontId="6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center"/>
    </xf>
    <xf numFmtId="0" fontId="8" fillId="4" borderId="1" xfId="0" applyFont="1" applyFill="1" applyBorder="1" applyAlignment="1">
      <alignment horizontal="left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horizontal="center" vertical="center" wrapText="1"/>
    </xf>
    <xf numFmtId="0" fontId="9" fillId="5" borderId="5" xfId="0" applyFont="1" applyFill="1" applyBorder="1" applyAlignment="1">
      <alignment horizontal="center" vertical="center" wrapText="1"/>
    </xf>
    <xf numFmtId="0" fontId="10" fillId="5" borderId="5" xfId="0" applyFont="1" applyFill="1" applyBorder="1" applyAlignment="1">
      <alignment horizontal="center" vertical="center" wrapText="1"/>
    </xf>
    <xf numFmtId="0" fontId="10" fillId="5" borderId="6" xfId="0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8" fillId="4" borderId="12" xfId="0" applyFont="1" applyFill="1" applyBorder="1" applyAlignment="1">
      <alignment horizontal="left" vertical="center" wrapText="1"/>
    </xf>
    <xf numFmtId="0" fontId="8" fillId="4" borderId="12" xfId="0" applyFont="1" applyFill="1" applyBorder="1" applyAlignment="1">
      <alignment horizontal="center" vertical="center" wrapText="1"/>
    </xf>
    <xf numFmtId="4" fontId="8" fillId="4" borderId="12" xfId="0" applyNumberFormat="1" applyFont="1" applyFill="1" applyBorder="1" applyAlignment="1">
      <alignment horizontal="center" vertical="center" wrapText="1"/>
    </xf>
    <xf numFmtId="2" fontId="8" fillId="4" borderId="12" xfId="0" applyNumberFormat="1" applyFont="1" applyFill="1" applyBorder="1" applyAlignment="1">
      <alignment horizontal="center" vertical="center" wrapText="1"/>
    </xf>
    <xf numFmtId="4" fontId="8" fillId="4" borderId="16" xfId="0" applyNumberFormat="1" applyFont="1" applyFill="1" applyBorder="1" applyAlignment="1">
      <alignment horizontal="center" vertical="center" wrapText="1"/>
    </xf>
    <xf numFmtId="0" fontId="0" fillId="4" borderId="17" xfId="0" applyFill="1" applyBorder="1" applyAlignment="1">
      <alignment horizontal="center" vertical="center" wrapText="1"/>
    </xf>
    <xf numFmtId="4" fontId="8" fillId="4" borderId="1" xfId="0" applyNumberFormat="1" applyFont="1" applyFill="1" applyBorder="1" applyAlignment="1">
      <alignment horizontal="center" vertical="center" wrapText="1"/>
    </xf>
    <xf numFmtId="2" fontId="8" fillId="4" borderId="1" xfId="0" applyNumberFormat="1" applyFont="1" applyFill="1" applyBorder="1" applyAlignment="1">
      <alignment horizontal="center" vertical="center" wrapText="1"/>
    </xf>
    <xf numFmtId="4" fontId="8" fillId="4" borderId="18" xfId="0" applyNumberFormat="1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vertical="center" wrapText="1"/>
    </xf>
    <xf numFmtId="0" fontId="0" fillId="4" borderId="1" xfId="0" applyFill="1" applyBorder="1" applyAlignment="1">
      <alignment vertical="center" wrapText="1"/>
    </xf>
    <xf numFmtId="0" fontId="0" fillId="4" borderId="19" xfId="0" applyFill="1" applyBorder="1" applyAlignment="1">
      <alignment horizontal="center" vertical="center" wrapText="1"/>
    </xf>
    <xf numFmtId="0" fontId="0" fillId="4" borderId="7" xfId="0" applyFill="1" applyBorder="1" applyAlignment="1">
      <alignment vertical="center" wrapText="1"/>
    </xf>
    <xf numFmtId="0" fontId="8" fillId="4" borderId="7" xfId="0" applyFont="1" applyFill="1" applyBorder="1" applyAlignment="1">
      <alignment horizontal="left" vertical="center" wrapText="1"/>
    </xf>
    <xf numFmtId="0" fontId="8" fillId="4" borderId="7" xfId="0" applyFont="1" applyFill="1" applyBorder="1" applyAlignment="1">
      <alignment horizontal="center" vertical="center" wrapText="1"/>
    </xf>
    <xf numFmtId="4" fontId="8" fillId="4" borderId="7" xfId="0" applyNumberFormat="1" applyFont="1" applyFill="1" applyBorder="1" applyAlignment="1">
      <alignment horizontal="center" vertical="center" wrapText="1"/>
    </xf>
    <xf numFmtId="2" fontId="8" fillId="4" borderId="7" xfId="0" applyNumberFormat="1" applyFont="1" applyFill="1" applyBorder="1" applyAlignment="1">
      <alignment horizontal="center" vertical="center" wrapText="1"/>
    </xf>
    <xf numFmtId="4" fontId="8" fillId="4" borderId="20" xfId="0" applyNumberFormat="1" applyFont="1" applyFill="1" applyBorder="1" applyAlignment="1">
      <alignment horizontal="center" vertical="center" wrapText="1"/>
    </xf>
    <xf numFmtId="0" fontId="11" fillId="3" borderId="0" xfId="0" applyFont="1" applyFill="1" applyAlignment="1">
      <alignment horizontal="center"/>
    </xf>
    <xf numFmtId="4" fontId="0" fillId="3" borderId="0" xfId="0" applyNumberFormat="1" applyFill="1"/>
    <xf numFmtId="2" fontId="4" fillId="3" borderId="0" xfId="0" applyNumberFormat="1" applyFont="1" applyFill="1" applyAlignment="1">
      <alignment wrapText="1"/>
    </xf>
    <xf numFmtId="0" fontId="13" fillId="3" borderId="0" xfId="0" applyFont="1" applyFill="1" applyAlignment="1">
      <alignment horizontal="center" vertical="center"/>
    </xf>
    <xf numFmtId="0" fontId="13" fillId="3" borderId="0" xfId="0" applyFont="1" applyFill="1"/>
    <xf numFmtId="0" fontId="13" fillId="3" borderId="0" xfId="0" applyFont="1" applyFill="1" applyAlignment="1">
      <alignment horizontal="center"/>
    </xf>
    <xf numFmtId="0" fontId="15" fillId="3" borderId="0" xfId="0" applyFont="1" applyFill="1"/>
    <xf numFmtId="0" fontId="15" fillId="3" borderId="0" xfId="0" applyFont="1" applyFill="1" applyAlignment="1">
      <alignment horizontal="center"/>
    </xf>
    <xf numFmtId="0" fontId="14" fillId="2" borderId="9" xfId="0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14" fillId="2" borderId="10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4" fontId="13" fillId="3" borderId="1" xfId="0" applyNumberFormat="1" applyFont="1" applyFill="1" applyBorder="1" applyAlignment="1">
      <alignment horizontal="center" vertical="center" wrapText="1"/>
    </xf>
    <xf numFmtId="2" fontId="13" fillId="3" borderId="1" xfId="0" applyNumberFormat="1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left" vertical="center" wrapText="1"/>
    </xf>
    <xf numFmtId="0" fontId="13" fillId="0" borderId="0" xfId="0" applyFont="1"/>
    <xf numFmtId="0" fontId="13" fillId="3" borderId="31" xfId="0" applyFont="1" applyFill="1" applyBorder="1" applyAlignment="1">
      <alignment horizontal="center" vertical="center"/>
    </xf>
    <xf numFmtId="0" fontId="13" fillId="0" borderId="12" xfId="0" applyFont="1" applyBorder="1" applyAlignment="1">
      <alignment horizontal="left" vertical="center" wrapText="1"/>
    </xf>
    <xf numFmtId="0" fontId="13" fillId="0" borderId="12" xfId="0" applyFont="1" applyBorder="1" applyAlignment="1">
      <alignment horizontal="center" vertical="center" wrapText="1"/>
    </xf>
    <xf numFmtId="4" fontId="13" fillId="0" borderId="12" xfId="0" applyNumberFormat="1" applyFont="1" applyBorder="1" applyAlignment="1">
      <alignment horizontal="center" vertical="center" wrapText="1"/>
    </xf>
    <xf numFmtId="2" fontId="13" fillId="0" borderId="12" xfId="0" applyNumberFormat="1" applyFont="1" applyBorder="1" applyAlignment="1">
      <alignment horizontal="center" vertical="center" wrapText="1"/>
    </xf>
    <xf numFmtId="4" fontId="13" fillId="0" borderId="32" xfId="0" applyNumberFormat="1" applyFont="1" applyBorder="1" applyAlignment="1">
      <alignment horizontal="center" vertical="center" wrapText="1"/>
    </xf>
    <xf numFmtId="4" fontId="13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2" fontId="13" fillId="0" borderId="1" xfId="0" applyNumberFormat="1" applyFont="1" applyBorder="1" applyAlignment="1">
      <alignment horizontal="center" vertical="center" wrapText="1"/>
    </xf>
    <xf numFmtId="0" fontId="13" fillId="3" borderId="13" xfId="0" applyFont="1" applyFill="1" applyBorder="1" applyAlignment="1">
      <alignment horizontal="center"/>
    </xf>
    <xf numFmtId="0" fontId="13" fillId="3" borderId="13" xfId="0" applyFont="1" applyFill="1" applyBorder="1" applyAlignment="1">
      <alignment horizontal="center" vertical="center"/>
    </xf>
    <xf numFmtId="0" fontId="13" fillId="3" borderId="14" xfId="0" applyFont="1" applyFill="1" applyBorder="1" applyAlignment="1">
      <alignment horizontal="center"/>
    </xf>
    <xf numFmtId="0" fontId="16" fillId="3" borderId="0" xfId="0" applyFont="1" applyFill="1" applyAlignment="1">
      <alignment horizontal="center" vertical="center"/>
    </xf>
    <xf numFmtId="0" fontId="16" fillId="3" borderId="0" xfId="0" applyFont="1" applyFill="1" applyAlignment="1">
      <alignment horizontal="center" vertical="center" wrapText="1"/>
    </xf>
    <xf numFmtId="0" fontId="16" fillId="3" borderId="0" xfId="0" applyFont="1" applyFill="1"/>
    <xf numFmtId="0" fontId="16" fillId="3" borderId="0" xfId="0" applyFont="1" applyFill="1" applyAlignment="1">
      <alignment horizontal="center"/>
    </xf>
    <xf numFmtId="0" fontId="16" fillId="3" borderId="0" xfId="0" applyFont="1" applyFill="1" applyAlignment="1">
      <alignment horizontal="center" wrapText="1"/>
    </xf>
    <xf numFmtId="0" fontId="17" fillId="3" borderId="0" xfId="0" applyFont="1" applyFill="1"/>
    <xf numFmtId="0" fontId="17" fillId="3" borderId="0" xfId="0" applyFont="1" applyFill="1" applyAlignment="1">
      <alignment horizontal="center"/>
    </xf>
    <xf numFmtId="0" fontId="17" fillId="3" borderId="0" xfId="0" applyFont="1" applyFill="1" applyAlignment="1">
      <alignment horizontal="center" wrapText="1"/>
    </xf>
    <xf numFmtId="0" fontId="18" fillId="3" borderId="0" xfId="0" applyFont="1" applyFill="1" applyAlignment="1">
      <alignment horizontal="center"/>
    </xf>
    <xf numFmtId="0" fontId="16" fillId="3" borderId="0" xfId="0" applyFont="1" applyFill="1" applyAlignment="1">
      <alignment wrapText="1"/>
    </xf>
    <xf numFmtId="4" fontId="16" fillId="3" borderId="0" xfId="0" applyNumberFormat="1" applyFont="1" applyFill="1" applyAlignment="1">
      <alignment wrapText="1"/>
    </xf>
    <xf numFmtId="0" fontId="19" fillId="3" borderId="17" xfId="0" applyFont="1" applyFill="1" applyBorder="1" applyAlignment="1">
      <alignment horizontal="center" vertical="center" wrapText="1"/>
    </xf>
    <xf numFmtId="0" fontId="20" fillId="7" borderId="1" xfId="0" applyFont="1" applyFill="1" applyBorder="1" applyAlignment="1">
      <alignment horizontal="left" vertical="center" wrapText="1"/>
    </xf>
    <xf numFmtId="0" fontId="20" fillId="7" borderId="1" xfId="0" applyFont="1" applyFill="1" applyBorder="1" applyAlignment="1">
      <alignment horizontal="center" vertical="center" wrapText="1"/>
    </xf>
    <xf numFmtId="4" fontId="20" fillId="7" borderId="1" xfId="0" applyNumberFormat="1" applyFont="1" applyFill="1" applyBorder="1" applyAlignment="1">
      <alignment horizontal="center" vertical="center" wrapText="1"/>
    </xf>
    <xf numFmtId="4" fontId="20" fillId="3" borderId="1" xfId="0" applyNumberFormat="1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left" vertical="center" wrapText="1"/>
    </xf>
    <xf numFmtId="0" fontId="16" fillId="3" borderId="1" xfId="0" applyFont="1" applyFill="1" applyBorder="1" applyAlignment="1">
      <alignment horizontal="center" vertical="center" wrapText="1"/>
    </xf>
    <xf numFmtId="39" fontId="16" fillId="3" borderId="1" xfId="1" applyNumberFormat="1" applyFont="1" applyFill="1" applyBorder="1" applyAlignment="1">
      <alignment horizontal="center" vertical="center" wrapText="1"/>
    </xf>
    <xf numFmtId="4" fontId="16" fillId="3" borderId="0" xfId="0" applyNumberFormat="1" applyFont="1" applyFill="1" applyAlignment="1">
      <alignment horizontal="center" vertical="center"/>
    </xf>
    <xf numFmtId="0" fontId="18" fillId="3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 wrapText="1"/>
    </xf>
    <xf numFmtId="0" fontId="18" fillId="3" borderId="13" xfId="0" applyFont="1" applyFill="1" applyBorder="1"/>
    <xf numFmtId="0" fontId="18" fillId="3" borderId="14" xfId="0" applyFont="1" applyFill="1" applyBorder="1" applyAlignment="1">
      <alignment horizontal="center" vertical="center"/>
    </xf>
    <xf numFmtId="0" fontId="18" fillId="3" borderId="0" xfId="0" applyFont="1" applyFill="1" applyAlignment="1">
      <alignment horizontal="center" vertical="center" wrapText="1"/>
    </xf>
    <xf numFmtId="0" fontId="21" fillId="3" borderId="0" xfId="0" applyFont="1" applyFill="1" applyAlignment="1">
      <alignment horizontal="center" vertical="center"/>
    </xf>
    <xf numFmtId="166" fontId="16" fillId="3" borderId="0" xfId="0" applyNumberFormat="1" applyFont="1" applyFill="1" applyAlignment="1">
      <alignment wrapText="1"/>
    </xf>
    <xf numFmtId="0" fontId="18" fillId="3" borderId="0" xfId="0" applyFont="1" applyFill="1" applyAlignment="1">
      <alignment wrapText="1"/>
    </xf>
    <xf numFmtId="0" fontId="16" fillId="0" borderId="0" xfId="0" applyFont="1" applyAlignment="1">
      <alignment wrapText="1"/>
    </xf>
    <xf numFmtId="39" fontId="16" fillId="3" borderId="0" xfId="0" applyNumberFormat="1" applyFont="1" applyFill="1" applyAlignment="1">
      <alignment wrapText="1"/>
    </xf>
    <xf numFmtId="0" fontId="20" fillId="3" borderId="1" xfId="0" applyFont="1" applyFill="1" applyBorder="1" applyAlignment="1">
      <alignment horizontal="center" vertical="center" wrapText="1"/>
    </xf>
    <xf numFmtId="0" fontId="22" fillId="6" borderId="1" xfId="0" applyFont="1" applyFill="1" applyBorder="1" applyAlignment="1">
      <alignment horizontal="left" vertical="center" wrapText="1"/>
    </xf>
    <xf numFmtId="14" fontId="16" fillId="3" borderId="1" xfId="0" applyNumberFormat="1" applyFont="1" applyFill="1" applyBorder="1" applyAlignment="1">
      <alignment horizontal="center" vertical="center" wrapText="1"/>
    </xf>
    <xf numFmtId="167" fontId="16" fillId="3" borderId="0" xfId="0" applyNumberFormat="1" applyFont="1" applyFill="1" applyAlignment="1">
      <alignment wrapText="1"/>
    </xf>
    <xf numFmtId="165" fontId="16" fillId="3" borderId="1" xfId="0" applyNumberFormat="1" applyFont="1" applyFill="1" applyBorder="1" applyAlignment="1">
      <alignment horizontal="center" vertical="center" wrapText="1"/>
    </xf>
    <xf numFmtId="0" fontId="22" fillId="3" borderId="1" xfId="0" applyFont="1" applyFill="1" applyBorder="1" applyAlignment="1">
      <alignment horizontal="left" vertical="center" wrapText="1"/>
    </xf>
    <xf numFmtId="4" fontId="18" fillId="2" borderId="11" xfId="0" applyNumberFormat="1" applyFont="1" applyFill="1" applyBorder="1" applyAlignment="1">
      <alignment horizontal="center" vertical="center" wrapText="1"/>
    </xf>
    <xf numFmtId="0" fontId="18" fillId="3" borderId="33" xfId="0" applyFont="1" applyFill="1" applyBorder="1" applyAlignment="1">
      <alignment horizontal="center"/>
    </xf>
    <xf numFmtId="0" fontId="23" fillId="3" borderId="0" xfId="0" applyFont="1" applyFill="1"/>
    <xf numFmtId="0" fontId="19" fillId="2" borderId="9" xfId="0" applyFont="1" applyFill="1" applyBorder="1" applyAlignment="1">
      <alignment horizontal="center" vertical="center" wrapText="1"/>
    </xf>
    <xf numFmtId="0" fontId="19" fillId="2" borderId="8" xfId="0" applyFont="1" applyFill="1" applyBorder="1" applyAlignment="1">
      <alignment horizontal="center" vertical="center" wrapText="1"/>
    </xf>
    <xf numFmtId="4" fontId="18" fillId="2" borderId="5" xfId="0" applyNumberFormat="1" applyFont="1" applyFill="1" applyBorder="1" applyAlignment="1">
      <alignment horizontal="center" vertical="center" wrapText="1"/>
    </xf>
    <xf numFmtId="0" fontId="16" fillId="3" borderId="13" xfId="0" applyFont="1" applyFill="1" applyBorder="1"/>
    <xf numFmtId="0" fontId="16" fillId="3" borderId="13" xfId="0" applyFont="1" applyFill="1" applyBorder="1" applyAlignment="1">
      <alignment horizontal="center"/>
    </xf>
    <xf numFmtId="0" fontId="16" fillId="3" borderId="13" xfId="0" applyFont="1" applyFill="1" applyBorder="1" applyAlignment="1">
      <alignment horizontal="center" vertical="center"/>
    </xf>
    <xf numFmtId="0" fontId="13" fillId="0" borderId="7" xfId="0" applyFont="1" applyBorder="1" applyAlignment="1">
      <alignment horizontal="left" vertical="center" wrapText="1"/>
    </xf>
    <xf numFmtId="0" fontId="13" fillId="0" borderId="7" xfId="0" applyFont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/>
    </xf>
    <xf numFmtId="4" fontId="13" fillId="0" borderId="3" xfId="0" applyNumberFormat="1" applyFont="1" applyBorder="1" applyAlignment="1">
      <alignment horizontal="center" vertical="center" wrapText="1"/>
    </xf>
    <xf numFmtId="4" fontId="13" fillId="0" borderId="7" xfId="0" applyNumberFormat="1" applyFont="1" applyBorder="1" applyAlignment="1">
      <alignment horizontal="center" vertical="center" wrapText="1"/>
    </xf>
    <xf numFmtId="2" fontId="13" fillId="0" borderId="7" xfId="0" applyNumberFormat="1" applyFont="1" applyBorder="1" applyAlignment="1">
      <alignment horizontal="center" vertical="center" wrapText="1"/>
    </xf>
    <xf numFmtId="4" fontId="13" fillId="0" borderId="35" xfId="0" applyNumberFormat="1" applyFont="1" applyBorder="1" applyAlignment="1">
      <alignment horizontal="center" vertical="center" wrapText="1"/>
    </xf>
    <xf numFmtId="4" fontId="5" fillId="2" borderId="4" xfId="0" applyNumberFormat="1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vertical="center" wrapText="1"/>
    </xf>
    <xf numFmtId="0" fontId="19" fillId="2" borderId="5" xfId="0" applyFont="1" applyFill="1" applyBorder="1" applyAlignment="1">
      <alignment horizontal="center" vertical="center" wrapText="1"/>
    </xf>
    <xf numFmtId="0" fontId="19" fillId="2" borderId="6" xfId="0" applyFont="1" applyFill="1" applyBorder="1" applyAlignment="1">
      <alignment horizontal="center" vertical="center" wrapText="1"/>
    </xf>
    <xf numFmtId="0" fontId="16" fillId="3" borderId="0" xfId="0" applyFont="1" applyFill="1" applyAlignment="1">
      <alignment vertical="center"/>
    </xf>
    <xf numFmtId="0" fontId="19" fillId="2" borderId="4" xfId="0" applyFont="1" applyFill="1" applyBorder="1" applyAlignment="1">
      <alignment vertical="center" wrapText="1"/>
    </xf>
    <xf numFmtId="0" fontId="19" fillId="2" borderId="5" xfId="0" applyFont="1" applyFill="1" applyBorder="1" applyAlignment="1">
      <alignment vertical="center" wrapText="1"/>
    </xf>
    <xf numFmtId="0" fontId="19" fillId="3" borderId="12" xfId="0" applyFont="1" applyFill="1" applyBorder="1" applyAlignment="1">
      <alignment vertical="center" wrapText="1"/>
    </xf>
    <xf numFmtId="0" fontId="20" fillId="3" borderId="12" xfId="0" applyFont="1" applyFill="1" applyBorder="1" applyAlignment="1">
      <alignment vertical="center" wrapText="1"/>
    </xf>
    <xf numFmtId="0" fontId="20" fillId="7" borderId="12" xfId="0" applyFont="1" applyFill="1" applyBorder="1" applyAlignment="1">
      <alignment vertical="center" wrapText="1"/>
    </xf>
    <xf numFmtId="4" fontId="20" fillId="7" borderId="12" xfId="0" applyNumberFormat="1" applyFont="1" applyFill="1" applyBorder="1" applyAlignment="1">
      <alignment vertical="center" wrapText="1"/>
    </xf>
    <xf numFmtId="0" fontId="19" fillId="3" borderId="1" xfId="0" applyFont="1" applyFill="1" applyBorder="1" applyAlignment="1">
      <alignment vertical="center" wrapText="1"/>
    </xf>
    <xf numFmtId="0" fontId="20" fillId="3" borderId="1" xfId="0" applyFont="1" applyFill="1" applyBorder="1" applyAlignment="1">
      <alignment vertical="center" wrapText="1"/>
    </xf>
    <xf numFmtId="0" fontId="20" fillId="7" borderId="1" xfId="0" applyFont="1" applyFill="1" applyBorder="1" applyAlignment="1">
      <alignment vertical="center" wrapText="1"/>
    </xf>
    <xf numFmtId="4" fontId="20" fillId="7" borderId="1" xfId="1" applyNumberFormat="1" applyFont="1" applyFill="1" applyBorder="1" applyAlignment="1">
      <alignment vertical="center" wrapText="1"/>
    </xf>
    <xf numFmtId="4" fontId="20" fillId="3" borderId="1" xfId="1" applyNumberFormat="1" applyFont="1" applyFill="1" applyBorder="1" applyAlignment="1">
      <alignment vertical="center" wrapText="1"/>
    </xf>
    <xf numFmtId="39" fontId="16" fillId="3" borderId="1" xfId="1" applyNumberFormat="1" applyFont="1" applyFill="1" applyBorder="1" applyAlignment="1">
      <alignment vertical="center" wrapText="1"/>
    </xf>
    <xf numFmtId="4" fontId="16" fillId="3" borderId="1" xfId="0" applyNumberFormat="1" applyFont="1" applyFill="1" applyBorder="1" applyAlignment="1">
      <alignment vertical="center" wrapText="1"/>
    </xf>
    <xf numFmtId="4" fontId="18" fillId="2" borderId="5" xfId="0" applyNumberFormat="1" applyFont="1" applyFill="1" applyBorder="1" applyAlignment="1">
      <alignment vertical="center"/>
    </xf>
    <xf numFmtId="0" fontId="16" fillId="3" borderId="0" xfId="0" applyFont="1" applyFill="1" applyAlignment="1">
      <alignment vertical="center" wrapText="1"/>
    </xf>
    <xf numFmtId="4" fontId="16" fillId="3" borderId="0" xfId="0" applyNumberFormat="1" applyFont="1" applyFill="1" applyAlignment="1">
      <alignment vertical="center" wrapText="1"/>
    </xf>
    <xf numFmtId="0" fontId="16" fillId="3" borderId="0" xfId="0" applyFont="1" applyFill="1" applyAlignment="1">
      <alignment horizontal="right" vertical="center"/>
    </xf>
    <xf numFmtId="4" fontId="20" fillId="3" borderId="12" xfId="0" applyNumberFormat="1" applyFont="1" applyFill="1" applyBorder="1" applyAlignment="1">
      <alignment horizontal="right" vertical="center" wrapText="1"/>
    </xf>
    <xf numFmtId="4" fontId="20" fillId="3" borderId="1" xfId="1" applyNumberFormat="1" applyFont="1" applyFill="1" applyBorder="1" applyAlignment="1">
      <alignment horizontal="right" vertical="center" wrapText="1"/>
    </xf>
    <xf numFmtId="39" fontId="16" fillId="3" borderId="1" xfId="1" applyNumberFormat="1" applyFont="1" applyFill="1" applyBorder="1" applyAlignment="1">
      <alignment horizontal="right" vertical="center" wrapText="1"/>
    </xf>
    <xf numFmtId="2" fontId="16" fillId="3" borderId="1" xfId="0" applyNumberFormat="1" applyFont="1" applyFill="1" applyBorder="1" applyAlignment="1">
      <alignment horizontal="right" vertical="center" wrapText="1"/>
    </xf>
    <xf numFmtId="4" fontId="18" fillId="2" borderId="5" xfId="0" applyNumberFormat="1" applyFont="1" applyFill="1" applyBorder="1" applyAlignment="1">
      <alignment horizontal="right" vertical="center"/>
    </xf>
    <xf numFmtId="0" fontId="18" fillId="3" borderId="0" xfId="0" applyFont="1" applyFill="1" applyAlignment="1">
      <alignment horizontal="right" vertical="center"/>
    </xf>
    <xf numFmtId="4" fontId="16" fillId="3" borderId="0" xfId="0" applyNumberFormat="1" applyFont="1" applyFill="1" applyAlignment="1">
      <alignment horizontal="right" vertical="center"/>
    </xf>
    <xf numFmtId="0" fontId="16" fillId="3" borderId="0" xfId="0" applyFont="1" applyFill="1" applyAlignment="1">
      <alignment horizontal="right" vertical="center" wrapText="1"/>
    </xf>
    <xf numFmtId="4" fontId="20" fillId="3" borderId="12" xfId="1" applyNumberFormat="1" applyFont="1" applyFill="1" applyBorder="1" applyAlignment="1">
      <alignment horizontal="right" vertical="center" wrapText="1"/>
    </xf>
    <xf numFmtId="4" fontId="20" fillId="3" borderId="1" xfId="0" applyNumberFormat="1" applyFont="1" applyFill="1" applyBorder="1" applyAlignment="1">
      <alignment horizontal="right" vertical="center" wrapText="1"/>
    </xf>
    <xf numFmtId="4" fontId="16" fillId="3" borderId="1" xfId="0" applyNumberFormat="1" applyFont="1" applyFill="1" applyBorder="1" applyAlignment="1">
      <alignment horizontal="right" vertical="center" wrapText="1"/>
    </xf>
    <xf numFmtId="4" fontId="18" fillId="2" borderId="6" xfId="0" applyNumberFormat="1" applyFont="1" applyFill="1" applyBorder="1" applyAlignment="1">
      <alignment horizontal="right" vertical="center"/>
    </xf>
    <xf numFmtId="0" fontId="17" fillId="3" borderId="0" xfId="0" applyFont="1" applyFill="1" applyAlignment="1">
      <alignment horizontal="right" vertical="center"/>
    </xf>
    <xf numFmtId="0" fontId="18" fillId="3" borderId="13" xfId="0" applyFont="1" applyFill="1" applyBorder="1" applyAlignment="1">
      <alignment horizontal="right" vertical="center"/>
    </xf>
    <xf numFmtId="0" fontId="18" fillId="2" borderId="24" xfId="0" applyFont="1" applyFill="1" applyBorder="1" applyAlignment="1">
      <alignment horizontal="center" vertical="center" wrapText="1"/>
    </xf>
    <xf numFmtId="0" fontId="24" fillId="0" borderId="0" xfId="0" applyFont="1" applyAlignment="1">
      <alignment wrapText="1"/>
    </xf>
    <xf numFmtId="0" fontId="25" fillId="2" borderId="27" xfId="0" applyFont="1" applyFill="1" applyBorder="1" applyAlignment="1">
      <alignment horizontal="center" vertical="center" wrapText="1"/>
    </xf>
    <xf numFmtId="0" fontId="25" fillId="2" borderId="28" xfId="0" applyFont="1" applyFill="1" applyBorder="1" applyAlignment="1">
      <alignment horizontal="center" vertical="center" wrapText="1"/>
    </xf>
    <xf numFmtId="0" fontId="25" fillId="2" borderId="29" xfId="0" applyFont="1" applyFill="1" applyBorder="1" applyAlignment="1">
      <alignment horizontal="center" vertical="center" wrapText="1"/>
    </xf>
    <xf numFmtId="0" fontId="25" fillId="2" borderId="30" xfId="0" applyFont="1" applyFill="1" applyBorder="1" applyAlignment="1">
      <alignment horizontal="center" vertical="center" wrapText="1"/>
    </xf>
    <xf numFmtId="0" fontId="24" fillId="3" borderId="0" xfId="0" applyFont="1" applyFill="1" applyAlignment="1">
      <alignment wrapText="1"/>
    </xf>
    <xf numFmtId="39" fontId="24" fillId="3" borderId="0" xfId="0" applyNumberFormat="1" applyFont="1" applyFill="1" applyAlignment="1">
      <alignment wrapText="1"/>
    </xf>
    <xf numFmtId="49" fontId="16" fillId="3" borderId="0" xfId="0" applyNumberFormat="1" applyFont="1" applyFill="1" applyAlignment="1">
      <alignment horizontal="center" vertical="center"/>
    </xf>
    <xf numFmtId="49" fontId="16" fillId="3" borderId="0" xfId="0" applyNumberFormat="1" applyFont="1" applyFill="1" applyAlignment="1">
      <alignment horizontal="center"/>
    </xf>
    <xf numFmtId="49" fontId="17" fillId="3" borderId="0" xfId="0" applyNumberFormat="1" applyFont="1" applyFill="1"/>
    <xf numFmtId="49" fontId="19" fillId="2" borderId="5" xfId="0" applyNumberFormat="1" applyFont="1" applyFill="1" applyBorder="1" applyAlignment="1">
      <alignment vertical="center" wrapText="1"/>
    </xf>
    <xf numFmtId="49" fontId="18" fillId="2" borderId="22" xfId="0" applyNumberFormat="1" applyFont="1" applyFill="1" applyBorder="1" applyAlignment="1">
      <alignment vertical="center" wrapText="1"/>
    </xf>
    <xf numFmtId="49" fontId="16" fillId="3" borderId="0" xfId="0" applyNumberFormat="1" applyFont="1" applyFill="1"/>
    <xf numFmtId="49" fontId="18" fillId="3" borderId="0" xfId="0" applyNumberFormat="1" applyFont="1" applyFill="1" applyAlignment="1">
      <alignment horizontal="center"/>
    </xf>
    <xf numFmtId="49" fontId="18" fillId="3" borderId="0" xfId="0" applyNumberFormat="1" applyFont="1" applyFill="1" applyAlignment="1">
      <alignment horizontal="center" vertical="center"/>
    </xf>
    <xf numFmtId="49" fontId="16" fillId="3" borderId="0" xfId="0" applyNumberFormat="1" applyFont="1" applyFill="1" applyAlignment="1">
      <alignment horizontal="center" wrapText="1"/>
    </xf>
    <xf numFmtId="49" fontId="20" fillId="7" borderId="12" xfId="0" applyNumberFormat="1" applyFont="1" applyFill="1" applyBorder="1" applyAlignment="1">
      <alignment horizontal="right" vertical="center" wrapText="1"/>
    </xf>
    <xf numFmtId="49" fontId="20" fillId="3" borderId="1" xfId="0" applyNumberFormat="1" applyFont="1" applyFill="1" applyBorder="1" applyAlignment="1">
      <alignment horizontal="right" vertical="center" wrapText="1"/>
    </xf>
    <xf numFmtId="49" fontId="16" fillId="3" borderId="1" xfId="0" applyNumberFormat="1" applyFont="1" applyFill="1" applyBorder="1" applyAlignment="1">
      <alignment horizontal="center" vertical="center" wrapText="1"/>
    </xf>
    <xf numFmtId="49" fontId="13" fillId="3" borderId="0" xfId="0" applyNumberFormat="1" applyFont="1" applyFill="1" applyAlignment="1">
      <alignment horizontal="center"/>
    </xf>
    <xf numFmtId="49" fontId="13" fillId="3" borderId="0" xfId="0" applyNumberFormat="1" applyFont="1" applyFill="1"/>
    <xf numFmtId="49" fontId="15" fillId="3" borderId="0" xfId="0" applyNumberFormat="1" applyFont="1" applyFill="1" applyAlignment="1">
      <alignment horizontal="center"/>
    </xf>
    <xf numFmtId="49" fontId="14" fillId="2" borderId="5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vertical="center" wrapText="1"/>
    </xf>
    <xf numFmtId="49" fontId="5" fillId="2" borderId="21" xfId="0" applyNumberFormat="1" applyFont="1" applyFill="1" applyBorder="1" applyAlignment="1">
      <alignment horizontal="center" vertical="center" wrapText="1"/>
    </xf>
    <xf numFmtId="49" fontId="13" fillId="3" borderId="0" xfId="0" applyNumberFormat="1" applyFont="1" applyFill="1" applyAlignment="1">
      <alignment horizontal="center" vertical="center"/>
    </xf>
    <xf numFmtId="49" fontId="20" fillId="3" borderId="12" xfId="0" applyNumberFormat="1" applyFont="1" applyFill="1" applyBorder="1" applyAlignment="1">
      <alignment horizontal="right" vertical="center" wrapText="1"/>
    </xf>
    <xf numFmtId="0" fontId="18" fillId="3" borderId="0" xfId="0" applyFont="1" applyFill="1" applyAlignment="1">
      <alignment horizontal="center" wrapText="1"/>
    </xf>
    <xf numFmtId="0" fontId="18" fillId="3" borderId="0" xfId="0" applyFont="1" applyFill="1" applyAlignment="1">
      <alignment horizontal="center"/>
    </xf>
    <xf numFmtId="0" fontId="18" fillId="3" borderId="33" xfId="0" applyFont="1" applyFill="1" applyBorder="1" applyAlignment="1">
      <alignment horizontal="center"/>
    </xf>
    <xf numFmtId="0" fontId="18" fillId="2" borderId="25" xfId="0" applyFont="1" applyFill="1" applyBorder="1" applyAlignment="1">
      <alignment horizontal="center" vertical="center" wrapText="1"/>
    </xf>
    <xf numFmtId="0" fontId="18" fillId="2" borderId="26" xfId="0" applyFont="1" applyFill="1" applyBorder="1" applyAlignment="1">
      <alignment horizontal="center" vertical="center" wrapText="1"/>
    </xf>
    <xf numFmtId="0" fontId="18" fillId="2" borderId="24" xfId="0" applyFont="1" applyFill="1" applyBorder="1" applyAlignment="1">
      <alignment horizontal="center" vertical="center" wrapText="1"/>
    </xf>
    <xf numFmtId="0" fontId="18" fillId="3" borderId="0" xfId="0" applyFont="1" applyFill="1" applyAlignment="1">
      <alignment horizontal="center" vertical="center"/>
    </xf>
    <xf numFmtId="0" fontId="18" fillId="3" borderId="33" xfId="0" applyFont="1" applyFill="1" applyBorder="1" applyAlignment="1">
      <alignment horizontal="center" vertical="center"/>
    </xf>
    <xf numFmtId="0" fontId="16" fillId="3" borderId="0" xfId="0" applyFont="1" applyFill="1" applyAlignment="1">
      <alignment horizontal="center" vertical="center" wrapText="1"/>
    </xf>
    <xf numFmtId="0" fontId="18" fillId="3" borderId="0" xfId="0" applyFont="1" applyFill="1" applyAlignment="1">
      <alignment horizontal="right" vertical="center"/>
    </xf>
    <xf numFmtId="0" fontId="16" fillId="3" borderId="0" xfId="0" applyFont="1" applyFill="1" applyAlignment="1">
      <alignment horizontal="center" vertical="center"/>
    </xf>
    <xf numFmtId="0" fontId="18" fillId="2" borderId="23" xfId="0" applyFont="1" applyFill="1" applyBorder="1" applyAlignment="1">
      <alignment vertical="center" wrapText="1"/>
    </xf>
    <xf numFmtId="0" fontId="18" fillId="2" borderId="21" xfId="0" applyFont="1" applyFill="1" applyBorder="1" applyAlignment="1">
      <alignment vertical="center" wrapText="1"/>
    </xf>
    <xf numFmtId="0" fontId="18" fillId="2" borderId="22" xfId="0" applyFont="1" applyFill="1" applyBorder="1" applyAlignment="1">
      <alignment vertical="center" wrapText="1"/>
    </xf>
    <xf numFmtId="0" fontId="7" fillId="3" borderId="0" xfId="0" applyFont="1" applyFill="1" applyAlignment="1">
      <alignment horizontal="center"/>
    </xf>
    <xf numFmtId="0" fontId="6" fillId="3" borderId="0" xfId="0" applyFont="1" applyFill="1" applyAlignment="1">
      <alignment horizontal="center"/>
    </xf>
    <xf numFmtId="0" fontId="5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0" fontId="13" fillId="3" borderId="13" xfId="0" applyFont="1" applyFill="1" applyBorder="1" applyAlignment="1">
      <alignment horizontal="center"/>
    </xf>
    <xf numFmtId="0" fontId="13" fillId="3" borderId="14" xfId="0" applyFont="1" applyFill="1" applyBorder="1" applyAlignment="1">
      <alignment horizontal="center"/>
    </xf>
    <xf numFmtId="0" fontId="13" fillId="3" borderId="0" xfId="0" applyFont="1" applyFill="1" applyAlignment="1">
      <alignment horizontal="center"/>
    </xf>
    <xf numFmtId="0" fontId="5" fillId="2" borderId="23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wrapText="1"/>
    </xf>
    <xf numFmtId="0" fontId="5" fillId="2" borderId="34" xfId="0" applyFont="1" applyFill="1" applyBorder="1" applyAlignment="1">
      <alignment horizontal="center" vertical="center" wrapText="1"/>
    </xf>
    <xf numFmtId="0" fontId="16" fillId="3" borderId="0" xfId="0" applyFont="1" applyFill="1" applyAlignment="1">
      <alignment horizontal="center"/>
    </xf>
    <xf numFmtId="0" fontId="18" fillId="2" borderId="4" xfId="0" applyFont="1" applyFill="1" applyBorder="1" applyAlignment="1">
      <alignment horizontal="center" vertical="center" wrapText="1"/>
    </xf>
    <xf numFmtId="0" fontId="18" fillId="2" borderId="5" xfId="0" applyFont="1" applyFill="1" applyBorder="1" applyAlignment="1">
      <alignment horizontal="center" vertical="center" wrapText="1"/>
    </xf>
    <xf numFmtId="168" fontId="16" fillId="3" borderId="1" xfId="1" applyNumberFormat="1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62"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medium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rial"/>
        <family val="2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rial"/>
        <family val="2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rial"/>
        <family val="2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rial"/>
        <family val="2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rial"/>
        <family val="2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rial"/>
        <family val="2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rial"/>
        <family val="2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rial"/>
        <family val="2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rial"/>
        <family val="2"/>
        <scheme val="none"/>
      </font>
      <numFmt numFmtId="4" formatCode="#,##0.00"/>
      <fill>
        <patternFill patternType="solid">
          <fgColor theme="4" tint="0.79998168889431442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rial"/>
        <family val="2"/>
        <scheme val="none"/>
      </font>
      <numFmt numFmtId="30" formatCode="@"/>
      <fill>
        <patternFill patternType="solid">
          <fgColor theme="4" tint="0.79998168889431442"/>
          <bgColor theme="0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rial"/>
        <family val="2"/>
        <scheme val="none"/>
      </font>
      <fill>
        <patternFill patternType="solid">
          <fgColor theme="4" tint="0.79998168889431442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rial"/>
        <family val="2"/>
        <scheme val="none"/>
      </font>
      <fill>
        <patternFill patternType="solid">
          <fgColor theme="4" tint="0.79998168889431442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rial"/>
        <family val="2"/>
        <scheme val="none"/>
      </font>
      <numFmt numFmtId="0" formatCode="General"/>
      <fill>
        <patternFill patternType="solid">
          <fgColor theme="4" tint="0.79998168889431442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rial"/>
        <family val="2"/>
        <scheme val="none"/>
      </font>
      <fill>
        <patternFill patternType="solid">
          <fgColor theme="4" tint="0.79998168889431442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general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border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rial"/>
        <family val="2"/>
        <scheme val="none"/>
      </font>
      <fill>
        <patternFill patternType="solid">
          <fgColor indexed="64"/>
          <bgColor theme="0" tint="-0.1499984740745262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Arial"/>
        <family val="2"/>
        <scheme val="none"/>
      </font>
      <numFmt numFmtId="168" formatCode="#,##0.00_);\(#,##0.00\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Arial"/>
        <family val="2"/>
        <scheme val="none"/>
      </font>
      <numFmt numFmtId="168" formatCode="#,##0.00_);\(#,##0.00\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Arial"/>
        <family val="2"/>
        <scheme val="none"/>
      </font>
      <numFmt numFmtId="168" formatCode="#,##0.00_);\(#,##0.00\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Arial"/>
        <family val="2"/>
        <scheme val="none"/>
      </font>
      <numFmt numFmtId="168" formatCode="#,##0.00_);\(#,##0.00\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Arial"/>
        <family val="2"/>
        <scheme val="none"/>
      </font>
      <numFmt numFmtId="168" formatCode="#,##0.00_);\(#,##0.00\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Arial"/>
        <family val="2"/>
        <scheme val="none"/>
      </font>
      <numFmt numFmtId="168" formatCode="#,##0.00_);\(#,##0.00\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Arial"/>
        <family val="2"/>
        <scheme val="none"/>
      </font>
      <numFmt numFmtId="168" formatCode="#,##0.00_);\(#,##0.00\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Arial"/>
        <family val="2"/>
        <scheme val="none"/>
      </font>
      <numFmt numFmtId="168" formatCode="#,##0.00_);\(#,##0.00\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Arial"/>
        <family val="2"/>
        <scheme val="none"/>
      </font>
      <numFmt numFmtId="168" formatCode="#,##0.00_);\(#,##0.00\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Arial"/>
        <family val="2"/>
        <scheme val="none"/>
      </font>
      <numFmt numFmtId="30" formatCode="@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Arial"/>
        <family val="2"/>
        <scheme val="none"/>
      </font>
      <numFmt numFmtId="165" formatCode="m/d/yyyy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Arial"/>
        <family val="2"/>
        <scheme val="none"/>
      </font>
      <numFmt numFmtId="165" formatCode="m/d/yyyy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Arial"/>
        <family val="2"/>
        <scheme val="none"/>
      </font>
      <fill>
        <patternFill patternType="solid">
          <fgColor rgb="FFFFFFFF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5"/>
        <color theme="1"/>
        <name val="Arial"/>
        <family val="2"/>
        <scheme val="none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4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972123</xdr:colOff>
      <xdr:row>1</xdr:row>
      <xdr:rowOff>8832</xdr:rowOff>
    </xdr:from>
    <xdr:ext cx="14407878" cy="2103903"/>
    <xdr:pic>
      <xdr:nvPicPr>
        <xdr:cNvPr id="2" name="Imagen 1">
          <a:extLst>
            <a:ext uri="{FF2B5EF4-FFF2-40B4-BE49-F238E27FC236}">
              <a16:creationId xmlns:a16="http://schemas.microsoft.com/office/drawing/2014/main" id="{F4898298-456F-4EAF-B859-B76BC15AD1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249473" y="580332"/>
          <a:ext cx="14407878" cy="2103903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1784724</xdr:colOff>
      <xdr:row>0</xdr:row>
      <xdr:rowOff>166687</xdr:rowOff>
    </xdr:from>
    <xdr:ext cx="13941108" cy="2035744"/>
    <xdr:pic>
      <xdr:nvPicPr>
        <xdr:cNvPr id="2" name="Imagen 1">
          <a:extLst>
            <a:ext uri="{FF2B5EF4-FFF2-40B4-BE49-F238E27FC236}">
              <a16:creationId xmlns:a16="http://schemas.microsoft.com/office/drawing/2014/main" id="{3D399B3D-05C6-4EA7-BB7D-BDB0247738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881349" y="166687"/>
          <a:ext cx="13941108" cy="2035744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26539</xdr:colOff>
      <xdr:row>0</xdr:row>
      <xdr:rowOff>384763</xdr:rowOff>
    </xdr:from>
    <xdr:ext cx="9539749" cy="1393037"/>
    <xdr:pic>
      <xdr:nvPicPr>
        <xdr:cNvPr id="3" name="Imagen 2">
          <a:extLst>
            <a:ext uri="{FF2B5EF4-FFF2-40B4-BE49-F238E27FC236}">
              <a16:creationId xmlns:a16="http://schemas.microsoft.com/office/drawing/2014/main" id="{30D5CB66-968C-4630-83B3-3BF9CE1F2D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02087" y="384763"/>
          <a:ext cx="9539749" cy="1393037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2813124</xdr:colOff>
      <xdr:row>1</xdr:row>
      <xdr:rowOff>124178</xdr:rowOff>
    </xdr:from>
    <xdr:ext cx="9539749" cy="1393037"/>
    <xdr:pic>
      <xdr:nvPicPr>
        <xdr:cNvPr id="2" name="Imagen 1">
          <a:extLst>
            <a:ext uri="{FF2B5EF4-FFF2-40B4-BE49-F238E27FC236}">
              <a16:creationId xmlns:a16="http://schemas.microsoft.com/office/drawing/2014/main" id="{25EA2D26-DA73-419D-A187-30D9855689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97724" y="293511"/>
          <a:ext cx="9539749" cy="1393037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2233406</xdr:colOff>
      <xdr:row>2</xdr:row>
      <xdr:rowOff>103471</xdr:rowOff>
    </xdr:from>
    <xdr:ext cx="11195663" cy="1634841"/>
    <xdr:pic>
      <xdr:nvPicPr>
        <xdr:cNvPr id="2" name="Imagen 1">
          <a:extLst>
            <a:ext uri="{FF2B5EF4-FFF2-40B4-BE49-F238E27FC236}">
              <a16:creationId xmlns:a16="http://schemas.microsoft.com/office/drawing/2014/main" id="{159737FA-755E-4B38-B1AF-7B630184CB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86656" y="436846"/>
          <a:ext cx="11195663" cy="1634841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personal/liliam_baez_digeig_gob_do/Documents/Escritorio/NOMINA%20TEMPORAL%20para%20el%20POR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mina Temporal Junio -ACT.  "/>
      <sheetName val="Base de Datos"/>
      <sheetName val="NOMINA TEMPORAL para el PORTAL"/>
    </sheetNames>
    <sheetDataSet>
      <sheetData sheetId="0"/>
      <sheetData sheetId="1"/>
      <sheetData sheetId="2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4F16E2CA-8DFA-413F-B75C-6B708DB33A4D}" name="Tabla54" displayName="Tabla54" ref="A9:P99" totalsRowShown="0" headerRowDxfId="40" dataDxfId="38" headerRowBorderDxfId="39" tableBorderDxfId="37" totalsRowBorderDxfId="36">
  <sortState xmlns:xlrd2="http://schemas.microsoft.com/office/spreadsheetml/2017/richdata2" ref="A50:P51">
    <sortCondition descending="1" ref="B9:B99"/>
  </sortState>
  <tableColumns count="16">
    <tableColumn id="1" xr3:uid="{2D1FDF23-A6CD-4B08-831D-150DC438524B}" name="NO." dataDxfId="35"/>
    <tableColumn id="2" xr3:uid="{0911AB60-1AEE-4C76-B6FA-FEEBAC9DE9E0}" name="NOMBRE " dataDxfId="34"/>
    <tableColumn id="3" xr3:uid="{0E5E74B9-2532-4734-A066-909F638C9FE8}" name="DIRECCIÓN" dataDxfId="33"/>
    <tableColumn id="4" xr3:uid="{629D2E8A-41FF-4AC0-BC5A-AFED435EBE8B}" name="FUNCIÓN " dataDxfId="32"/>
    <tableColumn id="5" xr3:uid="{0346D2ED-814B-40AD-B7F8-086D4DCED3F7}" name="ESTATUS" dataDxfId="31"/>
    <tableColumn id="6" xr3:uid="{7A7AC81A-1510-4FC7-B3E9-2BFD14EA3CA4}" name="GÉNERO" dataDxfId="30"/>
    <tableColumn id="16" xr3:uid="{43615158-A3FD-469F-827E-AC53490E5EAB}" name="ACTIVIDAD" dataDxfId="29"/>
    <tableColumn id="7" xr3:uid="{40EA5192-1531-4277-B48D-84E1FAF65C85}" name="SUELDO BUTO (RD$)" dataDxfId="28"/>
    <tableColumn id="8" xr3:uid="{4D726066-E9E8-4517-988F-10B4AB7BB7A7}" name="OTROS ING." dataDxfId="27"/>
    <tableColumn id="9" xr3:uid="{A1F45CD2-E97E-42F0-BEAD-187F6E99DDB4}" name="TOTAL ING." dataDxfId="26">
      <calculatedColumnFormula>(Tabla54[[#This Row],[SUELDO BUTO (RD$)]]+Tabla54[[#This Row],[OTROS ING.]])</calculatedColumnFormula>
    </tableColumn>
    <tableColumn id="10" xr3:uid="{3342457D-D60D-4844-AFCB-41728102A053}" name="AFP" dataDxfId="25">
      <calculatedColumnFormula>H10*0.0287</calculatedColumnFormula>
    </tableColumn>
    <tableColumn id="11" xr3:uid="{7EC8035C-64DB-434B-A3C3-4A42FEC48BA5}" name="ISR" dataDxfId="24"/>
    <tableColumn id="12" xr3:uid="{855B8BDB-777F-4C1F-80AC-10ADD41E5C2B}" name="SFS" dataDxfId="23">
      <calculatedColumnFormula>H10*0.0304</calculatedColumnFormula>
    </tableColumn>
    <tableColumn id="13" xr3:uid="{D065E5A6-962F-4EF5-A1F4-4A9D24540AC0}" name="OTROS DESC." dataDxfId="22"/>
    <tableColumn id="14" xr3:uid="{739D597A-C402-4F9E-B982-12E56E077F34}" name="TOTAL DESC." dataDxfId="21">
      <calculatedColumnFormula>SUM(K10:N10)</calculatedColumnFormula>
    </tableColumn>
    <tableColumn id="15" xr3:uid="{B9A83536-F3DE-486B-86DD-9721265DEDEB}" name="NETO" dataDxfId="20">
      <calculatedColumnFormula>(Tabla54[[#This Row],[TOTAL ING.]]-Tabla54[[#This Row],[TOTAL DESC.]])</calculatedColumnFormula>
    </tableColumn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5EB12EF-ACB4-4671-A868-D47EEC5D222F}" name="Table3" displayName="Table3" ref="B9:S76" totalsRowShown="0" headerRowDxfId="61" dataDxfId="60" tableBorderDxfId="59">
  <sortState xmlns:xlrd2="http://schemas.microsoft.com/office/spreadsheetml/2017/richdata2" ref="B10:S75">
    <sortCondition ref="B9:B75"/>
  </sortState>
  <tableColumns count="18">
    <tableColumn id="1" xr3:uid="{1D382DD1-7CCA-42ED-8BF7-18656596F5AB}" name="NO." dataDxfId="58"/>
    <tableColumn id="2" xr3:uid="{4B469384-2793-4566-B86D-E39E1DEC1537}" name="NOMBRE" dataDxfId="57"/>
    <tableColumn id="3" xr3:uid="{46D757EC-0044-4A71-B699-D1A5034ADD26}" name="DIRECCIÓN" dataDxfId="56"/>
    <tableColumn id="4" xr3:uid="{A0E81CBB-4577-4F5F-941A-B38DBFE33A01}" name="FUNCION " dataDxfId="55"/>
    <tableColumn id="5" xr3:uid="{D49E7DB5-64C6-4818-83EC-3AC6417C4098}" name="ESTATUS" dataDxfId="54"/>
    <tableColumn id="6" xr3:uid="{AE37C1B3-FCD3-4C25-A882-327673FAA7D6}" name="GÉNERO" dataDxfId="53"/>
    <tableColumn id="7" xr3:uid="{1780E0FA-99D1-406C-8DD6-54BCFE2DC0B2}" name="DESDE" dataDxfId="52"/>
    <tableColumn id="8" xr3:uid="{02A2575B-0FD3-4A96-A25A-7D937EE350B8}" name="HASTA" dataDxfId="51"/>
    <tableColumn id="18" xr3:uid="{9A810695-3447-4B20-B9D2-8A9C37F73CAF}" name="ACTIVIDAD " dataDxfId="50"/>
    <tableColumn id="9" xr3:uid="{54B59C21-67D9-4421-A083-95287B7AA003}" name="SUELDO BRUTO (RD$)" dataDxfId="49"/>
    <tableColumn id="10" xr3:uid="{1A86013D-7CFF-4B3F-BAFF-1834BE28BFA0}" name="OTROS ING." dataDxfId="48"/>
    <tableColumn id="11" xr3:uid="{213A8D9C-5262-41E2-A4B4-5AD3D8FB8718}" name="TOTALl ING." dataDxfId="47"/>
    <tableColumn id="12" xr3:uid="{26B1C0D7-9C21-4D7F-B71B-E25FDD29004A}" name="AFP" dataDxfId="46"/>
    <tableColumn id="13" xr3:uid="{F29F5DE0-E1C3-4AA8-9E06-12C99F4349BD}" name="ISR" dataDxfId="45"/>
    <tableColumn id="14" xr3:uid="{307B36E8-EB58-429D-B85A-2A8A9B9D5551}" name="SFS" dataDxfId="44"/>
    <tableColumn id="15" xr3:uid="{B3B89D0E-A351-4008-97DA-CCD1B80A1EBC}" name="OTROS DESC." dataDxfId="43"/>
    <tableColumn id="16" xr3:uid="{8EA7B5F7-92AA-45B8-827E-CFA7602283FB}" name="TOTAL DESC." dataDxfId="42">
      <calculatedColumnFormula>SUM(N10:Q10)</calculatedColumnFormula>
    </tableColumn>
    <tableColumn id="17" xr3:uid="{9937AB38-AA83-47DE-9B70-AFB3AA8B1604}" name="NETO" dataDxfId="41">
      <calculatedColumnFormula>(M10-R10)</calculatedColumnFormula>
    </tableColumn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47B4233-D891-4370-A2C3-EA1B668B2925}" name="Table1" displayName="Table1" ref="A1:P162" totalsRowShown="0" headerRowDxfId="19" headerRowBorderDxfId="18" tableBorderDxfId="17" totalsRowBorderDxfId="16">
  <autoFilter ref="A1:P162" xr:uid="{0236917E-C24D-4B3C-9ABF-CBE5AFA0C3AC}"/>
  <tableColumns count="16">
    <tableColumn id="1" xr3:uid="{84F1AA95-9307-4374-89EB-0A4092FD3A30}" name="NO" dataDxfId="15"/>
    <tableColumn id="2" xr3:uid="{7B44CEB9-FBD1-467B-B070-9B86C99C34CC}" name="NOMBRE" dataDxfId="14"/>
    <tableColumn id="3" xr3:uid="{CF2DE71D-6943-4E96-BE82-2F7CF7B2B05B}" name="DIRECCION" dataDxfId="13"/>
    <tableColumn id="4" xr3:uid="{3579DE2A-9928-4D63-8749-7ACEB558E905}" name="FUNCION " dataDxfId="12"/>
    <tableColumn id="5" xr3:uid="{9BBDC269-EF1B-4B7A-88CB-B196856965F0}" name="ESTATUS" dataDxfId="11"/>
    <tableColumn id="6" xr3:uid="{B9D76EA6-74DA-43E5-8933-C476D0805001}" name="GENERO" dataDxfId="10"/>
    <tableColumn id="7" xr3:uid="{FA1F58CF-724C-48A6-9A59-158DAD506C25}" name="Nomina" dataDxfId="9"/>
    <tableColumn id="8" xr3:uid="{45506537-EBA0-42E8-B1F7-36F303196574}" name="Sueldo Bruto (RD$)" dataDxfId="8"/>
    <tableColumn id="9" xr3:uid="{35673AE8-2C50-4509-B4AC-9236D9412F40}" name="Otros Ing." dataDxfId="7"/>
    <tableColumn id="10" xr3:uid="{EE1226BC-CD0C-476D-9FC6-FE31DEB4A870}" name="Total Ing." dataDxfId="6"/>
    <tableColumn id="11" xr3:uid="{4F35D58D-9205-42E3-82E1-30615946EEFD}" name="AFP" dataDxfId="5"/>
    <tableColumn id="12" xr3:uid="{9F72633D-7E40-4191-BDAE-7F26C89318A3}" name="ISR" dataDxfId="4"/>
    <tableColumn id="13" xr3:uid="{156785A5-2972-4509-B200-2AA8AFCC61E5}" name="SFS" dataDxfId="3"/>
    <tableColumn id="14" xr3:uid="{60A89522-18EA-4000-89FE-C206CBC2B497}" name="Otros Desc." dataDxfId="2"/>
    <tableColumn id="15" xr3:uid="{D412AFE1-2912-4073-83CE-C310A6442386}" name="Total Desc." dataDxfId="1"/>
    <tableColumn id="16" xr3:uid="{AA7D285D-FDF4-4BC9-82F7-0D0D6843F301}" name="Neto" dataDxfId="0"/>
  </tableColumns>
  <tableStyleInfo name="TableStyleMedium16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F3D7FD-A1FF-4497-B7EF-41BE0A767CB1}">
  <sheetPr>
    <pageSetUpPr fitToPage="1"/>
  </sheetPr>
  <dimension ref="A1:XEP175"/>
  <sheetViews>
    <sheetView showGridLines="0" topLeftCell="A87" zoomScale="50" zoomScaleNormal="50" zoomScaleSheetLayoutView="40" workbookViewId="0">
      <selection activeCell="C89" sqref="C89"/>
    </sheetView>
  </sheetViews>
  <sheetFormatPr baseColWidth="10" defaultColWidth="9.33203125" defaultRowHeight="44.25" customHeight="1" x14ac:dyDescent="0.35"/>
  <cols>
    <col min="1" max="1" width="9.109375" style="73" customWidth="1"/>
    <col min="2" max="2" width="58.33203125" style="75" customWidth="1"/>
    <col min="3" max="3" width="71.5546875" style="76" customWidth="1"/>
    <col min="4" max="4" width="76.88671875" style="76" customWidth="1"/>
    <col min="5" max="5" width="50.6640625" style="77" customWidth="1"/>
    <col min="6" max="6" width="23.88671875" style="76" customWidth="1"/>
    <col min="7" max="7" width="23.88671875" style="174" customWidth="1"/>
    <col min="8" max="8" width="26.44140625" style="73" customWidth="1"/>
    <col min="9" max="9" width="16.44140625" style="150" customWidth="1"/>
    <col min="10" max="10" width="24.88671875" style="150" customWidth="1"/>
    <col min="11" max="15" width="22.5546875" style="150" customWidth="1"/>
    <col min="16" max="16" width="26.44140625" style="150" customWidth="1"/>
    <col min="17" max="17" width="9.33203125" style="75" customWidth="1"/>
    <col min="18" max="18" width="28" style="75" hidden="1" customWidth="1"/>
    <col min="19" max="19" width="10.88671875" style="75" bestFit="1" customWidth="1"/>
    <col min="20" max="20" width="1.33203125" style="75" customWidth="1"/>
    <col min="21" max="21" width="9.33203125" style="75"/>
    <col min="22" max="22" width="10.88671875" style="75" bestFit="1" customWidth="1"/>
    <col min="23" max="24" width="10.109375" style="75" bestFit="1" customWidth="1"/>
    <col min="25" max="25" width="12" style="75" bestFit="1" customWidth="1"/>
    <col min="26" max="26" width="9.44140625" style="75" bestFit="1" customWidth="1"/>
    <col min="27" max="27" width="12" style="75" bestFit="1" customWidth="1"/>
    <col min="28" max="30" width="10.6640625" style="75" bestFit="1" customWidth="1"/>
    <col min="31" max="31" width="9.44140625" style="75" bestFit="1" customWidth="1"/>
    <col min="32" max="33" width="12" style="75" bestFit="1" customWidth="1"/>
    <col min="34" max="38" width="9.33203125" style="75"/>
    <col min="39" max="40" width="10.109375" style="75" bestFit="1" customWidth="1"/>
    <col min="41" max="41" width="12" style="75" bestFit="1" customWidth="1"/>
    <col min="42" max="42" width="9.44140625" style="75" bestFit="1" customWidth="1"/>
    <col min="43" max="43" width="12" style="75" bestFit="1" customWidth="1"/>
    <col min="44" max="46" width="10.6640625" style="75" bestFit="1" customWidth="1"/>
    <col min="47" max="47" width="9.44140625" style="75" bestFit="1" customWidth="1"/>
    <col min="48" max="49" width="12" style="75" bestFit="1" customWidth="1"/>
    <col min="50" max="54" width="9.33203125" style="75"/>
    <col min="55" max="56" width="10.109375" style="75" bestFit="1" customWidth="1"/>
    <col min="57" max="57" width="12" style="75" bestFit="1" customWidth="1"/>
    <col min="58" max="58" width="9.44140625" style="75" bestFit="1" customWidth="1"/>
    <col min="59" max="59" width="12" style="75" bestFit="1" customWidth="1"/>
    <col min="60" max="62" width="10.6640625" style="75" bestFit="1" customWidth="1"/>
    <col min="63" max="63" width="9.44140625" style="75" bestFit="1" customWidth="1"/>
    <col min="64" max="65" width="12" style="75" bestFit="1" customWidth="1"/>
    <col min="66" max="70" width="9.33203125" style="75"/>
    <col min="71" max="72" width="10.109375" style="75" bestFit="1" customWidth="1"/>
    <col min="73" max="73" width="12" style="75" bestFit="1" customWidth="1"/>
    <col min="74" max="74" width="9.44140625" style="75" bestFit="1" customWidth="1"/>
    <col min="75" max="75" width="12" style="75" bestFit="1" customWidth="1"/>
    <col min="76" max="78" width="10.6640625" style="75" bestFit="1" customWidth="1"/>
    <col min="79" max="79" width="9.44140625" style="75" bestFit="1" customWidth="1"/>
    <col min="80" max="81" width="12" style="75" bestFit="1" customWidth="1"/>
    <col min="82" max="86" width="9.33203125" style="75"/>
    <col min="87" max="88" width="10.109375" style="75" bestFit="1" customWidth="1"/>
    <col min="89" max="89" width="12" style="75" bestFit="1" customWidth="1"/>
    <col min="90" max="90" width="9.44140625" style="75" bestFit="1" customWidth="1"/>
    <col min="91" max="91" width="12" style="75" bestFit="1" customWidth="1"/>
    <col min="92" max="94" width="10.6640625" style="75" bestFit="1" customWidth="1"/>
    <col min="95" max="95" width="9.44140625" style="75" bestFit="1" customWidth="1"/>
    <col min="96" max="97" width="12" style="75" bestFit="1" customWidth="1"/>
    <col min="98" max="102" width="9.33203125" style="75"/>
    <col min="103" max="104" width="10.109375" style="75" bestFit="1" customWidth="1"/>
    <col min="105" max="105" width="12" style="75" bestFit="1" customWidth="1"/>
    <col min="106" max="106" width="9.44140625" style="75" bestFit="1" customWidth="1"/>
    <col min="107" max="107" width="12" style="75" bestFit="1" customWidth="1"/>
    <col min="108" max="110" width="10.6640625" style="75" bestFit="1" customWidth="1"/>
    <col min="111" max="111" width="9.44140625" style="75" bestFit="1" customWidth="1"/>
    <col min="112" max="113" width="12" style="75" bestFit="1" customWidth="1"/>
    <col min="114" max="118" width="9.33203125" style="75"/>
    <col min="119" max="120" width="10.109375" style="75" bestFit="1" customWidth="1"/>
    <col min="121" max="121" width="12" style="75" bestFit="1" customWidth="1"/>
    <col min="122" max="122" width="9.44140625" style="75" bestFit="1" customWidth="1"/>
    <col min="123" max="123" width="12" style="75" bestFit="1" customWidth="1"/>
    <col min="124" max="126" width="10.6640625" style="75" bestFit="1" customWidth="1"/>
    <col min="127" max="127" width="9.44140625" style="75" bestFit="1" customWidth="1"/>
    <col min="128" max="129" width="12" style="75" bestFit="1" customWidth="1"/>
    <col min="130" max="134" width="9.33203125" style="75"/>
    <col min="135" max="135" width="10.109375" style="75" bestFit="1" customWidth="1"/>
    <col min="136" max="136" width="5.5546875" style="75" customWidth="1"/>
    <col min="137" max="141" width="9.33203125" style="75" hidden="1" customWidth="1"/>
    <col min="142" max="142" width="5.44140625" style="75" hidden="1" customWidth="1"/>
    <col min="143" max="157" width="9.33203125" style="75" hidden="1" customWidth="1"/>
    <col min="158" max="5788" width="0" style="75" hidden="1" customWidth="1"/>
    <col min="5789" max="5793" width="9.33203125" style="75" hidden="1" customWidth="1"/>
    <col min="5794" max="5794" width="5.44140625" style="75" hidden="1" customWidth="1"/>
    <col min="5795" max="5809" width="9.33203125" style="75" hidden="1" customWidth="1"/>
    <col min="5810" max="9133" width="0" style="75" hidden="1" customWidth="1"/>
    <col min="9134" max="9138" width="9.33203125" style="75" hidden="1" customWidth="1"/>
    <col min="9139" max="9139" width="5.44140625" style="75" hidden="1" customWidth="1"/>
    <col min="9140" max="9154" width="9.33203125" style="75" hidden="1" customWidth="1"/>
    <col min="9155" max="9988" width="0" style="75" hidden="1" customWidth="1"/>
    <col min="9989" max="9993" width="9.33203125" style="75" hidden="1" customWidth="1"/>
    <col min="9994" max="9994" width="5.44140625" style="75" hidden="1" customWidth="1"/>
    <col min="9995" max="10009" width="9.33203125" style="75" hidden="1" customWidth="1"/>
    <col min="10010" max="13333" width="0" style="75" hidden="1" customWidth="1"/>
    <col min="13334" max="13338" width="9.33203125" style="75" hidden="1" customWidth="1"/>
    <col min="13339" max="13339" width="5.44140625" style="75" hidden="1" customWidth="1"/>
    <col min="13340" max="13354" width="9.33203125" style="75" hidden="1" customWidth="1"/>
    <col min="13355" max="14160" width="0" style="75" hidden="1" customWidth="1"/>
    <col min="14161" max="14165" width="9.33203125" style="75" hidden="1" customWidth="1"/>
    <col min="14166" max="14166" width="5.44140625" style="75" hidden="1" customWidth="1"/>
    <col min="14167" max="14181" width="9.33203125" style="75" hidden="1" customWidth="1"/>
    <col min="14182" max="15537" width="0" style="75" hidden="1" customWidth="1"/>
    <col min="15538" max="15542" width="9.33203125" style="75" hidden="1" customWidth="1"/>
    <col min="15543" max="15543" width="5.44140625" style="75" hidden="1" customWidth="1"/>
    <col min="15544" max="15558" width="9.33203125" style="75" hidden="1" customWidth="1"/>
    <col min="15559" max="16364" width="0" style="75" hidden="1" customWidth="1"/>
    <col min="16365" max="16369" width="9.33203125" style="75" hidden="1" customWidth="1"/>
    <col min="16370" max="16370" width="5.44140625" style="75" hidden="1" customWidth="1"/>
    <col min="16371" max="16384" width="9.33203125" style="75" hidden="1" customWidth="1"/>
  </cols>
  <sheetData>
    <row r="1" spans="1:18" ht="44.25" customHeight="1" x14ac:dyDescent="0.35">
      <c r="B1" s="73"/>
      <c r="C1" s="73"/>
      <c r="D1" s="73"/>
      <c r="E1" s="74"/>
      <c r="F1" s="73"/>
      <c r="G1" s="173"/>
    </row>
    <row r="3" spans="1:18" ht="44.25" customHeight="1" x14ac:dyDescent="0.35">
      <c r="A3" s="75"/>
    </row>
    <row r="4" spans="1:18" ht="62.25" customHeight="1" x14ac:dyDescent="0.35">
      <c r="A4" s="78"/>
      <c r="B4" s="78"/>
      <c r="C4" s="79"/>
      <c r="D4" s="79"/>
      <c r="E4" s="80"/>
      <c r="F4" s="78"/>
      <c r="G4" s="175"/>
      <c r="H4" s="78"/>
      <c r="I4" s="163"/>
      <c r="J4" s="163"/>
      <c r="K4" s="163"/>
      <c r="L4" s="163"/>
      <c r="M4" s="163"/>
      <c r="N4" s="163"/>
      <c r="O4" s="163"/>
      <c r="P4" s="163"/>
      <c r="Q4" s="78"/>
    </row>
    <row r="5" spans="1:18" ht="44.25" customHeight="1" x14ac:dyDescent="0.4">
      <c r="A5" s="194" t="s">
        <v>0</v>
      </c>
      <c r="B5" s="194"/>
      <c r="C5" s="194"/>
      <c r="D5" s="194"/>
      <c r="E5" s="194"/>
      <c r="F5" s="194"/>
      <c r="G5" s="194"/>
      <c r="H5" s="194"/>
      <c r="I5" s="194"/>
      <c r="J5" s="194"/>
      <c r="K5" s="194"/>
      <c r="L5" s="194"/>
      <c r="M5" s="194"/>
      <c r="N5" s="194"/>
      <c r="O5" s="194"/>
      <c r="P5" s="194"/>
    </row>
    <row r="6" spans="1:18" s="133" customFormat="1" ht="44.25" customHeight="1" x14ac:dyDescent="0.25">
      <c r="A6" s="199" t="s">
        <v>553</v>
      </c>
      <c r="B6" s="199"/>
      <c r="C6" s="199"/>
      <c r="D6" s="199"/>
      <c r="E6" s="199"/>
      <c r="F6" s="199"/>
      <c r="G6" s="199"/>
      <c r="H6" s="199"/>
      <c r="I6" s="199"/>
      <c r="J6" s="199"/>
      <c r="K6" s="199"/>
      <c r="L6" s="199"/>
      <c r="M6" s="199"/>
      <c r="N6" s="199"/>
      <c r="O6" s="199"/>
      <c r="P6" s="199"/>
    </row>
    <row r="7" spans="1:18" s="133" customFormat="1" ht="44.25" customHeight="1" x14ac:dyDescent="0.25">
      <c r="A7" s="203" t="s">
        <v>547</v>
      </c>
      <c r="B7" s="203"/>
      <c r="C7" s="203"/>
      <c r="D7" s="203"/>
      <c r="E7" s="203"/>
      <c r="F7" s="203"/>
      <c r="G7" s="203"/>
      <c r="H7" s="203"/>
      <c r="I7" s="203"/>
      <c r="J7" s="203"/>
      <c r="K7" s="203"/>
      <c r="L7" s="203"/>
      <c r="M7" s="203"/>
      <c r="N7" s="203"/>
      <c r="O7" s="203"/>
      <c r="P7" s="203"/>
    </row>
    <row r="8" spans="1:18" ht="44.25" customHeight="1" thickBot="1" x14ac:dyDescent="0.4">
      <c r="A8" s="76"/>
      <c r="B8" s="76"/>
      <c r="H8" s="76"/>
    </row>
    <row r="9" spans="1:18" s="148" customFormat="1" ht="51.75" customHeight="1" thickBot="1" x14ac:dyDescent="0.3">
      <c r="A9" s="134" t="s">
        <v>1</v>
      </c>
      <c r="B9" s="135" t="s">
        <v>2</v>
      </c>
      <c r="C9" s="135" t="s">
        <v>3</v>
      </c>
      <c r="D9" s="135" t="s">
        <v>4</v>
      </c>
      <c r="E9" s="135" t="s">
        <v>5</v>
      </c>
      <c r="F9" s="135" t="s">
        <v>6</v>
      </c>
      <c r="G9" s="176" t="s">
        <v>548</v>
      </c>
      <c r="H9" s="131" t="s">
        <v>7</v>
      </c>
      <c r="I9" s="131" t="s">
        <v>8</v>
      </c>
      <c r="J9" s="131" t="s">
        <v>9</v>
      </c>
      <c r="K9" s="131" t="s">
        <v>10</v>
      </c>
      <c r="L9" s="131" t="s">
        <v>11</v>
      </c>
      <c r="M9" s="131" t="s">
        <v>12</v>
      </c>
      <c r="N9" s="131" t="s">
        <v>13</v>
      </c>
      <c r="O9" s="131" t="s">
        <v>14</v>
      </c>
      <c r="P9" s="132" t="s">
        <v>15</v>
      </c>
      <c r="R9" s="149"/>
    </row>
    <row r="10" spans="1:18" s="148" customFormat="1" ht="51.75" customHeight="1" x14ac:dyDescent="0.25">
      <c r="A10" s="136">
        <v>1</v>
      </c>
      <c r="B10" s="137" t="s">
        <v>16</v>
      </c>
      <c r="C10" s="138" t="s">
        <v>521</v>
      </c>
      <c r="D10" s="138" t="s">
        <v>18</v>
      </c>
      <c r="E10" s="138" t="s">
        <v>19</v>
      </c>
      <c r="F10" s="138" t="s">
        <v>20</v>
      </c>
      <c r="G10" s="182" t="s">
        <v>549</v>
      </c>
      <c r="H10" s="139">
        <v>350000</v>
      </c>
      <c r="I10" s="151">
        <v>0</v>
      </c>
      <c r="J10" s="151">
        <f>(Tabla54[[#This Row],[SUELDO BUTO (RD$)]]+Tabla54[[#This Row],[OTROS ING.]])</f>
        <v>350000</v>
      </c>
      <c r="K10" s="151">
        <f>H10*0.0287</f>
        <v>10045</v>
      </c>
      <c r="L10" s="151">
        <v>71806.67</v>
      </c>
      <c r="M10" s="151">
        <v>7059.79</v>
      </c>
      <c r="N10" s="151">
        <v>25</v>
      </c>
      <c r="O10" s="159">
        <f t="shared" ref="O10:O41" si="0">SUM(K10:N10)</f>
        <v>88936.459999999992</v>
      </c>
      <c r="P10" s="151">
        <f>(Tabla54[[#This Row],[TOTAL ING.]]-Tabla54[[#This Row],[TOTAL DESC.]])</f>
        <v>261063.54</v>
      </c>
      <c r="R10" s="149"/>
    </row>
    <row r="11" spans="1:18" s="148" customFormat="1" ht="51.75" customHeight="1" x14ac:dyDescent="0.25">
      <c r="A11" s="140">
        <v>2</v>
      </c>
      <c r="B11" s="141" t="s">
        <v>21</v>
      </c>
      <c r="C11" s="142" t="s">
        <v>521</v>
      </c>
      <c r="D11" s="142" t="s">
        <v>22</v>
      </c>
      <c r="E11" s="142" t="s">
        <v>23</v>
      </c>
      <c r="F11" s="142" t="s">
        <v>20</v>
      </c>
      <c r="G11" s="182" t="s">
        <v>549</v>
      </c>
      <c r="H11" s="143">
        <v>130000</v>
      </c>
      <c r="I11" s="152">
        <v>0</v>
      </c>
      <c r="J11" s="152">
        <v>130000</v>
      </c>
      <c r="K11" s="160">
        <f t="shared" ref="K11:K78" si="1">H11*0.0287</f>
        <v>3731</v>
      </c>
      <c r="L11" s="152">
        <v>19162.12</v>
      </c>
      <c r="M11" s="152">
        <v>3952</v>
      </c>
      <c r="N11" s="152">
        <v>225</v>
      </c>
      <c r="O11" s="152">
        <f t="shared" si="0"/>
        <v>27070.12</v>
      </c>
      <c r="P11" s="152">
        <f>(Tabla54[[#This Row],[TOTAL ING.]]-Tabla54[[#This Row],[TOTAL DESC.]])</f>
        <v>102929.88</v>
      </c>
      <c r="R11" s="149"/>
    </row>
    <row r="12" spans="1:18" s="148" customFormat="1" ht="51.75" customHeight="1" x14ac:dyDescent="0.25">
      <c r="A12" s="140">
        <v>3</v>
      </c>
      <c r="B12" s="130" t="s">
        <v>24</v>
      </c>
      <c r="C12" s="130" t="s">
        <v>25</v>
      </c>
      <c r="D12" s="130" t="s">
        <v>26</v>
      </c>
      <c r="E12" s="142" t="s">
        <v>23</v>
      </c>
      <c r="F12" s="130" t="s">
        <v>20</v>
      </c>
      <c r="G12" s="182" t="s">
        <v>549</v>
      </c>
      <c r="H12" s="145">
        <v>110000</v>
      </c>
      <c r="I12" s="153">
        <v>0</v>
      </c>
      <c r="J12" s="153">
        <v>110000</v>
      </c>
      <c r="K12" s="153">
        <v>3157</v>
      </c>
      <c r="L12" s="153">
        <v>14457.62</v>
      </c>
      <c r="M12" s="153">
        <v>3344</v>
      </c>
      <c r="N12" s="153">
        <v>475</v>
      </c>
      <c r="O12" s="152">
        <f t="shared" si="0"/>
        <v>21433.620000000003</v>
      </c>
      <c r="P12" s="152">
        <f>(Tabla54[[#This Row],[TOTAL ING.]]-Tabla54[[#This Row],[TOTAL DESC.]])</f>
        <v>88566.38</v>
      </c>
      <c r="R12" s="149"/>
    </row>
    <row r="13" spans="1:18" s="148" customFormat="1" ht="51.75" customHeight="1" x14ac:dyDescent="0.25">
      <c r="A13" s="140">
        <v>4</v>
      </c>
      <c r="B13" s="141" t="s">
        <v>27</v>
      </c>
      <c r="C13" s="142" t="s">
        <v>521</v>
      </c>
      <c r="D13" s="142" t="s">
        <v>26</v>
      </c>
      <c r="E13" s="142" t="s">
        <v>23</v>
      </c>
      <c r="F13" s="142" t="s">
        <v>20</v>
      </c>
      <c r="G13" s="182" t="s">
        <v>549</v>
      </c>
      <c r="H13" s="143">
        <v>150000</v>
      </c>
      <c r="I13" s="152">
        <v>0</v>
      </c>
      <c r="J13" s="152">
        <v>150000</v>
      </c>
      <c r="K13" s="160">
        <f t="shared" si="1"/>
        <v>4305</v>
      </c>
      <c r="L13" s="152">
        <v>23866.62</v>
      </c>
      <c r="M13" s="152">
        <v>4560</v>
      </c>
      <c r="N13" s="152">
        <v>25</v>
      </c>
      <c r="O13" s="152">
        <f t="shared" si="0"/>
        <v>32756.62</v>
      </c>
      <c r="P13" s="152">
        <f>(Tabla54[[#This Row],[TOTAL ING.]]-Tabla54[[#This Row],[TOTAL DESC.]])</f>
        <v>117243.38</v>
      </c>
      <c r="R13" s="149"/>
    </row>
    <row r="14" spans="1:18" s="148" customFormat="1" ht="51.75" customHeight="1" x14ac:dyDescent="0.25">
      <c r="A14" s="140">
        <v>5</v>
      </c>
      <c r="B14" s="141" t="s">
        <v>28</v>
      </c>
      <c r="C14" s="142" t="s">
        <v>521</v>
      </c>
      <c r="D14" s="142" t="s">
        <v>29</v>
      </c>
      <c r="E14" s="142" t="s">
        <v>23</v>
      </c>
      <c r="F14" s="142" t="s">
        <v>30</v>
      </c>
      <c r="G14" s="182" t="s">
        <v>549</v>
      </c>
      <c r="H14" s="143">
        <v>71000</v>
      </c>
      <c r="I14" s="152">
        <v>0</v>
      </c>
      <c r="J14" s="152">
        <v>71000</v>
      </c>
      <c r="K14" s="160">
        <f t="shared" si="1"/>
        <v>2037.7</v>
      </c>
      <c r="L14" s="152">
        <v>5556.66</v>
      </c>
      <c r="M14" s="152">
        <f>H14*0.0304</f>
        <v>2158.4</v>
      </c>
      <c r="N14" s="152">
        <v>795</v>
      </c>
      <c r="O14" s="152">
        <f t="shared" si="0"/>
        <v>10547.76</v>
      </c>
      <c r="P14" s="152">
        <f>(Tabla54[[#This Row],[TOTAL ING.]]-Tabla54[[#This Row],[TOTAL DESC.]])</f>
        <v>60452.24</v>
      </c>
      <c r="R14" s="149"/>
    </row>
    <row r="15" spans="1:18" s="148" customFormat="1" ht="51.75" customHeight="1" x14ac:dyDescent="0.25">
      <c r="A15" s="136">
        <v>6</v>
      </c>
      <c r="B15" s="141" t="s">
        <v>31</v>
      </c>
      <c r="C15" s="142" t="s">
        <v>521</v>
      </c>
      <c r="D15" s="142" t="s">
        <v>26</v>
      </c>
      <c r="E15" s="142" t="s">
        <v>23</v>
      </c>
      <c r="F15" s="142" t="s">
        <v>20</v>
      </c>
      <c r="G15" s="182" t="s">
        <v>549</v>
      </c>
      <c r="H15" s="143">
        <v>95000</v>
      </c>
      <c r="I15" s="152">
        <v>0</v>
      </c>
      <c r="J15" s="152">
        <v>95000</v>
      </c>
      <c r="K15" s="160">
        <f t="shared" si="1"/>
        <v>2726.5</v>
      </c>
      <c r="L15" s="152">
        <v>10929.24</v>
      </c>
      <c r="M15" s="152">
        <f>H15*0.0304</f>
        <v>2888</v>
      </c>
      <c r="N15" s="152">
        <v>1175</v>
      </c>
      <c r="O15" s="152">
        <f t="shared" si="0"/>
        <v>17718.739999999998</v>
      </c>
      <c r="P15" s="152">
        <f>(Tabla54[[#This Row],[TOTAL ING.]]-Tabla54[[#This Row],[TOTAL DESC.]])</f>
        <v>77281.260000000009</v>
      </c>
      <c r="R15" s="149"/>
    </row>
    <row r="16" spans="1:18" s="148" customFormat="1" ht="51.75" customHeight="1" x14ac:dyDescent="0.25">
      <c r="A16" s="140">
        <v>7</v>
      </c>
      <c r="B16" s="141" t="s">
        <v>32</v>
      </c>
      <c r="C16" s="142" t="s">
        <v>521</v>
      </c>
      <c r="D16" s="142" t="s">
        <v>26</v>
      </c>
      <c r="E16" s="142" t="s">
        <v>23</v>
      </c>
      <c r="F16" s="142" t="s">
        <v>20</v>
      </c>
      <c r="G16" s="182" t="s">
        <v>549</v>
      </c>
      <c r="H16" s="143">
        <v>70000</v>
      </c>
      <c r="I16" s="152">
        <v>0</v>
      </c>
      <c r="J16" s="152">
        <v>70000</v>
      </c>
      <c r="K16" s="160">
        <f t="shared" si="1"/>
        <v>2009</v>
      </c>
      <c r="L16" s="152">
        <v>5368.48</v>
      </c>
      <c r="M16" s="152">
        <v>2128</v>
      </c>
      <c r="N16" s="152">
        <v>25</v>
      </c>
      <c r="O16" s="152">
        <f t="shared" si="0"/>
        <v>9530.48</v>
      </c>
      <c r="P16" s="152">
        <f>(Tabla54[[#This Row],[TOTAL ING.]]-Tabla54[[#This Row],[TOTAL DESC.]])</f>
        <v>60469.520000000004</v>
      </c>
      <c r="R16" s="149"/>
    </row>
    <row r="17" spans="1:21" s="148" customFormat="1" ht="51.75" customHeight="1" x14ac:dyDescent="0.25">
      <c r="A17" s="140">
        <v>8</v>
      </c>
      <c r="B17" s="141" t="s">
        <v>150</v>
      </c>
      <c r="C17" s="142" t="s">
        <v>521</v>
      </c>
      <c r="D17" s="142" t="s">
        <v>29</v>
      </c>
      <c r="E17" s="142" t="s">
        <v>48</v>
      </c>
      <c r="F17" s="142" t="s">
        <v>30</v>
      </c>
      <c r="G17" s="182" t="s">
        <v>549</v>
      </c>
      <c r="H17" s="143">
        <v>80000</v>
      </c>
      <c r="I17" s="152">
        <v>0</v>
      </c>
      <c r="J17" s="152">
        <v>80000</v>
      </c>
      <c r="K17" s="160">
        <f>H17*0.0287</f>
        <v>2296</v>
      </c>
      <c r="L17" s="152">
        <v>7400.87</v>
      </c>
      <c r="M17" s="152">
        <f>H17*0.0304</f>
        <v>2432</v>
      </c>
      <c r="N17" s="152">
        <v>385</v>
      </c>
      <c r="O17" s="152">
        <f t="shared" si="0"/>
        <v>12513.869999999999</v>
      </c>
      <c r="P17" s="152">
        <f>(Tabla54[[#This Row],[TOTAL ING.]]-Tabla54[[#This Row],[TOTAL DESC.]])</f>
        <v>67486.13</v>
      </c>
      <c r="R17" s="149"/>
      <c r="S17" s="149"/>
      <c r="U17" s="149"/>
    </row>
    <row r="18" spans="1:21" s="148" customFormat="1" ht="51.75" customHeight="1" x14ac:dyDescent="0.25">
      <c r="A18" s="140">
        <v>9</v>
      </c>
      <c r="B18" s="141" t="s">
        <v>33</v>
      </c>
      <c r="C18" s="142" t="s">
        <v>521</v>
      </c>
      <c r="D18" s="142" t="s">
        <v>29</v>
      </c>
      <c r="E18" s="142" t="s">
        <v>23</v>
      </c>
      <c r="F18" s="142" t="s">
        <v>30</v>
      </c>
      <c r="G18" s="182" t="s">
        <v>549</v>
      </c>
      <c r="H18" s="143">
        <v>300000</v>
      </c>
      <c r="I18" s="152" t="s">
        <v>34</v>
      </c>
      <c r="J18" s="152">
        <v>300000</v>
      </c>
      <c r="K18" s="160">
        <f t="shared" si="1"/>
        <v>8610</v>
      </c>
      <c r="L18" s="152">
        <v>59665.42</v>
      </c>
      <c r="M18" s="152">
        <v>7059.79</v>
      </c>
      <c r="N18" s="152">
        <v>25</v>
      </c>
      <c r="O18" s="152">
        <f t="shared" si="0"/>
        <v>75360.209999999992</v>
      </c>
      <c r="P18" s="152">
        <f>(Tabla54[[#This Row],[TOTAL ING.]]-Tabla54[[#This Row],[TOTAL DESC.]])</f>
        <v>224639.79</v>
      </c>
      <c r="R18" s="149"/>
    </row>
    <row r="19" spans="1:21" s="148" customFormat="1" ht="51.75" customHeight="1" x14ac:dyDescent="0.25">
      <c r="A19" s="140">
        <v>10</v>
      </c>
      <c r="B19" s="141" t="s">
        <v>35</v>
      </c>
      <c r="C19" s="142" t="s">
        <v>521</v>
      </c>
      <c r="D19" s="142" t="s">
        <v>29</v>
      </c>
      <c r="E19" s="142" t="s">
        <v>23</v>
      </c>
      <c r="F19" s="142" t="s">
        <v>30</v>
      </c>
      <c r="G19" s="182" t="s">
        <v>549</v>
      </c>
      <c r="H19" s="143">
        <v>130000</v>
      </c>
      <c r="I19" s="152">
        <v>0</v>
      </c>
      <c r="J19" s="152">
        <f>(Tabla54[[#This Row],[SUELDO BUTO (RD$)]]+Tabla54[[#This Row],[OTROS ING.]])</f>
        <v>130000</v>
      </c>
      <c r="K19" s="160">
        <f t="shared" si="1"/>
        <v>3731</v>
      </c>
      <c r="L19" s="152">
        <v>4203.16</v>
      </c>
      <c r="M19" s="152">
        <f t="shared" ref="M19:M24" si="2">H19*0.0304</f>
        <v>3952</v>
      </c>
      <c r="N19" s="152">
        <v>1175</v>
      </c>
      <c r="O19" s="152">
        <f t="shared" si="0"/>
        <v>13061.16</v>
      </c>
      <c r="P19" s="152">
        <f>(Tabla54[[#This Row],[TOTAL ING.]]-Tabla54[[#This Row],[TOTAL DESC.]])</f>
        <v>116938.84</v>
      </c>
      <c r="R19" s="149"/>
    </row>
    <row r="20" spans="1:21" s="148" customFormat="1" ht="51.75" customHeight="1" x14ac:dyDescent="0.25">
      <c r="A20" s="136">
        <v>11</v>
      </c>
      <c r="B20" s="141" t="s">
        <v>520</v>
      </c>
      <c r="C20" s="142" t="s">
        <v>521</v>
      </c>
      <c r="D20" s="142" t="s">
        <v>29</v>
      </c>
      <c r="E20" s="142" t="s">
        <v>23</v>
      </c>
      <c r="F20" s="142" t="s">
        <v>30</v>
      </c>
      <c r="G20" s="182" t="s">
        <v>549</v>
      </c>
      <c r="H20" s="143">
        <v>100000</v>
      </c>
      <c r="I20" s="152">
        <v>0</v>
      </c>
      <c r="J20" s="152">
        <v>100000</v>
      </c>
      <c r="K20" s="160">
        <v>2870</v>
      </c>
      <c r="L20" s="152">
        <v>12105.37</v>
      </c>
      <c r="M20" s="152">
        <v>3040</v>
      </c>
      <c r="N20" s="152">
        <v>1175</v>
      </c>
      <c r="O20" s="152">
        <f t="shared" si="0"/>
        <v>19190.370000000003</v>
      </c>
      <c r="P20" s="152">
        <f>(Tabla54[[#This Row],[TOTAL ING.]]-Tabla54[[#This Row],[TOTAL DESC.]])</f>
        <v>80809.63</v>
      </c>
      <c r="R20" s="149"/>
    </row>
    <row r="21" spans="1:21" s="148" customFormat="1" ht="51.75" customHeight="1" x14ac:dyDescent="0.25">
      <c r="A21" s="140">
        <v>12</v>
      </c>
      <c r="B21" s="141" t="s">
        <v>36</v>
      </c>
      <c r="C21" s="142" t="s">
        <v>521</v>
      </c>
      <c r="D21" s="142" t="s">
        <v>37</v>
      </c>
      <c r="E21" s="142" t="s">
        <v>44</v>
      </c>
      <c r="F21" s="142" t="s">
        <v>20</v>
      </c>
      <c r="G21" s="182" t="s">
        <v>549</v>
      </c>
      <c r="H21" s="143">
        <v>40000</v>
      </c>
      <c r="I21" s="152">
        <v>0</v>
      </c>
      <c r="J21" s="152">
        <v>40000</v>
      </c>
      <c r="K21" s="160">
        <f t="shared" si="1"/>
        <v>1148</v>
      </c>
      <c r="L21" s="152">
        <v>154.68</v>
      </c>
      <c r="M21" s="152">
        <v>1216</v>
      </c>
      <c r="N21" s="152">
        <v>2144.7800000000002</v>
      </c>
      <c r="O21" s="152">
        <f t="shared" si="0"/>
        <v>4663.4600000000009</v>
      </c>
      <c r="P21" s="152">
        <f>(Tabla54[[#This Row],[TOTAL ING.]]-Tabla54[[#This Row],[TOTAL DESC.]])</f>
        <v>35336.54</v>
      </c>
      <c r="R21" s="149"/>
    </row>
    <row r="22" spans="1:21" s="148" customFormat="1" ht="51.75" customHeight="1" x14ac:dyDescent="0.25">
      <c r="A22" s="140">
        <v>13</v>
      </c>
      <c r="B22" s="141" t="s">
        <v>39</v>
      </c>
      <c r="C22" s="142" t="s">
        <v>521</v>
      </c>
      <c r="D22" s="142" t="s">
        <v>40</v>
      </c>
      <c r="E22" s="142" t="s">
        <v>44</v>
      </c>
      <c r="F22" s="142" t="s">
        <v>20</v>
      </c>
      <c r="G22" s="182" t="s">
        <v>549</v>
      </c>
      <c r="H22" s="143">
        <v>22000</v>
      </c>
      <c r="I22" s="152">
        <v>0</v>
      </c>
      <c r="J22" s="152">
        <v>22000</v>
      </c>
      <c r="K22" s="160">
        <f t="shared" si="1"/>
        <v>631.4</v>
      </c>
      <c r="L22" s="152" t="s">
        <v>41</v>
      </c>
      <c r="M22" s="152">
        <f t="shared" si="2"/>
        <v>668.8</v>
      </c>
      <c r="N22" s="152">
        <v>225</v>
      </c>
      <c r="O22" s="152">
        <f t="shared" si="0"/>
        <v>1525.1999999999998</v>
      </c>
      <c r="P22" s="152">
        <f>(Tabla54[[#This Row],[TOTAL ING.]]-Tabla54[[#This Row],[TOTAL DESC.]])</f>
        <v>20474.8</v>
      </c>
      <c r="R22" s="149"/>
    </row>
    <row r="23" spans="1:21" s="148" customFormat="1" ht="51.75" customHeight="1" x14ac:dyDescent="0.25">
      <c r="A23" s="140">
        <v>14</v>
      </c>
      <c r="B23" s="141" t="s">
        <v>42</v>
      </c>
      <c r="C23" s="142" t="s">
        <v>521</v>
      </c>
      <c r="D23" s="142" t="s">
        <v>43</v>
      </c>
      <c r="E23" s="142" t="s">
        <v>44</v>
      </c>
      <c r="F23" s="142" t="s">
        <v>30</v>
      </c>
      <c r="G23" s="182" t="s">
        <v>549</v>
      </c>
      <c r="H23" s="143">
        <v>25000</v>
      </c>
      <c r="I23" s="152">
        <v>0</v>
      </c>
      <c r="J23" s="152">
        <v>25000</v>
      </c>
      <c r="K23" s="160">
        <f t="shared" si="1"/>
        <v>717.5</v>
      </c>
      <c r="L23" s="152">
        <v>0</v>
      </c>
      <c r="M23" s="152">
        <f t="shared" si="2"/>
        <v>760</v>
      </c>
      <c r="N23" s="152">
        <v>225</v>
      </c>
      <c r="O23" s="152">
        <f t="shared" si="0"/>
        <v>1702.5</v>
      </c>
      <c r="P23" s="152">
        <f>(Tabla54[[#This Row],[TOTAL ING.]]-Tabla54[[#This Row],[TOTAL DESC.]])</f>
        <v>23297.5</v>
      </c>
      <c r="R23" s="149"/>
    </row>
    <row r="24" spans="1:21" s="148" customFormat="1" ht="51.75" customHeight="1" x14ac:dyDescent="0.25">
      <c r="A24" s="140">
        <v>15</v>
      </c>
      <c r="B24" s="141" t="s">
        <v>45</v>
      </c>
      <c r="C24" s="142" t="s">
        <v>46</v>
      </c>
      <c r="D24" s="142" t="s">
        <v>47</v>
      </c>
      <c r="E24" s="142" t="s">
        <v>48</v>
      </c>
      <c r="F24" s="142" t="s">
        <v>20</v>
      </c>
      <c r="G24" s="182" t="s">
        <v>549</v>
      </c>
      <c r="H24" s="143">
        <v>130000</v>
      </c>
      <c r="I24" s="152">
        <v>0</v>
      </c>
      <c r="J24" s="152">
        <f>(Tabla54[[#This Row],[SUELDO BUTO (RD$)]]+Tabla54[[#This Row],[OTROS ING.]])</f>
        <v>130000</v>
      </c>
      <c r="K24" s="160">
        <f t="shared" si="1"/>
        <v>3731</v>
      </c>
      <c r="L24" s="152">
        <v>18682.169999999998</v>
      </c>
      <c r="M24" s="152">
        <f t="shared" si="2"/>
        <v>3952</v>
      </c>
      <c r="N24" s="152">
        <v>3906.48</v>
      </c>
      <c r="O24" s="152">
        <f t="shared" si="0"/>
        <v>30271.649999999998</v>
      </c>
      <c r="P24" s="152">
        <f>(Tabla54[[#This Row],[TOTAL ING.]]-Tabla54[[#This Row],[TOTAL DESC.]])</f>
        <v>99728.35</v>
      </c>
    </row>
    <row r="25" spans="1:21" s="148" customFormat="1" ht="51.75" customHeight="1" x14ac:dyDescent="0.25">
      <c r="A25" s="136">
        <v>16</v>
      </c>
      <c r="B25" s="141" t="s">
        <v>49</v>
      </c>
      <c r="C25" s="142" t="s">
        <v>46</v>
      </c>
      <c r="D25" s="142" t="s">
        <v>50</v>
      </c>
      <c r="E25" s="142" t="s">
        <v>38</v>
      </c>
      <c r="F25" s="142" t="s">
        <v>20</v>
      </c>
      <c r="G25" s="182" t="s">
        <v>549</v>
      </c>
      <c r="H25" s="143">
        <v>40000</v>
      </c>
      <c r="I25" s="152">
        <v>0</v>
      </c>
      <c r="J25" s="152">
        <v>40000</v>
      </c>
      <c r="K25" s="160">
        <f t="shared" si="1"/>
        <v>1148</v>
      </c>
      <c r="L25" s="152">
        <v>442.65</v>
      </c>
      <c r="M25" s="152">
        <v>1216</v>
      </c>
      <c r="N25" s="152">
        <v>605</v>
      </c>
      <c r="O25" s="152">
        <f t="shared" si="0"/>
        <v>3411.65</v>
      </c>
      <c r="P25" s="152">
        <f>(Tabla54[[#This Row],[TOTAL ING.]]-Tabla54[[#This Row],[TOTAL DESC.]])</f>
        <v>36588.35</v>
      </c>
      <c r="R25" s="149"/>
    </row>
    <row r="26" spans="1:21" s="148" customFormat="1" ht="51.75" customHeight="1" x14ac:dyDescent="0.25">
      <c r="A26" s="140">
        <v>17</v>
      </c>
      <c r="B26" s="141" t="s">
        <v>51</v>
      </c>
      <c r="C26" s="142" t="s">
        <v>521</v>
      </c>
      <c r="D26" s="142" t="s">
        <v>52</v>
      </c>
      <c r="E26" s="142" t="s">
        <v>19</v>
      </c>
      <c r="F26" s="142" t="s">
        <v>20</v>
      </c>
      <c r="G26" s="182" t="s">
        <v>549</v>
      </c>
      <c r="H26" s="143">
        <v>220000</v>
      </c>
      <c r="I26" s="152">
        <v>0</v>
      </c>
      <c r="J26" s="152">
        <v>220000</v>
      </c>
      <c r="K26" s="160">
        <f t="shared" si="1"/>
        <v>6314</v>
      </c>
      <c r="L26" s="152">
        <v>40332.370000000003</v>
      </c>
      <c r="M26" s="152">
        <v>6688</v>
      </c>
      <c r="N26" s="152">
        <v>1588.3</v>
      </c>
      <c r="O26" s="152">
        <f t="shared" si="0"/>
        <v>54922.670000000006</v>
      </c>
      <c r="P26" s="152">
        <f>(Tabla54[[#This Row],[TOTAL ING.]]-Tabla54[[#This Row],[TOTAL DESC.]])</f>
        <v>165077.32999999999</v>
      </c>
      <c r="R26" s="149"/>
    </row>
    <row r="27" spans="1:21" s="148" customFormat="1" ht="51.75" customHeight="1" x14ac:dyDescent="0.25">
      <c r="A27" s="140">
        <v>18</v>
      </c>
      <c r="B27" s="141" t="s">
        <v>53</v>
      </c>
      <c r="C27" s="142" t="s">
        <v>521</v>
      </c>
      <c r="D27" s="142" t="s">
        <v>54</v>
      </c>
      <c r="E27" s="142" t="s">
        <v>23</v>
      </c>
      <c r="F27" s="142" t="s">
        <v>20</v>
      </c>
      <c r="G27" s="182" t="s">
        <v>549</v>
      </c>
      <c r="H27" s="143">
        <v>95000</v>
      </c>
      <c r="I27" s="152">
        <v>0</v>
      </c>
      <c r="J27" s="152">
        <v>95000</v>
      </c>
      <c r="K27" s="160">
        <f t="shared" si="1"/>
        <v>2726.5</v>
      </c>
      <c r="L27" s="152">
        <v>0</v>
      </c>
      <c r="M27" s="152">
        <v>2888</v>
      </c>
      <c r="N27" s="152">
        <v>2944.78</v>
      </c>
      <c r="O27" s="152">
        <f t="shared" si="0"/>
        <v>8559.2800000000007</v>
      </c>
      <c r="P27" s="152">
        <f>(Tabla54[[#This Row],[TOTAL ING.]]-Tabla54[[#This Row],[TOTAL DESC.]])</f>
        <v>86440.72</v>
      </c>
      <c r="R27" s="149"/>
    </row>
    <row r="28" spans="1:21" s="148" customFormat="1" ht="51.75" customHeight="1" x14ac:dyDescent="0.25">
      <c r="A28" s="140">
        <v>19</v>
      </c>
      <c r="B28" s="141" t="s">
        <v>55</v>
      </c>
      <c r="C28" s="142" t="s">
        <v>521</v>
      </c>
      <c r="D28" s="142" t="s">
        <v>56</v>
      </c>
      <c r="E28" s="142" t="s">
        <v>23</v>
      </c>
      <c r="F28" s="142" t="s">
        <v>20</v>
      </c>
      <c r="G28" s="182" t="s">
        <v>549</v>
      </c>
      <c r="H28" s="143">
        <v>50000</v>
      </c>
      <c r="I28" s="152">
        <v>0</v>
      </c>
      <c r="J28" s="152">
        <f>(Tabla54[[#This Row],[SUELDO BUTO (RD$)]]+Tabla54[[#This Row],[OTROS ING.]])</f>
        <v>50000</v>
      </c>
      <c r="K28" s="160">
        <f t="shared" si="1"/>
        <v>1435</v>
      </c>
      <c r="L28" s="152">
        <v>0</v>
      </c>
      <c r="M28" s="152">
        <f>H28*0.0304</f>
        <v>1520</v>
      </c>
      <c r="N28" s="152">
        <v>500</v>
      </c>
      <c r="O28" s="152">
        <f t="shared" si="0"/>
        <v>3455</v>
      </c>
      <c r="P28" s="152">
        <f>(Tabla54[[#This Row],[TOTAL ING.]]-Tabla54[[#This Row],[TOTAL DESC.]])</f>
        <v>46545</v>
      </c>
      <c r="R28" s="149"/>
    </row>
    <row r="29" spans="1:21" s="148" customFormat="1" ht="51.75" customHeight="1" x14ac:dyDescent="0.25">
      <c r="A29" s="140">
        <v>20</v>
      </c>
      <c r="B29" s="141" t="s">
        <v>57</v>
      </c>
      <c r="C29" s="142" t="s">
        <v>521</v>
      </c>
      <c r="D29" s="142" t="s">
        <v>43</v>
      </c>
      <c r="E29" s="142" t="s">
        <v>44</v>
      </c>
      <c r="F29" s="142" t="s">
        <v>30</v>
      </c>
      <c r="G29" s="182" t="s">
        <v>549</v>
      </c>
      <c r="H29" s="143">
        <v>35000</v>
      </c>
      <c r="I29" s="152" t="s">
        <v>41</v>
      </c>
      <c r="J29" s="152">
        <v>35000</v>
      </c>
      <c r="K29" s="160">
        <f t="shared" si="1"/>
        <v>1004.5</v>
      </c>
      <c r="L29" s="152">
        <v>0</v>
      </c>
      <c r="M29" s="152">
        <v>1064</v>
      </c>
      <c r="N29" s="152">
        <v>125</v>
      </c>
      <c r="O29" s="152">
        <f t="shared" si="0"/>
        <v>2193.5</v>
      </c>
      <c r="P29" s="152">
        <f>(Tabla54[[#This Row],[TOTAL ING.]]-Tabla54[[#This Row],[TOTAL DESC.]])</f>
        <v>32806.5</v>
      </c>
      <c r="R29" s="149"/>
    </row>
    <row r="30" spans="1:21" s="148" customFormat="1" ht="51.75" customHeight="1" x14ac:dyDescent="0.25">
      <c r="A30" s="136">
        <v>21</v>
      </c>
      <c r="B30" s="141" t="s">
        <v>58</v>
      </c>
      <c r="C30" s="142" t="s">
        <v>59</v>
      </c>
      <c r="D30" s="142" t="s">
        <v>60</v>
      </c>
      <c r="E30" s="142" t="s">
        <v>38</v>
      </c>
      <c r="F30" s="142" t="s">
        <v>20</v>
      </c>
      <c r="G30" s="182" t="s">
        <v>549</v>
      </c>
      <c r="H30" s="143">
        <v>70000</v>
      </c>
      <c r="I30" s="152">
        <v>0</v>
      </c>
      <c r="J30" s="152">
        <v>70000</v>
      </c>
      <c r="K30" s="160">
        <f t="shared" si="1"/>
        <v>2009</v>
      </c>
      <c r="L30" s="152">
        <v>0</v>
      </c>
      <c r="M30" s="152">
        <v>2128</v>
      </c>
      <c r="N30" s="152">
        <v>385</v>
      </c>
      <c r="O30" s="152">
        <f t="shared" si="0"/>
        <v>4522</v>
      </c>
      <c r="P30" s="152">
        <f>(Tabla54[[#This Row],[TOTAL ING.]]-Tabla54[[#This Row],[TOTAL DESC.]])</f>
        <v>65478</v>
      </c>
    </row>
    <row r="31" spans="1:21" s="148" customFormat="1" ht="51.75" customHeight="1" x14ac:dyDescent="0.25">
      <c r="A31" s="140">
        <v>22</v>
      </c>
      <c r="B31" s="141" t="s">
        <v>61</v>
      </c>
      <c r="C31" s="142" t="s">
        <v>62</v>
      </c>
      <c r="D31" s="142" t="s">
        <v>63</v>
      </c>
      <c r="E31" s="142" t="s">
        <v>48</v>
      </c>
      <c r="F31" s="142" t="s">
        <v>30</v>
      </c>
      <c r="G31" s="182" t="s">
        <v>549</v>
      </c>
      <c r="H31" s="143">
        <v>65000</v>
      </c>
      <c r="I31" s="152">
        <v>0</v>
      </c>
      <c r="J31" s="152">
        <f>(Tabla54[[#This Row],[SUELDO BUTO (RD$)]]+Tabla54[[#This Row],[OTROS ING.]])</f>
        <v>65000</v>
      </c>
      <c r="K31" s="160">
        <f t="shared" si="1"/>
        <v>1865.5</v>
      </c>
      <c r="L31" s="152">
        <v>4427.58</v>
      </c>
      <c r="M31" s="152">
        <f>H31*0.0304</f>
        <v>1976</v>
      </c>
      <c r="N31" s="152">
        <v>595</v>
      </c>
      <c r="O31" s="152">
        <f t="shared" si="0"/>
        <v>8864.08</v>
      </c>
      <c r="P31" s="152">
        <f>(Tabla54[[#This Row],[TOTAL ING.]]-Tabla54[[#This Row],[TOTAL DESC.]])</f>
        <v>56135.92</v>
      </c>
      <c r="R31" s="149"/>
    </row>
    <row r="32" spans="1:21" s="148" customFormat="1" ht="51.75" customHeight="1" x14ac:dyDescent="0.25">
      <c r="A32" s="140">
        <v>23</v>
      </c>
      <c r="B32" s="141" t="s">
        <v>64</v>
      </c>
      <c r="C32" s="142" t="s">
        <v>65</v>
      </c>
      <c r="D32" s="142" t="s">
        <v>527</v>
      </c>
      <c r="E32" s="142" t="s">
        <v>38</v>
      </c>
      <c r="F32" s="142" t="s">
        <v>20</v>
      </c>
      <c r="G32" s="182" t="s">
        <v>549</v>
      </c>
      <c r="H32" s="143">
        <v>40000</v>
      </c>
      <c r="I32" s="152">
        <v>0</v>
      </c>
      <c r="J32" s="152">
        <f>(Tabla54[[#This Row],[SUELDO BUTO (RD$)]]+Tabla54[[#This Row],[OTROS ING.]])</f>
        <v>40000</v>
      </c>
      <c r="K32" s="160">
        <f t="shared" si="1"/>
        <v>1148</v>
      </c>
      <c r="L32" s="152">
        <v>442.65</v>
      </c>
      <c r="M32" s="152">
        <f>H32*0.0304</f>
        <v>1216</v>
      </c>
      <c r="N32" s="152">
        <v>500</v>
      </c>
      <c r="O32" s="152">
        <f t="shared" si="0"/>
        <v>3306.65</v>
      </c>
      <c r="P32" s="152">
        <f>(Tabla54[[#This Row],[TOTAL ING.]]-Tabla54[[#This Row],[TOTAL DESC.]])</f>
        <v>36693.35</v>
      </c>
      <c r="R32" s="149"/>
    </row>
    <row r="33" spans="1:19" s="148" customFormat="1" ht="51.75" customHeight="1" x14ac:dyDescent="0.25">
      <c r="A33" s="140">
        <v>24</v>
      </c>
      <c r="B33" s="141" t="s">
        <v>66</v>
      </c>
      <c r="C33" s="142" t="s">
        <v>522</v>
      </c>
      <c r="D33" s="142" t="s">
        <v>67</v>
      </c>
      <c r="E33" s="142" t="s">
        <v>68</v>
      </c>
      <c r="F33" s="142" t="s">
        <v>20</v>
      </c>
      <c r="G33" s="182" t="s">
        <v>549</v>
      </c>
      <c r="H33" s="143">
        <v>40000</v>
      </c>
      <c r="I33" s="152">
        <v>0</v>
      </c>
      <c r="J33" s="152">
        <f>(Tabla54[[#This Row],[SUELDO BUTO (RD$)]]+Tabla54[[#This Row],[OTROS ING.]])</f>
        <v>40000</v>
      </c>
      <c r="K33" s="160">
        <f t="shared" si="1"/>
        <v>1148</v>
      </c>
      <c r="L33" s="152">
        <v>442.65</v>
      </c>
      <c r="M33" s="152">
        <f>H33*0.0304</f>
        <v>1216</v>
      </c>
      <c r="N33" s="152">
        <v>385</v>
      </c>
      <c r="O33" s="152">
        <f t="shared" si="0"/>
        <v>3191.65</v>
      </c>
      <c r="P33" s="152">
        <f>(Tabla54[[#This Row],[TOTAL ING.]]-Tabla54[[#This Row],[TOTAL DESC.]])</f>
        <v>36808.35</v>
      </c>
      <c r="R33" s="149"/>
    </row>
    <row r="34" spans="1:19" s="148" customFormat="1" ht="51.75" customHeight="1" x14ac:dyDescent="0.25">
      <c r="A34" s="140">
        <v>25</v>
      </c>
      <c r="B34" s="141" t="s">
        <v>69</v>
      </c>
      <c r="C34" s="142" t="s">
        <v>70</v>
      </c>
      <c r="D34" s="142" t="s">
        <v>528</v>
      </c>
      <c r="E34" s="142" t="s">
        <v>38</v>
      </c>
      <c r="F34" s="142" t="s">
        <v>20</v>
      </c>
      <c r="G34" s="182" t="s">
        <v>549</v>
      </c>
      <c r="H34" s="143">
        <v>35000</v>
      </c>
      <c r="I34" s="152">
        <v>0</v>
      </c>
      <c r="J34" s="152">
        <v>35000</v>
      </c>
      <c r="K34" s="160">
        <f t="shared" si="1"/>
        <v>1004.5</v>
      </c>
      <c r="L34" s="152">
        <v>0</v>
      </c>
      <c r="M34" s="152">
        <v>1064</v>
      </c>
      <c r="N34" s="152">
        <v>675</v>
      </c>
      <c r="O34" s="152">
        <f t="shared" si="0"/>
        <v>2743.5</v>
      </c>
      <c r="P34" s="152">
        <f>(Tabla54[[#This Row],[TOTAL ING.]]-Tabla54[[#This Row],[TOTAL DESC.]])</f>
        <v>32256.5</v>
      </c>
      <c r="R34" s="149"/>
    </row>
    <row r="35" spans="1:19" s="148" customFormat="1" ht="51.75" customHeight="1" x14ac:dyDescent="0.25">
      <c r="A35" s="136">
        <v>26</v>
      </c>
      <c r="B35" s="141" t="s">
        <v>71</v>
      </c>
      <c r="C35" s="142" t="s">
        <v>72</v>
      </c>
      <c r="D35" s="142" t="s">
        <v>529</v>
      </c>
      <c r="E35" s="142" t="s">
        <v>48</v>
      </c>
      <c r="F35" s="142" t="s">
        <v>20</v>
      </c>
      <c r="G35" s="182" t="s">
        <v>549</v>
      </c>
      <c r="H35" s="143">
        <v>45000</v>
      </c>
      <c r="I35" s="152">
        <v>0</v>
      </c>
      <c r="J35" s="152">
        <v>45000</v>
      </c>
      <c r="K35" s="160">
        <f t="shared" si="1"/>
        <v>1291.5</v>
      </c>
      <c r="L35" s="152">
        <v>0</v>
      </c>
      <c r="M35" s="152">
        <v>1368</v>
      </c>
      <c r="N35" s="152">
        <v>4318.4799999999996</v>
      </c>
      <c r="O35" s="152">
        <f t="shared" si="0"/>
        <v>6977.98</v>
      </c>
      <c r="P35" s="152">
        <f>(Tabla54[[#This Row],[TOTAL ING.]]-Tabla54[[#This Row],[TOTAL DESC.]])</f>
        <v>38022.020000000004</v>
      </c>
      <c r="R35" s="149"/>
    </row>
    <row r="36" spans="1:19" s="148" customFormat="1" ht="51.75" customHeight="1" x14ac:dyDescent="0.25">
      <c r="A36" s="140">
        <v>27</v>
      </c>
      <c r="B36" s="141" t="s">
        <v>151</v>
      </c>
      <c r="C36" s="142" t="s">
        <v>72</v>
      </c>
      <c r="D36" s="142" t="s">
        <v>75</v>
      </c>
      <c r="E36" s="142" t="s">
        <v>38</v>
      </c>
      <c r="F36" s="142" t="s">
        <v>20</v>
      </c>
      <c r="G36" s="182" t="s">
        <v>549</v>
      </c>
      <c r="H36" s="143">
        <v>40000</v>
      </c>
      <c r="I36" s="152">
        <v>0</v>
      </c>
      <c r="J36" s="152">
        <f>(Tabla54[[#This Row],[SUELDO BUTO (RD$)]]+Tabla54[[#This Row],[OTROS ING.]])</f>
        <v>40000</v>
      </c>
      <c r="K36" s="160">
        <f>H36*0.0287</f>
        <v>1148</v>
      </c>
      <c r="L36" s="152">
        <v>442.65</v>
      </c>
      <c r="M36" s="152">
        <f>H36*0.0304</f>
        <v>1216</v>
      </c>
      <c r="N36" s="152">
        <v>225</v>
      </c>
      <c r="O36" s="152">
        <f t="shared" si="0"/>
        <v>3031.65</v>
      </c>
      <c r="P36" s="152">
        <f>(Tabla54[[#This Row],[TOTAL ING.]]-Tabla54[[#This Row],[TOTAL DESC.]])</f>
        <v>36968.35</v>
      </c>
    </row>
    <row r="37" spans="1:19" s="148" customFormat="1" ht="51.75" customHeight="1" x14ac:dyDescent="0.25">
      <c r="A37" s="140">
        <v>28</v>
      </c>
      <c r="B37" s="130" t="s">
        <v>73</v>
      </c>
      <c r="C37" s="130" t="s">
        <v>74</v>
      </c>
      <c r="D37" s="130" t="s">
        <v>75</v>
      </c>
      <c r="E37" s="130" t="s">
        <v>48</v>
      </c>
      <c r="F37" s="130" t="s">
        <v>20</v>
      </c>
      <c r="G37" s="182" t="s">
        <v>549</v>
      </c>
      <c r="H37" s="146">
        <v>65000</v>
      </c>
      <c r="I37" s="154">
        <v>0</v>
      </c>
      <c r="J37" s="161">
        <v>65000</v>
      </c>
      <c r="K37" s="160">
        <f t="shared" si="1"/>
        <v>1865.5</v>
      </c>
      <c r="L37" s="161">
        <v>4427.58</v>
      </c>
      <c r="M37" s="161">
        <f>+J37*3.04%</f>
        <v>1976</v>
      </c>
      <c r="N37" s="161">
        <v>435</v>
      </c>
      <c r="O37" s="152">
        <f t="shared" si="0"/>
        <v>8704.08</v>
      </c>
      <c r="P37" s="161">
        <f>(J37-O37)</f>
        <v>56295.92</v>
      </c>
      <c r="R37" s="149"/>
    </row>
    <row r="38" spans="1:19" s="148" customFormat="1" ht="51.75" customHeight="1" x14ac:dyDescent="0.25">
      <c r="A38" s="140">
        <v>29</v>
      </c>
      <c r="B38" s="141" t="s">
        <v>76</v>
      </c>
      <c r="C38" s="142" t="s">
        <v>523</v>
      </c>
      <c r="D38" s="142" t="s">
        <v>78</v>
      </c>
      <c r="E38" s="142" t="s">
        <v>44</v>
      </c>
      <c r="F38" s="142" t="s">
        <v>30</v>
      </c>
      <c r="G38" s="182" t="s">
        <v>549</v>
      </c>
      <c r="H38" s="143">
        <v>40000</v>
      </c>
      <c r="I38" s="152">
        <v>0</v>
      </c>
      <c r="J38" s="152">
        <v>40000</v>
      </c>
      <c r="K38" s="160">
        <f t="shared" si="1"/>
        <v>1148</v>
      </c>
      <c r="L38" s="152">
        <v>442.65</v>
      </c>
      <c r="M38" s="152">
        <f>H38*0.0304</f>
        <v>1216</v>
      </c>
      <c r="N38" s="152">
        <v>605</v>
      </c>
      <c r="O38" s="152">
        <f t="shared" si="0"/>
        <v>3411.65</v>
      </c>
      <c r="P38" s="152">
        <f>(Tabla54[[#This Row],[TOTAL ING.]]-Tabla54[[#This Row],[TOTAL DESC.]])</f>
        <v>36588.35</v>
      </c>
      <c r="R38" s="149"/>
    </row>
    <row r="39" spans="1:19" s="148" customFormat="1" ht="51.75" customHeight="1" x14ac:dyDescent="0.25">
      <c r="A39" s="140">
        <v>30</v>
      </c>
      <c r="B39" s="141" t="s">
        <v>79</v>
      </c>
      <c r="C39" s="142" t="s">
        <v>523</v>
      </c>
      <c r="D39" s="142" t="s">
        <v>80</v>
      </c>
      <c r="E39" s="142" t="s">
        <v>44</v>
      </c>
      <c r="F39" s="142" t="s">
        <v>20</v>
      </c>
      <c r="G39" s="182" t="s">
        <v>549</v>
      </c>
      <c r="H39" s="143">
        <v>40000</v>
      </c>
      <c r="I39" s="152">
        <v>0</v>
      </c>
      <c r="J39" s="152">
        <v>40000</v>
      </c>
      <c r="K39" s="160">
        <f t="shared" si="1"/>
        <v>1148</v>
      </c>
      <c r="L39" s="152">
        <v>442.65</v>
      </c>
      <c r="M39" s="152">
        <f>H39*0.0304</f>
        <v>1216</v>
      </c>
      <c r="N39" s="152">
        <v>565</v>
      </c>
      <c r="O39" s="152">
        <f t="shared" si="0"/>
        <v>3371.65</v>
      </c>
      <c r="P39" s="152">
        <f>(Tabla54[[#This Row],[TOTAL ING.]]-Tabla54[[#This Row],[TOTAL DESC.]])</f>
        <v>36628.35</v>
      </c>
      <c r="R39" s="149"/>
    </row>
    <row r="40" spans="1:19" s="148" customFormat="1" ht="51.75" customHeight="1" x14ac:dyDescent="0.25">
      <c r="A40" s="136">
        <v>31</v>
      </c>
      <c r="B40" s="141" t="s">
        <v>81</v>
      </c>
      <c r="C40" s="142" t="s">
        <v>82</v>
      </c>
      <c r="D40" s="142" t="s">
        <v>530</v>
      </c>
      <c r="E40" s="142" t="s">
        <v>23</v>
      </c>
      <c r="F40" s="142" t="s">
        <v>20</v>
      </c>
      <c r="G40" s="182" t="s">
        <v>549</v>
      </c>
      <c r="H40" s="143">
        <v>75000</v>
      </c>
      <c r="I40" s="152">
        <v>0</v>
      </c>
      <c r="J40" s="152">
        <f>(Tabla54[[#This Row],[SUELDO BUTO (RD$)]]+Tabla54[[#This Row],[OTROS ING.]])</f>
        <v>75000</v>
      </c>
      <c r="K40" s="160">
        <f t="shared" si="1"/>
        <v>2152.5</v>
      </c>
      <c r="L40" s="152">
        <v>6309.38</v>
      </c>
      <c r="M40" s="152">
        <f>H40*0.0304</f>
        <v>2280</v>
      </c>
      <c r="N40" s="152">
        <v>935.4</v>
      </c>
      <c r="O40" s="152">
        <f t="shared" si="0"/>
        <v>11677.28</v>
      </c>
      <c r="P40" s="152">
        <f>(Tabla54[[#This Row],[TOTAL ING.]]-Tabla54[[#This Row],[TOTAL DESC.]])</f>
        <v>63322.720000000001</v>
      </c>
      <c r="R40" s="149"/>
    </row>
    <row r="41" spans="1:19" s="148" customFormat="1" ht="51.75" customHeight="1" x14ac:dyDescent="0.25">
      <c r="A41" s="140">
        <v>32</v>
      </c>
      <c r="B41" s="141" t="s">
        <v>85</v>
      </c>
      <c r="C41" s="142" t="s">
        <v>82</v>
      </c>
      <c r="D41" s="142" t="s">
        <v>86</v>
      </c>
      <c r="E41" s="142" t="s">
        <v>48</v>
      </c>
      <c r="F41" s="142" t="s">
        <v>20</v>
      </c>
      <c r="G41" s="182" t="s">
        <v>549</v>
      </c>
      <c r="H41" s="143">
        <v>80000</v>
      </c>
      <c r="I41" s="152">
        <v>0</v>
      </c>
      <c r="J41" s="152">
        <f>(Tabla54[[#This Row],[SUELDO BUTO (RD$)]]+Tabla54[[#This Row],[OTROS ING.]])</f>
        <v>80000</v>
      </c>
      <c r="K41" s="160">
        <f>H41*0.0287</f>
        <v>2296</v>
      </c>
      <c r="L41" s="152">
        <v>7400.87</v>
      </c>
      <c r="M41" s="152">
        <f>H41*0.0304</f>
        <v>2432</v>
      </c>
      <c r="N41" s="152">
        <v>2823.7</v>
      </c>
      <c r="O41" s="152">
        <f t="shared" si="0"/>
        <v>14952.57</v>
      </c>
      <c r="P41" s="152">
        <f>(Tabla54[[#This Row],[TOTAL ING.]]-Tabla54[[#This Row],[TOTAL DESC.]])</f>
        <v>65047.43</v>
      </c>
      <c r="R41" s="149"/>
      <c r="S41" s="149"/>
    </row>
    <row r="42" spans="1:19" s="148" customFormat="1" ht="51.75" customHeight="1" x14ac:dyDescent="0.25">
      <c r="A42" s="140">
        <v>33</v>
      </c>
      <c r="B42" s="141" t="s">
        <v>83</v>
      </c>
      <c r="C42" s="142" t="s">
        <v>82</v>
      </c>
      <c r="D42" s="142" t="s">
        <v>84</v>
      </c>
      <c r="E42" s="142" t="s">
        <v>38</v>
      </c>
      <c r="F42" s="142" t="s">
        <v>20</v>
      </c>
      <c r="G42" s="182" t="s">
        <v>549</v>
      </c>
      <c r="H42" s="143">
        <v>51000</v>
      </c>
      <c r="I42" s="152">
        <v>0</v>
      </c>
      <c r="J42" s="152">
        <v>51000</v>
      </c>
      <c r="K42" s="160">
        <f t="shared" si="1"/>
        <v>1463.7</v>
      </c>
      <c r="L42" s="152">
        <v>1995.14</v>
      </c>
      <c r="M42" s="152">
        <v>1550.4</v>
      </c>
      <c r="N42" s="152">
        <v>5890.9</v>
      </c>
      <c r="O42" s="152">
        <f t="shared" ref="O42:O72" si="3">SUM(K42:N42)</f>
        <v>10900.14</v>
      </c>
      <c r="P42" s="152">
        <f>(Tabla54[[#This Row],[TOTAL ING.]]-Tabla54[[#This Row],[TOTAL DESC.]])</f>
        <v>40099.86</v>
      </c>
      <c r="R42" s="149"/>
    </row>
    <row r="43" spans="1:19" s="148" customFormat="1" ht="51.75" customHeight="1" x14ac:dyDescent="0.25">
      <c r="A43" s="140">
        <v>34</v>
      </c>
      <c r="B43" s="141" t="s">
        <v>94</v>
      </c>
      <c r="C43" s="142" t="s">
        <v>82</v>
      </c>
      <c r="D43" s="142" t="s">
        <v>84</v>
      </c>
      <c r="E43" s="142" t="s">
        <v>38</v>
      </c>
      <c r="F43" s="142" t="s">
        <v>20</v>
      </c>
      <c r="G43" s="182" t="s">
        <v>549</v>
      </c>
      <c r="H43" s="143">
        <v>51000</v>
      </c>
      <c r="I43" s="152">
        <v>0</v>
      </c>
      <c r="J43" s="152">
        <f>(Tabla54[[#This Row],[SUELDO BUTO (RD$)]]+Tabla54[[#This Row],[OTROS ING.]])</f>
        <v>51000</v>
      </c>
      <c r="K43" s="160">
        <f>H43*0.0287</f>
        <v>1463.7</v>
      </c>
      <c r="L43" s="152">
        <v>1995.14</v>
      </c>
      <c r="M43" s="152">
        <f t="shared" ref="M43:M49" si="4">H43*0.0304</f>
        <v>1550.4</v>
      </c>
      <c r="N43" s="152">
        <v>700</v>
      </c>
      <c r="O43" s="152">
        <f t="shared" si="3"/>
        <v>5709.24</v>
      </c>
      <c r="P43" s="152">
        <f>(Tabla54[[#This Row],[TOTAL ING.]]-Tabla54[[#This Row],[TOTAL DESC.]])</f>
        <v>45290.76</v>
      </c>
      <c r="R43" s="149"/>
    </row>
    <row r="44" spans="1:19" s="148" customFormat="1" ht="51.75" customHeight="1" x14ac:dyDescent="0.25">
      <c r="A44" s="140">
        <v>35</v>
      </c>
      <c r="B44" s="141" t="s">
        <v>87</v>
      </c>
      <c r="C44" s="142" t="s">
        <v>88</v>
      </c>
      <c r="D44" s="142" t="s">
        <v>89</v>
      </c>
      <c r="E44" s="142" t="s">
        <v>48</v>
      </c>
      <c r="F44" s="142" t="s">
        <v>30</v>
      </c>
      <c r="G44" s="182" t="s">
        <v>549</v>
      </c>
      <c r="H44" s="143">
        <v>51000</v>
      </c>
      <c r="I44" s="152">
        <v>0</v>
      </c>
      <c r="J44" s="152">
        <f>(Tabla54[[#This Row],[SUELDO BUTO (RD$)]]+Tabla54[[#This Row],[OTROS ING.]])</f>
        <v>51000</v>
      </c>
      <c r="K44" s="160">
        <f t="shared" si="1"/>
        <v>1463.7</v>
      </c>
      <c r="L44" s="152">
        <v>1995.14</v>
      </c>
      <c r="M44" s="152">
        <f t="shared" si="4"/>
        <v>1550.4</v>
      </c>
      <c r="N44" s="152">
        <v>500</v>
      </c>
      <c r="O44" s="152">
        <f t="shared" si="3"/>
        <v>5509.24</v>
      </c>
      <c r="P44" s="152">
        <f>(Tabla54[[#This Row],[TOTAL ING.]]-Tabla54[[#This Row],[TOTAL DESC.]])</f>
        <v>45490.76</v>
      </c>
      <c r="R44" s="149"/>
      <c r="S44" s="149"/>
    </row>
    <row r="45" spans="1:19" s="148" customFormat="1" ht="51.75" customHeight="1" x14ac:dyDescent="0.25">
      <c r="A45" s="136">
        <v>36</v>
      </c>
      <c r="B45" s="141" t="s">
        <v>92</v>
      </c>
      <c r="C45" s="142" t="s">
        <v>88</v>
      </c>
      <c r="D45" s="142" t="s">
        <v>93</v>
      </c>
      <c r="E45" s="142" t="s">
        <v>38</v>
      </c>
      <c r="F45" s="142" t="s">
        <v>20</v>
      </c>
      <c r="G45" s="182" t="s">
        <v>549</v>
      </c>
      <c r="H45" s="143">
        <v>51000</v>
      </c>
      <c r="I45" s="152">
        <v>0</v>
      </c>
      <c r="J45" s="152">
        <f>(Tabla54[[#This Row],[SUELDO BUTO (RD$)]]+Tabla54[[#This Row],[OTROS ING.]])</f>
        <v>51000</v>
      </c>
      <c r="K45" s="160">
        <f>H45*0.0287</f>
        <v>1463.7</v>
      </c>
      <c r="L45" s="152">
        <v>1995.14</v>
      </c>
      <c r="M45" s="152">
        <f t="shared" si="4"/>
        <v>1550.4</v>
      </c>
      <c r="N45" s="152">
        <v>700</v>
      </c>
      <c r="O45" s="152">
        <f t="shared" si="3"/>
        <v>5709.24</v>
      </c>
      <c r="P45" s="152">
        <f>(Tabla54[[#This Row],[TOTAL ING.]]-Tabla54[[#This Row],[TOTAL DESC.]])</f>
        <v>45290.76</v>
      </c>
      <c r="R45" s="149"/>
    </row>
    <row r="46" spans="1:19" s="148" customFormat="1" ht="51.75" customHeight="1" x14ac:dyDescent="0.25">
      <c r="A46" s="140">
        <v>37</v>
      </c>
      <c r="B46" s="141" t="s">
        <v>90</v>
      </c>
      <c r="C46" s="142" t="s">
        <v>91</v>
      </c>
      <c r="D46" s="142" t="s">
        <v>531</v>
      </c>
      <c r="E46" s="142" t="s">
        <v>38</v>
      </c>
      <c r="F46" s="142" t="s">
        <v>30</v>
      </c>
      <c r="G46" s="182" t="s">
        <v>549</v>
      </c>
      <c r="H46" s="143">
        <v>40000</v>
      </c>
      <c r="I46" s="152">
        <v>0</v>
      </c>
      <c r="J46" s="152">
        <f>(Tabla54[[#This Row],[SUELDO BUTO (RD$)]]+Tabla54[[#This Row],[OTROS ING.]])</f>
        <v>40000</v>
      </c>
      <c r="K46" s="160">
        <f>H46*0.0287</f>
        <v>1148</v>
      </c>
      <c r="L46" s="152">
        <v>154.68</v>
      </c>
      <c r="M46" s="152">
        <f t="shared" si="4"/>
        <v>1216</v>
      </c>
      <c r="N46" s="152">
        <v>2494.7800000000002</v>
      </c>
      <c r="O46" s="152">
        <f t="shared" si="3"/>
        <v>5013.4600000000009</v>
      </c>
      <c r="P46" s="152">
        <f>(Tabla54[[#This Row],[TOTAL ING.]]-Tabla54[[#This Row],[TOTAL DESC.]])</f>
        <v>34986.54</v>
      </c>
      <c r="R46" s="149"/>
    </row>
    <row r="47" spans="1:19" s="148" customFormat="1" ht="51.75" customHeight="1" x14ac:dyDescent="0.25">
      <c r="A47" s="140">
        <v>38</v>
      </c>
      <c r="B47" s="141" t="s">
        <v>96</v>
      </c>
      <c r="C47" s="142" t="s">
        <v>91</v>
      </c>
      <c r="D47" s="142" t="s">
        <v>97</v>
      </c>
      <c r="E47" s="142" t="s">
        <v>38</v>
      </c>
      <c r="F47" s="142" t="s">
        <v>20</v>
      </c>
      <c r="G47" s="182" t="s">
        <v>549</v>
      </c>
      <c r="H47" s="143">
        <v>51000</v>
      </c>
      <c r="I47" s="152">
        <v>0</v>
      </c>
      <c r="J47" s="152">
        <f>(Tabla54[[#This Row],[SUELDO BUTO (RD$)]]+Tabla54[[#This Row],[OTROS ING.]])</f>
        <v>51000</v>
      </c>
      <c r="K47" s="160">
        <f t="shared" si="1"/>
        <v>1463.7</v>
      </c>
      <c r="L47" s="152">
        <v>1995.14</v>
      </c>
      <c r="M47" s="152">
        <f t="shared" si="4"/>
        <v>1550.4</v>
      </c>
      <c r="N47" s="152">
        <v>675</v>
      </c>
      <c r="O47" s="152">
        <f t="shared" si="3"/>
        <v>5684.24</v>
      </c>
      <c r="P47" s="152">
        <f>(Tabla54[[#This Row],[TOTAL ING.]]-Tabla54[[#This Row],[TOTAL DESC.]])</f>
        <v>45315.76</v>
      </c>
      <c r="R47" s="149"/>
    </row>
    <row r="48" spans="1:19" s="148" customFormat="1" ht="51.75" customHeight="1" x14ac:dyDescent="0.25">
      <c r="A48" s="140">
        <v>39</v>
      </c>
      <c r="B48" s="141" t="s">
        <v>95</v>
      </c>
      <c r="C48" s="142" t="s">
        <v>524</v>
      </c>
      <c r="D48" s="142" t="s">
        <v>78</v>
      </c>
      <c r="E48" s="142" t="s">
        <v>44</v>
      </c>
      <c r="F48" s="142" t="s">
        <v>20</v>
      </c>
      <c r="G48" s="182" t="s">
        <v>549</v>
      </c>
      <c r="H48" s="143">
        <v>40000</v>
      </c>
      <c r="I48" s="152">
        <v>0</v>
      </c>
      <c r="J48" s="152">
        <f>(Tabla54[[#This Row],[SUELDO BUTO (RD$)]]+Tabla54[[#This Row],[OTROS ING.]])</f>
        <v>40000</v>
      </c>
      <c r="K48" s="160">
        <f>H48*0.0287</f>
        <v>1148</v>
      </c>
      <c r="L48" s="152">
        <v>154.68</v>
      </c>
      <c r="M48" s="152">
        <f t="shared" si="4"/>
        <v>1216</v>
      </c>
      <c r="N48" s="152">
        <v>2524.7800000000002</v>
      </c>
      <c r="O48" s="152">
        <f t="shared" si="3"/>
        <v>5043.4600000000009</v>
      </c>
      <c r="P48" s="152">
        <f>(Tabla54[[#This Row],[TOTAL ING.]]-Tabla54[[#This Row],[TOTAL DESC.]])</f>
        <v>34956.54</v>
      </c>
      <c r="R48" s="149"/>
    </row>
    <row r="49" spans="1:19" s="148" customFormat="1" ht="51.75" customHeight="1" x14ac:dyDescent="0.25">
      <c r="A49" s="140">
        <v>40</v>
      </c>
      <c r="B49" s="141" t="s">
        <v>98</v>
      </c>
      <c r="C49" s="142" t="s">
        <v>99</v>
      </c>
      <c r="D49" s="142" t="s">
        <v>100</v>
      </c>
      <c r="E49" s="142" t="s">
        <v>48</v>
      </c>
      <c r="F49" s="142" t="s">
        <v>30</v>
      </c>
      <c r="G49" s="182" t="s">
        <v>549</v>
      </c>
      <c r="H49" s="143">
        <v>51000</v>
      </c>
      <c r="I49" s="152">
        <v>0</v>
      </c>
      <c r="J49" s="152">
        <f>(Tabla54[[#This Row],[SUELDO BUTO (RD$)]]+Tabla54[[#This Row],[OTROS ING.]])</f>
        <v>51000</v>
      </c>
      <c r="K49" s="160">
        <f t="shared" si="1"/>
        <v>1463.7</v>
      </c>
      <c r="L49" s="152">
        <v>1995.14</v>
      </c>
      <c r="M49" s="152">
        <f t="shared" si="4"/>
        <v>1550.4</v>
      </c>
      <c r="N49" s="152">
        <v>675</v>
      </c>
      <c r="O49" s="152">
        <f t="shared" si="3"/>
        <v>5684.24</v>
      </c>
      <c r="P49" s="152">
        <f>(Tabla54[[#This Row],[TOTAL ING.]]-Tabla54[[#This Row],[TOTAL DESC.]])</f>
        <v>45315.76</v>
      </c>
      <c r="R49" s="149"/>
    </row>
    <row r="50" spans="1:19" s="148" customFormat="1" ht="51.75" customHeight="1" x14ac:dyDescent="0.25">
      <c r="A50" s="136">
        <v>41</v>
      </c>
      <c r="B50" s="141" t="s">
        <v>101</v>
      </c>
      <c r="C50" s="142" t="s">
        <v>525</v>
      </c>
      <c r="D50" s="142" t="s">
        <v>103</v>
      </c>
      <c r="E50" s="142" t="s">
        <v>38</v>
      </c>
      <c r="F50" s="142" t="s">
        <v>20</v>
      </c>
      <c r="G50" s="182" t="s">
        <v>549</v>
      </c>
      <c r="H50" s="143">
        <v>40000</v>
      </c>
      <c r="I50" s="152">
        <v>0</v>
      </c>
      <c r="J50" s="152">
        <f>(Tabla54[[#This Row],[SUELDO BUTO (RD$)]]+Tabla54[[#This Row],[OTROS ING.]])</f>
        <v>40000</v>
      </c>
      <c r="K50" s="160">
        <f t="shared" si="1"/>
        <v>1148</v>
      </c>
      <c r="L50" s="152">
        <v>154.68</v>
      </c>
      <c r="M50" s="152">
        <f t="shared" ref="M50:M54" si="5">H50*0.0304</f>
        <v>1216</v>
      </c>
      <c r="N50" s="152">
        <v>2504.7800000000002</v>
      </c>
      <c r="O50" s="152">
        <f t="shared" si="3"/>
        <v>5023.4600000000009</v>
      </c>
      <c r="P50" s="152">
        <f>(Tabla54[[#This Row],[TOTAL ING.]]-Tabla54[[#This Row],[TOTAL DESC.]])</f>
        <v>34976.54</v>
      </c>
      <c r="R50" s="149"/>
    </row>
    <row r="51" spans="1:19" s="148" customFormat="1" ht="51.75" customHeight="1" x14ac:dyDescent="0.25">
      <c r="A51" s="140">
        <v>42</v>
      </c>
      <c r="B51" s="141" t="s">
        <v>107</v>
      </c>
      <c r="C51" s="142" t="s">
        <v>111</v>
      </c>
      <c r="D51" s="142" t="s">
        <v>109</v>
      </c>
      <c r="E51" s="142" t="s">
        <v>38</v>
      </c>
      <c r="F51" s="142" t="s">
        <v>20</v>
      </c>
      <c r="G51" s="182" t="s">
        <v>549</v>
      </c>
      <c r="H51" s="143">
        <v>35000</v>
      </c>
      <c r="I51" s="152">
        <v>0</v>
      </c>
      <c r="J51" s="152">
        <f>(Tabla54[[#This Row],[SUELDO BUTO (RD$)]]+Tabla54[[#This Row],[OTROS ING.]])</f>
        <v>35000</v>
      </c>
      <c r="K51" s="160">
        <f>H51*0.0287</f>
        <v>1004.5</v>
      </c>
      <c r="L51" s="152">
        <v>0</v>
      </c>
      <c r="M51" s="152">
        <f>H51*0.0304</f>
        <v>1064</v>
      </c>
      <c r="N51" s="152">
        <v>225</v>
      </c>
      <c r="O51" s="152">
        <f>SUM(K51:N51)</f>
        <v>2293.5</v>
      </c>
      <c r="P51" s="152">
        <f>(Tabla54[[#This Row],[TOTAL ING.]]-Tabla54[[#This Row],[TOTAL DESC.]])</f>
        <v>32706.5</v>
      </c>
      <c r="R51" s="149"/>
      <c r="S51" s="149"/>
    </row>
    <row r="52" spans="1:19" s="148" customFormat="1" ht="51.75" customHeight="1" x14ac:dyDescent="0.25">
      <c r="A52" s="140">
        <v>43</v>
      </c>
      <c r="B52" s="141" t="s">
        <v>110</v>
      </c>
      <c r="C52" s="142" t="s">
        <v>111</v>
      </c>
      <c r="D52" s="142" t="s">
        <v>112</v>
      </c>
      <c r="E52" s="142" t="s">
        <v>38</v>
      </c>
      <c r="F52" s="142" t="s">
        <v>30</v>
      </c>
      <c r="G52" s="182" t="s">
        <v>549</v>
      </c>
      <c r="H52" s="143">
        <v>51000</v>
      </c>
      <c r="I52" s="152">
        <v>0</v>
      </c>
      <c r="J52" s="152">
        <f>(Tabla54[[#This Row],[SUELDO BUTO (RD$)]]+Tabla54[[#This Row],[OTROS ING.]])</f>
        <v>51000</v>
      </c>
      <c r="K52" s="160">
        <f t="shared" si="1"/>
        <v>1463.7</v>
      </c>
      <c r="L52" s="152">
        <v>1995.14</v>
      </c>
      <c r="M52" s="152">
        <v>1550.4</v>
      </c>
      <c r="N52" s="152">
        <v>700</v>
      </c>
      <c r="O52" s="152">
        <f t="shared" si="3"/>
        <v>5709.24</v>
      </c>
      <c r="P52" s="152">
        <f>(Tabla54[[#This Row],[TOTAL ING.]]-Tabla54[[#This Row],[TOTAL DESC.]])</f>
        <v>45290.76</v>
      </c>
      <c r="R52" s="149"/>
    </row>
    <row r="53" spans="1:19" s="148" customFormat="1" ht="51.75" customHeight="1" x14ac:dyDescent="0.25">
      <c r="A53" s="140">
        <v>44</v>
      </c>
      <c r="B53" s="141" t="s">
        <v>113</v>
      </c>
      <c r="C53" s="142" t="s">
        <v>111</v>
      </c>
      <c r="D53" s="142" t="s">
        <v>114</v>
      </c>
      <c r="E53" s="142" t="s">
        <v>38</v>
      </c>
      <c r="F53" s="142" t="s">
        <v>30</v>
      </c>
      <c r="G53" s="182" t="s">
        <v>549</v>
      </c>
      <c r="H53" s="143">
        <v>40000</v>
      </c>
      <c r="I53" s="152">
        <v>0</v>
      </c>
      <c r="J53" s="152">
        <f>(Tabla54[[#This Row],[SUELDO BUTO (RD$)]]+Tabla54[[#This Row],[OTROS ING.]])</f>
        <v>40000</v>
      </c>
      <c r="K53" s="160">
        <f t="shared" si="1"/>
        <v>1148</v>
      </c>
      <c r="L53" s="152">
        <v>442.65</v>
      </c>
      <c r="M53" s="152">
        <f t="shared" si="5"/>
        <v>1216</v>
      </c>
      <c r="N53" s="152">
        <v>605</v>
      </c>
      <c r="O53" s="152">
        <f t="shared" si="3"/>
        <v>3411.65</v>
      </c>
      <c r="P53" s="152">
        <f>(Tabla54[[#This Row],[TOTAL ING.]]-Tabla54[[#This Row],[TOTAL DESC.]])</f>
        <v>36588.35</v>
      </c>
      <c r="R53" s="149"/>
    </row>
    <row r="54" spans="1:19" s="148" customFormat="1" ht="51.75" customHeight="1" x14ac:dyDescent="0.25">
      <c r="A54" s="140">
        <v>45</v>
      </c>
      <c r="B54" s="141" t="s">
        <v>115</v>
      </c>
      <c r="C54" s="142" t="s">
        <v>111</v>
      </c>
      <c r="D54" s="142" t="s">
        <v>67</v>
      </c>
      <c r="E54" s="142" t="s">
        <v>48</v>
      </c>
      <c r="F54" s="142" t="s">
        <v>20</v>
      </c>
      <c r="G54" s="182" t="s">
        <v>549</v>
      </c>
      <c r="H54" s="143">
        <v>40000</v>
      </c>
      <c r="I54" s="152">
        <v>0</v>
      </c>
      <c r="J54" s="152">
        <f>(Tabla54[[#This Row],[SUELDO BUTO (RD$)]]+Tabla54[[#This Row],[OTROS ING.]])</f>
        <v>40000</v>
      </c>
      <c r="K54" s="160">
        <f t="shared" si="1"/>
        <v>1148</v>
      </c>
      <c r="L54" s="152">
        <v>442.65</v>
      </c>
      <c r="M54" s="152">
        <f t="shared" si="5"/>
        <v>1216</v>
      </c>
      <c r="N54" s="152">
        <v>565</v>
      </c>
      <c r="O54" s="152">
        <f>SUM(K54:N54)</f>
        <v>3371.65</v>
      </c>
      <c r="P54" s="152">
        <f>(Tabla54[[#This Row],[TOTAL ING.]]-Tabla54[[#This Row],[TOTAL DESC.]])</f>
        <v>36628.35</v>
      </c>
      <c r="R54" s="149"/>
      <c r="S54" s="149"/>
    </row>
    <row r="55" spans="1:19" s="148" customFormat="1" ht="51.75" customHeight="1" x14ac:dyDescent="0.25">
      <c r="A55" s="136">
        <v>46</v>
      </c>
      <c r="B55" s="141" t="s">
        <v>116</v>
      </c>
      <c r="C55" s="142" t="s">
        <v>111</v>
      </c>
      <c r="D55" s="142" t="s">
        <v>117</v>
      </c>
      <c r="E55" s="142" t="s">
        <v>44</v>
      </c>
      <c r="F55" s="142" t="s">
        <v>30</v>
      </c>
      <c r="G55" s="182" t="s">
        <v>549</v>
      </c>
      <c r="H55" s="143">
        <v>35000</v>
      </c>
      <c r="I55" s="152">
        <v>0</v>
      </c>
      <c r="J55" s="152">
        <f>(Tabla54[[#This Row],[SUELDO BUTO (RD$)]]+Tabla54[[#This Row],[OTROS ING.]])</f>
        <v>35000</v>
      </c>
      <c r="K55" s="160">
        <f t="shared" si="1"/>
        <v>1004.5</v>
      </c>
      <c r="L55" s="152">
        <v>0</v>
      </c>
      <c r="M55" s="152">
        <f>H55*0.0304</f>
        <v>1064</v>
      </c>
      <c r="N55" s="152">
        <v>225</v>
      </c>
      <c r="O55" s="152">
        <f t="shared" si="3"/>
        <v>2293.5</v>
      </c>
      <c r="P55" s="152">
        <f>(Tabla54[[#This Row],[TOTAL ING.]]-Tabla54[[#This Row],[TOTAL DESC.]])</f>
        <v>32706.5</v>
      </c>
      <c r="R55" s="149"/>
    </row>
    <row r="56" spans="1:19" s="148" customFormat="1" ht="51.75" customHeight="1" x14ac:dyDescent="0.25">
      <c r="A56" s="140">
        <v>47</v>
      </c>
      <c r="B56" s="141" t="s">
        <v>141</v>
      </c>
      <c r="C56" s="142" t="s">
        <v>111</v>
      </c>
      <c r="D56" s="142" t="s">
        <v>142</v>
      </c>
      <c r="E56" s="142" t="s">
        <v>129</v>
      </c>
      <c r="F56" s="142" t="s">
        <v>20</v>
      </c>
      <c r="G56" s="182" t="s">
        <v>549</v>
      </c>
      <c r="H56" s="143">
        <v>30000</v>
      </c>
      <c r="I56" s="152">
        <v>0</v>
      </c>
      <c r="J56" s="152">
        <f>(Tabla54[[#This Row],[SUELDO BUTO (RD$)]]+Tabla54[[#This Row],[OTROS ING.]])</f>
        <v>30000</v>
      </c>
      <c r="K56" s="160">
        <f>H56*0.0287</f>
        <v>861</v>
      </c>
      <c r="L56" s="152">
        <v>0</v>
      </c>
      <c r="M56" s="152">
        <f>H56*0.0304</f>
        <v>912</v>
      </c>
      <c r="N56" s="152">
        <v>605</v>
      </c>
      <c r="O56" s="152">
        <f>SUM(K56:N56)</f>
        <v>2378</v>
      </c>
      <c r="P56" s="152">
        <f>(Tabla54[[#This Row],[TOTAL ING.]]-Tabla54[[#This Row],[TOTAL DESC.]])</f>
        <v>27622</v>
      </c>
      <c r="R56" s="149"/>
    </row>
    <row r="57" spans="1:19" s="148" customFormat="1" ht="51.75" customHeight="1" x14ac:dyDescent="0.25">
      <c r="A57" s="140">
        <v>48</v>
      </c>
      <c r="B57" s="141" t="s">
        <v>104</v>
      </c>
      <c r="C57" s="142" t="s">
        <v>105</v>
      </c>
      <c r="D57" s="142" t="s">
        <v>106</v>
      </c>
      <c r="E57" s="142" t="s">
        <v>48</v>
      </c>
      <c r="F57" s="142" t="s">
        <v>20</v>
      </c>
      <c r="G57" s="182" t="s">
        <v>549</v>
      </c>
      <c r="H57" s="143">
        <v>51000</v>
      </c>
      <c r="I57" s="152">
        <v>0</v>
      </c>
      <c r="J57" s="152">
        <f>(Tabla54[[#This Row],[SUELDO BUTO (RD$)]]+Tabla54[[#This Row],[OTROS ING.]])</f>
        <v>51000</v>
      </c>
      <c r="K57" s="160">
        <f>H57*0.0287</f>
        <v>1463.7</v>
      </c>
      <c r="L57" s="152">
        <v>1995.14</v>
      </c>
      <c r="M57" s="152">
        <f>H57*0.0304</f>
        <v>1550.4</v>
      </c>
      <c r="N57" s="152">
        <v>2873.7</v>
      </c>
      <c r="O57" s="152">
        <f t="shared" si="3"/>
        <v>7882.94</v>
      </c>
      <c r="P57" s="152">
        <f>(Tabla54[[#This Row],[TOTAL ING.]]-Tabla54[[#This Row],[TOTAL DESC.]])</f>
        <v>43117.06</v>
      </c>
      <c r="R57" s="149"/>
    </row>
    <row r="58" spans="1:19" s="148" customFormat="1" ht="51.75" customHeight="1" x14ac:dyDescent="0.25">
      <c r="A58" s="140">
        <v>49</v>
      </c>
      <c r="B58" s="141" t="s">
        <v>121</v>
      </c>
      <c r="C58" s="142" t="s">
        <v>122</v>
      </c>
      <c r="D58" s="142" t="s">
        <v>123</v>
      </c>
      <c r="E58" s="142" t="s">
        <v>38</v>
      </c>
      <c r="F58" s="142" t="s">
        <v>20</v>
      </c>
      <c r="G58" s="182" t="s">
        <v>549</v>
      </c>
      <c r="H58" s="143">
        <v>40000</v>
      </c>
      <c r="I58" s="152">
        <v>0</v>
      </c>
      <c r="J58" s="152">
        <v>40000</v>
      </c>
      <c r="K58" s="160">
        <f>H58*0.0287</f>
        <v>1148</v>
      </c>
      <c r="L58" s="152">
        <v>154.68</v>
      </c>
      <c r="M58" s="152">
        <v>1216</v>
      </c>
      <c r="N58" s="152">
        <v>3177.68</v>
      </c>
      <c r="O58" s="152">
        <f>SUM(K58:N58)</f>
        <v>5696.3600000000006</v>
      </c>
      <c r="P58" s="152">
        <f>(Tabla54[[#This Row],[TOTAL ING.]]-Tabla54[[#This Row],[TOTAL DESC.]])</f>
        <v>34303.64</v>
      </c>
      <c r="R58" s="149"/>
    </row>
    <row r="59" spans="1:19" s="148" customFormat="1" ht="51.75" customHeight="1" x14ac:dyDescent="0.25">
      <c r="A59" s="140">
        <v>50</v>
      </c>
      <c r="B59" s="141" t="s">
        <v>128</v>
      </c>
      <c r="C59" s="142" t="s">
        <v>119</v>
      </c>
      <c r="D59" s="142" t="s">
        <v>537</v>
      </c>
      <c r="E59" s="142" t="s">
        <v>38</v>
      </c>
      <c r="F59" s="142" t="s">
        <v>30</v>
      </c>
      <c r="G59" s="182" t="s">
        <v>549</v>
      </c>
      <c r="H59" s="143">
        <v>40000</v>
      </c>
      <c r="I59" s="152">
        <v>0</v>
      </c>
      <c r="J59" s="152">
        <f>(Tabla54[[#This Row],[SUELDO BUTO (RD$)]]+Tabla54[[#This Row],[OTROS ING.]])</f>
        <v>40000</v>
      </c>
      <c r="K59" s="160">
        <f t="shared" si="1"/>
        <v>1148</v>
      </c>
      <c r="L59" s="152">
        <v>442.65</v>
      </c>
      <c r="M59" s="152">
        <f>H59*0.0304</f>
        <v>1216</v>
      </c>
      <c r="N59" s="152">
        <v>605</v>
      </c>
      <c r="O59" s="152">
        <f t="shared" si="3"/>
        <v>3411.65</v>
      </c>
      <c r="P59" s="152">
        <f>(Tabla54[[#This Row],[TOTAL ING.]]-Tabla54[[#This Row],[TOTAL DESC.]])</f>
        <v>36588.35</v>
      </c>
      <c r="R59" s="149"/>
    </row>
    <row r="60" spans="1:19" s="148" customFormat="1" ht="51.75" customHeight="1" x14ac:dyDescent="0.25">
      <c r="A60" s="136">
        <v>51</v>
      </c>
      <c r="B60" s="141" t="s">
        <v>143</v>
      </c>
      <c r="C60" s="142" t="s">
        <v>125</v>
      </c>
      <c r="D60" s="142" t="s">
        <v>538</v>
      </c>
      <c r="E60" s="142" t="s">
        <v>44</v>
      </c>
      <c r="F60" s="142" t="s">
        <v>30</v>
      </c>
      <c r="G60" s="182" t="s">
        <v>549</v>
      </c>
      <c r="H60" s="143">
        <v>35000</v>
      </c>
      <c r="I60" s="152">
        <v>0</v>
      </c>
      <c r="J60" s="152">
        <f>(Tabla54[[#This Row],[SUELDO BUTO (RD$)]]+Tabla54[[#This Row],[OTROS ING.]])</f>
        <v>35000</v>
      </c>
      <c r="K60" s="160">
        <f t="shared" si="1"/>
        <v>1004.5</v>
      </c>
      <c r="L60" s="152">
        <v>0</v>
      </c>
      <c r="M60" s="152">
        <f t="shared" ref="M60:M82" si="6">H60*0.0304</f>
        <v>1064</v>
      </c>
      <c r="N60" s="152">
        <v>225</v>
      </c>
      <c r="O60" s="152">
        <f t="shared" si="3"/>
        <v>2293.5</v>
      </c>
      <c r="P60" s="152">
        <f>(Tabla54[[#This Row],[TOTAL ING.]]-Tabla54[[#This Row],[TOTAL DESC.]])</f>
        <v>32706.5</v>
      </c>
      <c r="R60" s="149"/>
      <c r="S60" s="149"/>
    </row>
    <row r="61" spans="1:19" s="148" customFormat="1" ht="51.75" customHeight="1" x14ac:dyDescent="0.25">
      <c r="A61" s="140">
        <v>52</v>
      </c>
      <c r="B61" s="141" t="s">
        <v>124</v>
      </c>
      <c r="C61" s="142" t="s">
        <v>119</v>
      </c>
      <c r="D61" s="142" t="s">
        <v>538</v>
      </c>
      <c r="E61" s="142" t="s">
        <v>44</v>
      </c>
      <c r="F61" s="142" t="s">
        <v>30</v>
      </c>
      <c r="G61" s="182" t="s">
        <v>549</v>
      </c>
      <c r="H61" s="143">
        <v>35000</v>
      </c>
      <c r="I61" s="152">
        <v>0</v>
      </c>
      <c r="J61" s="152">
        <f>(Tabla54[[#This Row],[SUELDO BUTO (RD$)]]+Tabla54[[#This Row],[OTROS ING.]])</f>
        <v>35000</v>
      </c>
      <c r="K61" s="160">
        <f t="shared" si="1"/>
        <v>1004.5</v>
      </c>
      <c r="L61" s="152">
        <v>0</v>
      </c>
      <c r="M61" s="152">
        <f t="shared" si="6"/>
        <v>1064</v>
      </c>
      <c r="N61" s="152">
        <v>2144.7800000000002</v>
      </c>
      <c r="O61" s="152">
        <f t="shared" si="3"/>
        <v>4213.2800000000007</v>
      </c>
      <c r="P61" s="152">
        <f>(Tabla54[[#This Row],[TOTAL ING.]]-Tabla54[[#This Row],[TOTAL DESC.]])</f>
        <v>30786.720000000001</v>
      </c>
      <c r="R61" s="149"/>
    </row>
    <row r="62" spans="1:19" s="148" customFormat="1" ht="51.75" customHeight="1" x14ac:dyDescent="0.25">
      <c r="A62" s="140">
        <v>53</v>
      </c>
      <c r="B62" s="141" t="s">
        <v>126</v>
      </c>
      <c r="C62" s="142" t="s">
        <v>119</v>
      </c>
      <c r="D62" s="142" t="s">
        <v>43</v>
      </c>
      <c r="E62" s="142" t="s">
        <v>44</v>
      </c>
      <c r="F62" s="142" t="s">
        <v>30</v>
      </c>
      <c r="G62" s="182" t="s">
        <v>549</v>
      </c>
      <c r="H62" s="143">
        <v>25000</v>
      </c>
      <c r="I62" s="152">
        <v>0</v>
      </c>
      <c r="J62" s="152">
        <f>(Tabla54[[#This Row],[SUELDO BUTO (RD$)]]+Tabla54[[#This Row],[OTROS ING.]])</f>
        <v>25000</v>
      </c>
      <c r="K62" s="160">
        <f t="shared" si="1"/>
        <v>717.5</v>
      </c>
      <c r="L62" s="152">
        <v>0</v>
      </c>
      <c r="M62" s="152">
        <f t="shared" si="6"/>
        <v>760</v>
      </c>
      <c r="N62" s="152">
        <v>225</v>
      </c>
      <c r="O62" s="152">
        <f t="shared" si="3"/>
        <v>1702.5</v>
      </c>
      <c r="P62" s="152">
        <f>(Tabla54[[#This Row],[TOTAL ING.]]-Tabla54[[#This Row],[TOTAL DESC.]])</f>
        <v>23297.5</v>
      </c>
    </row>
    <row r="63" spans="1:19" s="148" customFormat="1" ht="51.75" customHeight="1" x14ac:dyDescent="0.25">
      <c r="A63" s="140">
        <v>54</v>
      </c>
      <c r="B63" s="141" t="s">
        <v>132</v>
      </c>
      <c r="C63" s="142" t="s">
        <v>119</v>
      </c>
      <c r="D63" s="142" t="s">
        <v>43</v>
      </c>
      <c r="E63" s="142" t="s">
        <v>44</v>
      </c>
      <c r="F63" s="142" t="s">
        <v>30</v>
      </c>
      <c r="G63" s="182" t="s">
        <v>549</v>
      </c>
      <c r="H63" s="143">
        <v>25000</v>
      </c>
      <c r="I63" s="152">
        <v>0</v>
      </c>
      <c r="J63" s="152">
        <f>(Tabla54[[#This Row],[SUELDO BUTO (RD$)]]+Tabla54[[#This Row],[OTROS ING.]])</f>
        <v>25000</v>
      </c>
      <c r="K63" s="160">
        <f t="shared" si="1"/>
        <v>717.5</v>
      </c>
      <c r="L63" s="152">
        <v>0</v>
      </c>
      <c r="M63" s="152">
        <f t="shared" si="6"/>
        <v>760</v>
      </c>
      <c r="N63" s="152">
        <v>1944.78</v>
      </c>
      <c r="O63" s="152">
        <f t="shared" si="3"/>
        <v>3422.2799999999997</v>
      </c>
      <c r="P63" s="152">
        <f>(Tabla54[[#This Row],[TOTAL ING.]]-Tabla54[[#This Row],[TOTAL DESC.]])</f>
        <v>21577.72</v>
      </c>
      <c r="R63" s="149"/>
    </row>
    <row r="64" spans="1:19" s="148" customFormat="1" ht="51.75" customHeight="1" x14ac:dyDescent="0.25">
      <c r="A64" s="140">
        <v>55</v>
      </c>
      <c r="B64" s="141" t="s">
        <v>127</v>
      </c>
      <c r="C64" s="142" t="s">
        <v>119</v>
      </c>
      <c r="D64" s="142" t="s">
        <v>43</v>
      </c>
      <c r="E64" s="142" t="s">
        <v>38</v>
      </c>
      <c r="F64" s="142" t="s">
        <v>30</v>
      </c>
      <c r="G64" s="182" t="s">
        <v>549</v>
      </c>
      <c r="H64" s="143">
        <v>25000</v>
      </c>
      <c r="I64" s="152">
        <v>0</v>
      </c>
      <c r="J64" s="152">
        <f>(Tabla54[[#This Row],[SUELDO BUTO (RD$)]]+Tabla54[[#This Row],[OTROS ING.]])</f>
        <v>25000</v>
      </c>
      <c r="K64" s="160">
        <f t="shared" si="1"/>
        <v>717.5</v>
      </c>
      <c r="L64" s="152">
        <v>0</v>
      </c>
      <c r="M64" s="152">
        <f t="shared" si="6"/>
        <v>760</v>
      </c>
      <c r="N64" s="152">
        <v>225</v>
      </c>
      <c r="O64" s="152">
        <f t="shared" si="3"/>
        <v>1702.5</v>
      </c>
      <c r="P64" s="152">
        <f>(Tabla54[[#This Row],[TOTAL ING.]]-Tabla54[[#This Row],[TOTAL DESC.]])</f>
        <v>23297.5</v>
      </c>
      <c r="R64" s="149"/>
    </row>
    <row r="65" spans="1:22" s="148" customFormat="1" ht="51.75" customHeight="1" x14ac:dyDescent="0.25">
      <c r="A65" s="136">
        <v>56</v>
      </c>
      <c r="B65" s="141" t="s">
        <v>118</v>
      </c>
      <c r="C65" s="142" t="s">
        <v>119</v>
      </c>
      <c r="D65" s="142" t="s">
        <v>538</v>
      </c>
      <c r="E65" s="142" t="s">
        <v>44</v>
      </c>
      <c r="F65" s="142" t="s">
        <v>30</v>
      </c>
      <c r="G65" s="182" t="s">
        <v>549</v>
      </c>
      <c r="H65" s="143">
        <v>25000</v>
      </c>
      <c r="I65" s="152">
        <v>0</v>
      </c>
      <c r="J65" s="152">
        <f>(Tabla54[[#This Row],[SUELDO BUTO (RD$)]]+Tabla54[[#This Row],[OTROS ING.]])</f>
        <v>25000</v>
      </c>
      <c r="K65" s="160">
        <f t="shared" si="1"/>
        <v>717.5</v>
      </c>
      <c r="L65" s="152">
        <v>0</v>
      </c>
      <c r="M65" s="152">
        <f>H65*0.0304</f>
        <v>760</v>
      </c>
      <c r="N65" s="152">
        <v>225</v>
      </c>
      <c r="O65" s="152">
        <f t="shared" si="3"/>
        <v>1702.5</v>
      </c>
      <c r="P65" s="152">
        <f>(Tabla54[[#This Row],[TOTAL ING.]]-Tabla54[[#This Row],[TOTAL DESC.]])</f>
        <v>23297.5</v>
      </c>
      <c r="R65" s="149"/>
    </row>
    <row r="66" spans="1:22" s="148" customFormat="1" ht="51.75" customHeight="1" x14ac:dyDescent="0.25">
      <c r="A66" s="140">
        <v>57</v>
      </c>
      <c r="B66" s="141" t="s">
        <v>133</v>
      </c>
      <c r="C66" s="142" t="s">
        <v>125</v>
      </c>
      <c r="D66" s="142" t="s">
        <v>134</v>
      </c>
      <c r="E66" s="142" t="s">
        <v>38</v>
      </c>
      <c r="F66" s="142" t="s">
        <v>30</v>
      </c>
      <c r="G66" s="182" t="s">
        <v>549</v>
      </c>
      <c r="H66" s="143">
        <v>25000</v>
      </c>
      <c r="I66" s="152">
        <v>0</v>
      </c>
      <c r="J66" s="152">
        <f>(Tabla54[[#This Row],[SUELDO BUTO (RD$)]]+Tabla54[[#This Row],[OTROS ING.]])</f>
        <v>25000</v>
      </c>
      <c r="K66" s="160">
        <f t="shared" si="1"/>
        <v>717.5</v>
      </c>
      <c r="L66" s="152">
        <v>0</v>
      </c>
      <c r="M66" s="152">
        <f>H66*0.0304</f>
        <v>760</v>
      </c>
      <c r="N66" s="152">
        <v>225</v>
      </c>
      <c r="O66" s="152">
        <f t="shared" si="3"/>
        <v>1702.5</v>
      </c>
      <c r="P66" s="152">
        <f>(Tabla54[[#This Row],[TOTAL ING.]]-Tabla54[[#This Row],[TOTAL DESC.]])</f>
        <v>23297.5</v>
      </c>
      <c r="R66" s="149"/>
      <c r="U66" s="149"/>
    </row>
    <row r="67" spans="1:22" s="148" customFormat="1" ht="51.75" customHeight="1" x14ac:dyDescent="0.25">
      <c r="A67" s="140">
        <v>58</v>
      </c>
      <c r="B67" s="141" t="s">
        <v>130</v>
      </c>
      <c r="C67" s="142" t="s">
        <v>119</v>
      </c>
      <c r="D67" s="142" t="s">
        <v>131</v>
      </c>
      <c r="E67" s="142" t="s">
        <v>44</v>
      </c>
      <c r="F67" s="142" t="s">
        <v>30</v>
      </c>
      <c r="G67" s="182" t="s">
        <v>549</v>
      </c>
      <c r="H67" s="143">
        <v>25000</v>
      </c>
      <c r="I67" s="152">
        <v>0</v>
      </c>
      <c r="J67" s="152">
        <f>(Tabla54[[#This Row],[SUELDO BUTO (RD$)]]+Tabla54[[#This Row],[OTROS ING.]])</f>
        <v>25000</v>
      </c>
      <c r="K67" s="160">
        <f t="shared" si="1"/>
        <v>717.5</v>
      </c>
      <c r="L67" s="152">
        <v>0</v>
      </c>
      <c r="M67" s="152">
        <f t="shared" si="6"/>
        <v>760</v>
      </c>
      <c r="N67" s="152">
        <v>5435.11</v>
      </c>
      <c r="O67" s="152">
        <f t="shared" si="3"/>
        <v>6912.61</v>
      </c>
      <c r="P67" s="152">
        <f>(Tabla54[[#This Row],[TOTAL ING.]]-Tabla54[[#This Row],[TOTAL DESC.]])</f>
        <v>18087.39</v>
      </c>
      <c r="R67" s="149"/>
      <c r="S67" s="149"/>
      <c r="V67" s="149"/>
    </row>
    <row r="68" spans="1:22" s="148" customFormat="1" ht="51.75" customHeight="1" x14ac:dyDescent="0.25">
      <c r="A68" s="140">
        <v>59</v>
      </c>
      <c r="B68" s="141" t="s">
        <v>135</v>
      </c>
      <c r="C68" s="141" t="s">
        <v>119</v>
      </c>
      <c r="D68" s="141" t="s">
        <v>40</v>
      </c>
      <c r="E68" s="141" t="s">
        <v>44</v>
      </c>
      <c r="F68" s="141" t="s">
        <v>20</v>
      </c>
      <c r="G68" s="192" t="s">
        <v>549</v>
      </c>
      <c r="H68" s="144">
        <v>22000</v>
      </c>
      <c r="I68" s="152">
        <v>0</v>
      </c>
      <c r="J68" s="152">
        <f>(Tabla54[[#This Row],[SUELDO BUTO (RD$)]]+Tabla54[[#This Row],[OTROS ING.]])</f>
        <v>22000</v>
      </c>
      <c r="K68" s="160">
        <f t="shared" si="1"/>
        <v>631.4</v>
      </c>
      <c r="L68" s="152">
        <v>0</v>
      </c>
      <c r="M68" s="152">
        <f t="shared" si="6"/>
        <v>668.8</v>
      </c>
      <c r="N68" s="152">
        <v>225</v>
      </c>
      <c r="O68" s="152">
        <f t="shared" si="3"/>
        <v>1525.1999999999998</v>
      </c>
      <c r="P68" s="152">
        <f>(Tabla54[[#This Row],[TOTAL ING.]]-Tabla54[[#This Row],[TOTAL DESC.]])</f>
        <v>20474.8</v>
      </c>
      <c r="R68" s="149"/>
      <c r="U68" s="149"/>
    </row>
    <row r="69" spans="1:22" s="148" customFormat="1" ht="51.75" customHeight="1" x14ac:dyDescent="0.25">
      <c r="A69" s="140">
        <v>60</v>
      </c>
      <c r="B69" s="141" t="s">
        <v>136</v>
      </c>
      <c r="C69" s="142" t="s">
        <v>119</v>
      </c>
      <c r="D69" s="142" t="s">
        <v>40</v>
      </c>
      <c r="E69" s="142" t="s">
        <v>44</v>
      </c>
      <c r="F69" s="142" t="s">
        <v>20</v>
      </c>
      <c r="G69" s="182" t="s">
        <v>549</v>
      </c>
      <c r="H69" s="143">
        <v>22000</v>
      </c>
      <c r="I69" s="152">
        <v>0</v>
      </c>
      <c r="J69" s="152">
        <f>(Tabla54[[#This Row],[SUELDO BUTO (RD$)]]+Tabla54[[#This Row],[OTROS ING.]])</f>
        <v>22000</v>
      </c>
      <c r="K69" s="160">
        <f t="shared" si="1"/>
        <v>631.4</v>
      </c>
      <c r="L69" s="152">
        <v>0</v>
      </c>
      <c r="M69" s="152">
        <v>668.8</v>
      </c>
      <c r="N69" s="152">
        <v>2144.7800000000002</v>
      </c>
      <c r="O69" s="152">
        <f t="shared" si="3"/>
        <v>3444.98</v>
      </c>
      <c r="P69" s="152">
        <f>(Tabla54[[#This Row],[TOTAL ING.]]-Tabla54[[#This Row],[TOTAL DESC.]])</f>
        <v>18555.02</v>
      </c>
      <c r="R69" s="149"/>
    </row>
    <row r="70" spans="1:22" s="148" customFormat="1" ht="51.75" customHeight="1" x14ac:dyDescent="0.25">
      <c r="A70" s="136">
        <v>61</v>
      </c>
      <c r="B70" s="141" t="s">
        <v>137</v>
      </c>
      <c r="C70" s="142" t="s">
        <v>119</v>
      </c>
      <c r="D70" s="142" t="s">
        <v>40</v>
      </c>
      <c r="E70" s="142" t="s">
        <v>44</v>
      </c>
      <c r="F70" s="142" t="s">
        <v>20</v>
      </c>
      <c r="G70" s="182" t="s">
        <v>549</v>
      </c>
      <c r="H70" s="143">
        <v>22000</v>
      </c>
      <c r="I70" s="152">
        <v>0</v>
      </c>
      <c r="J70" s="152">
        <f>(Tabla54[[#This Row],[SUELDO BUTO (RD$)]]+Tabla54[[#This Row],[OTROS ING.]])</f>
        <v>22000</v>
      </c>
      <c r="K70" s="160">
        <f t="shared" si="1"/>
        <v>631.4</v>
      </c>
      <c r="L70" s="152">
        <v>0</v>
      </c>
      <c r="M70" s="152">
        <f t="shared" si="6"/>
        <v>668.8</v>
      </c>
      <c r="N70" s="152">
        <v>225</v>
      </c>
      <c r="O70" s="152">
        <f t="shared" si="3"/>
        <v>1525.1999999999998</v>
      </c>
      <c r="P70" s="152">
        <f>(Tabla54[[#This Row],[TOTAL ING.]]-Tabla54[[#This Row],[TOTAL DESC.]])</f>
        <v>20474.8</v>
      </c>
      <c r="R70" s="149" t="s">
        <v>138</v>
      </c>
    </row>
    <row r="71" spans="1:22" s="148" customFormat="1" ht="51.75" customHeight="1" x14ac:dyDescent="0.25">
      <c r="A71" s="140">
        <v>62</v>
      </c>
      <c r="B71" s="141" t="s">
        <v>139</v>
      </c>
      <c r="C71" s="142" t="s">
        <v>119</v>
      </c>
      <c r="D71" s="142" t="s">
        <v>40</v>
      </c>
      <c r="E71" s="142" t="s">
        <v>44</v>
      </c>
      <c r="F71" s="142" t="s">
        <v>20</v>
      </c>
      <c r="G71" s="182" t="s">
        <v>549</v>
      </c>
      <c r="H71" s="143">
        <v>22000</v>
      </c>
      <c r="I71" s="152">
        <v>0</v>
      </c>
      <c r="J71" s="152">
        <f>(Tabla54[[#This Row],[SUELDO BUTO (RD$)]]+Tabla54[[#This Row],[OTROS ING.]])</f>
        <v>22000</v>
      </c>
      <c r="K71" s="160">
        <f>H71*0.0287</f>
        <v>631.4</v>
      </c>
      <c r="L71" s="152">
        <v>0</v>
      </c>
      <c r="M71" s="152">
        <f>H71*0.0304</f>
        <v>668.8</v>
      </c>
      <c r="N71" s="152">
        <v>25</v>
      </c>
      <c r="O71" s="152">
        <f t="shared" si="3"/>
        <v>1325.1999999999998</v>
      </c>
      <c r="P71" s="152">
        <f>(Tabla54[[#This Row],[TOTAL ING.]]-Tabla54[[#This Row],[TOTAL DESC.]])</f>
        <v>20674.8</v>
      </c>
      <c r="R71" s="149"/>
    </row>
    <row r="72" spans="1:22" s="148" customFormat="1" ht="51.75" customHeight="1" x14ac:dyDescent="0.25">
      <c r="A72" s="140">
        <v>63</v>
      </c>
      <c r="B72" s="141" t="s">
        <v>535</v>
      </c>
      <c r="C72" s="142" t="s">
        <v>125</v>
      </c>
      <c r="D72" s="142" t="s">
        <v>40</v>
      </c>
      <c r="E72" s="142" t="s">
        <v>44</v>
      </c>
      <c r="F72" s="142" t="s">
        <v>20</v>
      </c>
      <c r="G72" s="182" t="s">
        <v>549</v>
      </c>
      <c r="H72" s="143">
        <v>22000</v>
      </c>
      <c r="I72" s="152">
        <v>0</v>
      </c>
      <c r="J72" s="152">
        <f>(Tabla54[[#This Row],[SUELDO BUTO (RD$)]]+Tabla54[[#This Row],[OTROS ING.]])</f>
        <v>22000</v>
      </c>
      <c r="K72" s="160">
        <f t="shared" si="1"/>
        <v>631.4</v>
      </c>
      <c r="L72" s="152">
        <v>0</v>
      </c>
      <c r="M72" s="152">
        <v>668.8</v>
      </c>
      <c r="N72" s="152">
        <v>225</v>
      </c>
      <c r="O72" s="152">
        <f t="shared" si="3"/>
        <v>1525.1999999999998</v>
      </c>
      <c r="P72" s="152">
        <f>(Tabla54[[#This Row],[TOTAL ING.]]-Tabla54[[#This Row],[TOTAL DESC.]])</f>
        <v>20474.8</v>
      </c>
      <c r="R72" s="149"/>
    </row>
    <row r="73" spans="1:22" s="148" customFormat="1" ht="51.75" customHeight="1" x14ac:dyDescent="0.25">
      <c r="A73" s="140">
        <v>64</v>
      </c>
      <c r="B73" s="141" t="s">
        <v>536</v>
      </c>
      <c r="C73" s="142" t="s">
        <v>119</v>
      </c>
      <c r="D73" s="142" t="s">
        <v>40</v>
      </c>
      <c r="E73" s="142" t="s">
        <v>44</v>
      </c>
      <c r="F73" s="142" t="s">
        <v>30</v>
      </c>
      <c r="G73" s="182" t="s">
        <v>549</v>
      </c>
      <c r="H73" s="143">
        <v>22000</v>
      </c>
      <c r="I73" s="152">
        <v>0</v>
      </c>
      <c r="J73" s="152">
        <f>(Tabla54[[#This Row],[SUELDO BUTO (RD$)]]+Tabla54[[#This Row],[OTROS ING.]])</f>
        <v>22000</v>
      </c>
      <c r="K73" s="160">
        <f t="shared" si="1"/>
        <v>631.4</v>
      </c>
      <c r="L73" s="152">
        <v>0</v>
      </c>
      <c r="M73" s="152">
        <f>H73*0.0304</f>
        <v>668.8</v>
      </c>
      <c r="N73" s="152">
        <v>225</v>
      </c>
      <c r="O73" s="152">
        <f t="shared" ref="O73:O99" si="7">SUM(K73:N73)</f>
        <v>1525.1999999999998</v>
      </c>
      <c r="P73" s="152">
        <f>(Tabla54[[#This Row],[TOTAL ING.]]-Tabla54[[#This Row],[TOTAL DESC.]])</f>
        <v>20474.8</v>
      </c>
    </row>
    <row r="74" spans="1:22" s="148" customFormat="1" ht="51.75" customHeight="1" x14ac:dyDescent="0.25">
      <c r="A74" s="140">
        <v>65</v>
      </c>
      <c r="B74" s="141" t="s">
        <v>140</v>
      </c>
      <c r="C74" s="142" t="s">
        <v>119</v>
      </c>
      <c r="D74" s="142" t="s">
        <v>40</v>
      </c>
      <c r="E74" s="142" t="s">
        <v>38</v>
      </c>
      <c r="F74" s="142" t="s">
        <v>30</v>
      </c>
      <c r="G74" s="182" t="s">
        <v>549</v>
      </c>
      <c r="H74" s="143">
        <v>22000</v>
      </c>
      <c r="I74" s="152">
        <v>0</v>
      </c>
      <c r="J74" s="152">
        <f>(Tabla54[[#This Row],[SUELDO BUTO (RD$)]]+Tabla54[[#This Row],[OTROS ING.]])</f>
        <v>22000</v>
      </c>
      <c r="K74" s="160">
        <f t="shared" si="1"/>
        <v>631.4</v>
      </c>
      <c r="L74" s="152">
        <v>0</v>
      </c>
      <c r="M74" s="152">
        <f t="shared" si="6"/>
        <v>668.8</v>
      </c>
      <c r="N74" s="152">
        <v>225</v>
      </c>
      <c r="O74" s="152">
        <f t="shared" si="7"/>
        <v>1525.1999999999998</v>
      </c>
      <c r="P74" s="152">
        <f>(Tabla54[[#This Row],[TOTAL ING.]]-Tabla54[[#This Row],[TOTAL DESC.]])</f>
        <v>20474.8</v>
      </c>
    </row>
    <row r="75" spans="1:22" s="148" customFormat="1" ht="51.75" customHeight="1" x14ac:dyDescent="0.25">
      <c r="A75" s="136">
        <v>66</v>
      </c>
      <c r="B75" s="141" t="s">
        <v>144</v>
      </c>
      <c r="C75" s="141" t="s">
        <v>145</v>
      </c>
      <c r="D75" s="141" t="s">
        <v>532</v>
      </c>
      <c r="E75" s="141" t="s">
        <v>48</v>
      </c>
      <c r="F75" s="141" t="s">
        <v>20</v>
      </c>
      <c r="G75" s="183" t="s">
        <v>550</v>
      </c>
      <c r="H75" s="144">
        <v>45000</v>
      </c>
      <c r="I75" s="152">
        <v>0</v>
      </c>
      <c r="J75" s="152">
        <f>(Tabla54[[#This Row],[SUELDO BUTO (RD$)]]+Tabla54[[#This Row],[OTROS ING.]])</f>
        <v>45000</v>
      </c>
      <c r="K75" s="160">
        <f t="shared" si="1"/>
        <v>1291.5</v>
      </c>
      <c r="L75" s="152">
        <v>572.39</v>
      </c>
      <c r="M75" s="152">
        <f t="shared" si="6"/>
        <v>1368</v>
      </c>
      <c r="N75" s="152">
        <v>8795.06</v>
      </c>
      <c r="O75" s="152">
        <f>SUM(K75:N75)</f>
        <v>12026.949999999999</v>
      </c>
      <c r="P75" s="152">
        <f>(Tabla54[[#This Row],[TOTAL ING.]]-Tabla54[[#This Row],[TOTAL DESC.]])</f>
        <v>32973.050000000003</v>
      </c>
      <c r="R75" s="149"/>
    </row>
    <row r="76" spans="1:22" s="148" customFormat="1" ht="51.75" customHeight="1" x14ac:dyDescent="0.25">
      <c r="A76" s="140">
        <v>67</v>
      </c>
      <c r="B76" s="141" t="s">
        <v>146</v>
      </c>
      <c r="C76" s="142" t="s">
        <v>145</v>
      </c>
      <c r="D76" s="142" t="s">
        <v>147</v>
      </c>
      <c r="E76" s="142" t="s">
        <v>23</v>
      </c>
      <c r="F76" s="142" t="s">
        <v>20</v>
      </c>
      <c r="G76" s="183" t="s">
        <v>550</v>
      </c>
      <c r="H76" s="143">
        <v>100000</v>
      </c>
      <c r="I76" s="152">
        <v>0</v>
      </c>
      <c r="J76" s="152">
        <f>(Tabla54[[#This Row],[SUELDO BUTO (RD$)]]+Tabla54[[#This Row],[OTROS ING.]])</f>
        <v>100000</v>
      </c>
      <c r="K76" s="160">
        <f t="shared" si="1"/>
        <v>2870</v>
      </c>
      <c r="L76" s="152">
        <v>0</v>
      </c>
      <c r="M76" s="152">
        <v>3040</v>
      </c>
      <c r="N76" s="152">
        <v>1885.4</v>
      </c>
      <c r="O76" s="152">
        <f t="shared" si="7"/>
        <v>7795.4</v>
      </c>
      <c r="P76" s="152">
        <f>(Tabla54[[#This Row],[TOTAL ING.]]-Tabla54[[#This Row],[TOTAL DESC.]])</f>
        <v>92204.6</v>
      </c>
    </row>
    <row r="77" spans="1:22" s="148" customFormat="1" ht="51.75" customHeight="1" x14ac:dyDescent="0.25">
      <c r="A77" s="140">
        <v>68</v>
      </c>
      <c r="B77" s="141" t="s">
        <v>152</v>
      </c>
      <c r="C77" s="142" t="s">
        <v>539</v>
      </c>
      <c r="D77" s="142" t="s">
        <v>519</v>
      </c>
      <c r="E77" s="142" t="s">
        <v>48</v>
      </c>
      <c r="F77" s="142" t="s">
        <v>20</v>
      </c>
      <c r="G77" s="183" t="s">
        <v>550</v>
      </c>
      <c r="H77" s="143">
        <v>50000</v>
      </c>
      <c r="I77" s="152">
        <v>0</v>
      </c>
      <c r="J77" s="152">
        <f>(Tabla54[[#This Row],[SUELDO BUTO (RD$)]]+Tabla54[[#This Row],[OTROS ING.]])</f>
        <v>50000</v>
      </c>
      <c r="K77" s="160">
        <f>H77*0.0287</f>
        <v>1435</v>
      </c>
      <c r="L77" s="152">
        <v>0</v>
      </c>
      <c r="M77" s="152">
        <v>1520</v>
      </c>
      <c r="N77" s="152">
        <v>7585.68</v>
      </c>
      <c r="O77" s="152">
        <f>SUM(K77:N77)</f>
        <v>10540.68</v>
      </c>
      <c r="P77" s="152">
        <f>(Tabla54[[#This Row],[TOTAL ING.]]-Tabla54[[#This Row],[TOTAL DESC.]])</f>
        <v>39459.32</v>
      </c>
      <c r="R77" s="149"/>
    </row>
    <row r="78" spans="1:22" s="148" customFormat="1" ht="51.75" customHeight="1" x14ac:dyDescent="0.25">
      <c r="A78" s="140">
        <v>69</v>
      </c>
      <c r="B78" s="141" t="s">
        <v>148</v>
      </c>
      <c r="C78" s="142" t="s">
        <v>149</v>
      </c>
      <c r="D78" s="142" t="s">
        <v>533</v>
      </c>
      <c r="E78" s="142" t="s">
        <v>48</v>
      </c>
      <c r="F78" s="142" t="s">
        <v>30</v>
      </c>
      <c r="G78" s="183" t="s">
        <v>550</v>
      </c>
      <c r="H78" s="143">
        <v>45000</v>
      </c>
      <c r="I78" s="152">
        <v>0</v>
      </c>
      <c r="J78" s="152">
        <f>(Tabla54[[#This Row],[SUELDO BUTO (RD$)]]+Tabla54[[#This Row],[OTROS ING.]])</f>
        <v>45000</v>
      </c>
      <c r="K78" s="160">
        <f t="shared" si="1"/>
        <v>1291.5</v>
      </c>
      <c r="L78" s="152">
        <v>1148.33</v>
      </c>
      <c r="M78" s="152">
        <f t="shared" si="6"/>
        <v>1368</v>
      </c>
      <c r="N78" s="152">
        <v>1125</v>
      </c>
      <c r="O78" s="152">
        <f t="shared" si="7"/>
        <v>4932.83</v>
      </c>
      <c r="P78" s="152">
        <f>(Tabla54[[#This Row],[TOTAL ING.]]-Tabla54[[#This Row],[TOTAL DESC.]])</f>
        <v>40067.17</v>
      </c>
      <c r="R78" s="149"/>
    </row>
    <row r="79" spans="1:22" s="148" customFormat="1" ht="51.75" customHeight="1" x14ac:dyDescent="0.25">
      <c r="A79" s="140">
        <v>70</v>
      </c>
      <c r="B79" s="141" t="s">
        <v>156</v>
      </c>
      <c r="C79" s="142" t="s">
        <v>153</v>
      </c>
      <c r="D79" s="142" t="s">
        <v>155</v>
      </c>
      <c r="E79" s="142" t="s">
        <v>48</v>
      </c>
      <c r="F79" s="142" t="s">
        <v>20</v>
      </c>
      <c r="G79" s="183" t="s">
        <v>550</v>
      </c>
      <c r="H79" s="143">
        <v>65000</v>
      </c>
      <c r="I79" s="152">
        <v>0</v>
      </c>
      <c r="J79" s="152">
        <f>(Tabla54[[#This Row],[SUELDO BUTO (RD$)]]+Tabla54[[#This Row],[OTROS ING.]])</f>
        <v>65000</v>
      </c>
      <c r="K79" s="160">
        <f t="shared" ref="K79:K99" si="8">H79*0.0287</f>
        <v>1865.5</v>
      </c>
      <c r="L79" s="152">
        <v>4043.62</v>
      </c>
      <c r="M79" s="152">
        <f t="shared" si="6"/>
        <v>1976</v>
      </c>
      <c r="N79" s="152">
        <v>2514.7800000000002</v>
      </c>
      <c r="O79" s="152">
        <f t="shared" si="7"/>
        <v>10399.9</v>
      </c>
      <c r="P79" s="152">
        <f>(Tabla54[[#This Row],[TOTAL ING.]]-Tabla54[[#This Row],[TOTAL DESC.]])</f>
        <v>54600.1</v>
      </c>
    </row>
    <row r="80" spans="1:22" s="148" customFormat="1" ht="51.75" customHeight="1" x14ac:dyDescent="0.25">
      <c r="A80" s="136">
        <v>71</v>
      </c>
      <c r="B80" s="141" t="s">
        <v>157</v>
      </c>
      <c r="C80" s="142" t="s">
        <v>153</v>
      </c>
      <c r="D80" s="142" t="s">
        <v>155</v>
      </c>
      <c r="E80" s="142" t="s">
        <v>48</v>
      </c>
      <c r="F80" s="142" t="s">
        <v>30</v>
      </c>
      <c r="G80" s="183" t="s">
        <v>550</v>
      </c>
      <c r="H80" s="143">
        <v>65000</v>
      </c>
      <c r="I80" s="152">
        <v>0</v>
      </c>
      <c r="J80" s="152">
        <f>(Tabla54[[#This Row],[SUELDO BUTO (RD$)]]+Tabla54[[#This Row],[OTROS ING.]])</f>
        <v>65000</v>
      </c>
      <c r="K80" s="160">
        <f t="shared" si="8"/>
        <v>1865.5</v>
      </c>
      <c r="L80" s="152">
        <v>4043.62</v>
      </c>
      <c r="M80" s="152">
        <v>1976</v>
      </c>
      <c r="N80" s="152">
        <v>2424.7800000000002</v>
      </c>
      <c r="O80" s="152">
        <f t="shared" si="7"/>
        <v>10309.9</v>
      </c>
      <c r="P80" s="152">
        <f>(Tabla54[[#This Row],[TOTAL ING.]]-Tabla54[[#This Row],[TOTAL DESC.]])</f>
        <v>54690.1</v>
      </c>
      <c r="R80" s="149"/>
    </row>
    <row r="81" spans="1:156" s="148" customFormat="1" ht="51.75" customHeight="1" x14ac:dyDescent="0.25">
      <c r="A81" s="140">
        <v>72</v>
      </c>
      <c r="B81" s="141" t="s">
        <v>158</v>
      </c>
      <c r="C81" s="142" t="s">
        <v>153</v>
      </c>
      <c r="D81" s="142" t="s">
        <v>159</v>
      </c>
      <c r="E81" s="142" t="s">
        <v>48</v>
      </c>
      <c r="F81" s="142" t="s">
        <v>20</v>
      </c>
      <c r="G81" s="183" t="s">
        <v>550</v>
      </c>
      <c r="H81" s="143">
        <v>51000</v>
      </c>
      <c r="I81" s="152">
        <v>0</v>
      </c>
      <c r="J81" s="152">
        <f>(Tabla54[[#This Row],[SUELDO BUTO (RD$)]]+Tabla54[[#This Row],[OTROS ING.]])</f>
        <v>51000</v>
      </c>
      <c r="K81" s="160">
        <f t="shared" si="8"/>
        <v>1463.7</v>
      </c>
      <c r="L81" s="152">
        <v>1707.17</v>
      </c>
      <c r="M81" s="152">
        <f t="shared" si="6"/>
        <v>1550.4</v>
      </c>
      <c r="N81" s="152">
        <v>3297.68</v>
      </c>
      <c r="O81" s="152">
        <f t="shared" si="7"/>
        <v>8018.9500000000007</v>
      </c>
      <c r="P81" s="152">
        <f>(Tabla54[[#This Row],[TOTAL ING.]]-Tabla54[[#This Row],[TOTAL DESC.]])</f>
        <v>42981.05</v>
      </c>
      <c r="R81" s="149"/>
    </row>
    <row r="82" spans="1:156" s="148" customFormat="1" ht="51.75" customHeight="1" x14ac:dyDescent="0.25">
      <c r="A82" s="140">
        <v>73</v>
      </c>
      <c r="B82" s="141" t="s">
        <v>160</v>
      </c>
      <c r="C82" s="142" t="s">
        <v>153</v>
      </c>
      <c r="D82" s="142" t="s">
        <v>161</v>
      </c>
      <c r="E82" s="142" t="s">
        <v>48</v>
      </c>
      <c r="F82" s="142" t="s">
        <v>20</v>
      </c>
      <c r="G82" s="183" t="s">
        <v>550</v>
      </c>
      <c r="H82" s="143">
        <v>51000</v>
      </c>
      <c r="I82" s="152">
        <v>0</v>
      </c>
      <c r="J82" s="152">
        <f>(Tabla54[[#This Row],[SUELDO BUTO (RD$)]]+Tabla54[[#This Row],[OTROS ING.]])</f>
        <v>51000</v>
      </c>
      <c r="K82" s="160">
        <f t="shared" si="8"/>
        <v>1463.7</v>
      </c>
      <c r="L82" s="152">
        <v>1707.17</v>
      </c>
      <c r="M82" s="152">
        <f t="shared" si="6"/>
        <v>1550.4</v>
      </c>
      <c r="N82" s="152">
        <v>2569.7800000000002</v>
      </c>
      <c r="O82" s="152">
        <f t="shared" si="7"/>
        <v>7291.0500000000011</v>
      </c>
      <c r="P82" s="152">
        <f>(Tabla54[[#This Row],[TOTAL ING.]]-Tabla54[[#This Row],[TOTAL DESC.]])</f>
        <v>43708.95</v>
      </c>
      <c r="R82" s="149"/>
      <c r="U82" s="149"/>
    </row>
    <row r="83" spans="1:156" s="148" customFormat="1" ht="51.75" customHeight="1" x14ac:dyDescent="0.25">
      <c r="A83" s="140">
        <v>74</v>
      </c>
      <c r="B83" s="141" t="s">
        <v>162</v>
      </c>
      <c r="C83" s="142" t="s">
        <v>153</v>
      </c>
      <c r="D83" s="142" t="s">
        <v>161</v>
      </c>
      <c r="E83" s="142" t="s">
        <v>38</v>
      </c>
      <c r="F83" s="142" t="s">
        <v>30</v>
      </c>
      <c r="G83" s="183" t="s">
        <v>550</v>
      </c>
      <c r="H83" s="143">
        <v>51000</v>
      </c>
      <c r="I83" s="152">
        <v>0</v>
      </c>
      <c r="J83" s="152">
        <f>(Tabla54[[#This Row],[SUELDO BUTO (RD$)]]+Tabla54[[#This Row],[OTROS ING.]])</f>
        <v>51000</v>
      </c>
      <c r="K83" s="160">
        <f t="shared" si="8"/>
        <v>1463.7</v>
      </c>
      <c r="L83" s="152">
        <v>1995.14</v>
      </c>
      <c r="M83" s="152">
        <v>1550.4</v>
      </c>
      <c r="N83" s="152">
        <v>2673.7</v>
      </c>
      <c r="O83" s="152">
        <f t="shared" si="7"/>
        <v>7682.94</v>
      </c>
      <c r="P83" s="152">
        <f>(Tabla54[[#This Row],[TOTAL ING.]]-Tabla54[[#This Row],[TOTAL DESC.]])</f>
        <v>43317.06</v>
      </c>
      <c r="R83" s="149"/>
      <c r="U83" s="149"/>
    </row>
    <row r="84" spans="1:156" s="148" customFormat="1" ht="51.75" customHeight="1" x14ac:dyDescent="0.25">
      <c r="A84" s="140">
        <v>75</v>
      </c>
      <c r="B84" s="141" t="s">
        <v>163</v>
      </c>
      <c r="C84" s="142" t="s">
        <v>153</v>
      </c>
      <c r="D84" s="142" t="s">
        <v>155</v>
      </c>
      <c r="E84" s="142" t="s">
        <v>38</v>
      </c>
      <c r="F84" s="142" t="s">
        <v>30</v>
      </c>
      <c r="G84" s="183" t="s">
        <v>550</v>
      </c>
      <c r="H84" s="143">
        <v>51000</v>
      </c>
      <c r="I84" s="152">
        <v>0</v>
      </c>
      <c r="J84" s="152">
        <v>51000</v>
      </c>
      <c r="K84" s="160">
        <f t="shared" si="8"/>
        <v>1463.7</v>
      </c>
      <c r="L84" s="152">
        <v>0</v>
      </c>
      <c r="M84" s="152">
        <v>1550.4</v>
      </c>
      <c r="N84" s="152">
        <v>225</v>
      </c>
      <c r="O84" s="152">
        <f t="shared" si="7"/>
        <v>3239.1000000000004</v>
      </c>
      <c r="P84" s="152">
        <f>(Tabla54[[#This Row],[TOTAL ING.]]-Tabla54[[#This Row],[TOTAL DESC.]])</f>
        <v>47760.9</v>
      </c>
      <c r="R84" s="149"/>
    </row>
    <row r="85" spans="1:156" s="148" customFormat="1" ht="51.75" customHeight="1" x14ac:dyDescent="0.25">
      <c r="A85" s="136">
        <v>76</v>
      </c>
      <c r="B85" s="141" t="s">
        <v>167</v>
      </c>
      <c r="C85" s="142" t="s">
        <v>168</v>
      </c>
      <c r="D85" s="142" t="s">
        <v>169</v>
      </c>
      <c r="E85" s="142" t="s">
        <v>48</v>
      </c>
      <c r="F85" s="142" t="s">
        <v>30</v>
      </c>
      <c r="G85" s="183" t="s">
        <v>550</v>
      </c>
      <c r="H85" s="143">
        <v>80000</v>
      </c>
      <c r="I85" s="152">
        <v>0</v>
      </c>
      <c r="J85" s="152">
        <f>(Tabla54[[#This Row],[SUELDO BUTO (RD$)]]+Tabla54[[#This Row],[OTROS ING.]])</f>
        <v>80000</v>
      </c>
      <c r="K85" s="160">
        <f>H85*0.0287</f>
        <v>2296</v>
      </c>
      <c r="L85" s="152">
        <v>6920.92</v>
      </c>
      <c r="M85" s="152">
        <f>H85*0.0304</f>
        <v>2432</v>
      </c>
      <c r="N85" s="152">
        <v>2714.78</v>
      </c>
      <c r="O85" s="152">
        <f>SUM(K85:N85)</f>
        <v>14363.7</v>
      </c>
      <c r="P85" s="152">
        <f>(Tabla54[[#This Row],[TOTAL ING.]]-Tabla54[[#This Row],[TOTAL DESC.]])</f>
        <v>65636.3</v>
      </c>
      <c r="R85" s="149"/>
    </row>
    <row r="86" spans="1:156" s="148" customFormat="1" ht="51.75" customHeight="1" x14ac:dyDescent="0.25">
      <c r="A86" s="140">
        <v>77</v>
      </c>
      <c r="B86" s="141" t="s">
        <v>164</v>
      </c>
      <c r="C86" s="142" t="s">
        <v>165</v>
      </c>
      <c r="D86" s="142" t="s">
        <v>166</v>
      </c>
      <c r="E86" s="142" t="s">
        <v>48</v>
      </c>
      <c r="F86" s="142" t="s">
        <v>30</v>
      </c>
      <c r="G86" s="183" t="s">
        <v>550</v>
      </c>
      <c r="H86" s="143">
        <v>150000</v>
      </c>
      <c r="I86" s="152">
        <v>0</v>
      </c>
      <c r="J86" s="152">
        <f>(Tabla54[[#This Row],[SUELDO BUTO (RD$)]]+Tabla54[[#This Row],[OTROS ING.]])</f>
        <v>150000</v>
      </c>
      <c r="K86" s="160">
        <f t="shared" si="8"/>
        <v>4305</v>
      </c>
      <c r="L86" s="152">
        <v>23386.67</v>
      </c>
      <c r="M86" s="152">
        <f t="shared" ref="M86:M87" si="9">H86*0.0304</f>
        <v>4560</v>
      </c>
      <c r="N86" s="152">
        <v>2144.7800000000002</v>
      </c>
      <c r="O86" s="152">
        <f t="shared" si="7"/>
        <v>34396.449999999997</v>
      </c>
      <c r="P86" s="152">
        <f>(Tabla54[[#This Row],[TOTAL ING.]]-Tabla54[[#This Row],[TOTAL DESC.]])</f>
        <v>115603.55</v>
      </c>
      <c r="R86" s="149"/>
      <c r="S86" s="149"/>
    </row>
    <row r="87" spans="1:156" s="148" customFormat="1" ht="51.75" customHeight="1" x14ac:dyDescent="0.25">
      <c r="A87" s="140">
        <v>78</v>
      </c>
      <c r="B87" s="141" t="s">
        <v>170</v>
      </c>
      <c r="C87" s="142" t="s">
        <v>526</v>
      </c>
      <c r="D87" s="142" t="s">
        <v>78</v>
      </c>
      <c r="E87" s="142" t="s">
        <v>38</v>
      </c>
      <c r="F87" s="142" t="s">
        <v>20</v>
      </c>
      <c r="G87" s="183" t="s">
        <v>550</v>
      </c>
      <c r="H87" s="143">
        <v>40000</v>
      </c>
      <c r="I87" s="152">
        <v>0</v>
      </c>
      <c r="J87" s="152">
        <f>(Tabla54[[#This Row],[SUELDO BUTO (RD$)]]+Tabla54[[#This Row],[OTROS ING.]])</f>
        <v>40000</v>
      </c>
      <c r="K87" s="160">
        <f t="shared" si="8"/>
        <v>1148</v>
      </c>
      <c r="L87" s="152">
        <v>442.65</v>
      </c>
      <c r="M87" s="152">
        <f t="shared" si="9"/>
        <v>1216</v>
      </c>
      <c r="N87" s="152">
        <v>505</v>
      </c>
      <c r="O87" s="152">
        <f t="shared" si="7"/>
        <v>3311.65</v>
      </c>
      <c r="P87" s="152">
        <f>(Tabla54[[#This Row],[TOTAL ING.]]-Tabla54[[#This Row],[TOTAL DESC.]])</f>
        <v>36688.35</v>
      </c>
      <c r="R87" s="149"/>
    </row>
    <row r="88" spans="1:156" s="148" customFormat="1" ht="51.75" customHeight="1" x14ac:dyDescent="0.25">
      <c r="A88" s="140">
        <v>79</v>
      </c>
      <c r="B88" s="141" t="s">
        <v>172</v>
      </c>
      <c r="C88" s="142" t="s">
        <v>173</v>
      </c>
      <c r="D88" s="142" t="s">
        <v>174</v>
      </c>
      <c r="E88" s="142" t="s">
        <v>38</v>
      </c>
      <c r="F88" s="142" t="s">
        <v>30</v>
      </c>
      <c r="G88" s="183" t="s">
        <v>550</v>
      </c>
      <c r="H88" s="143">
        <v>70000</v>
      </c>
      <c r="I88" s="152">
        <v>0</v>
      </c>
      <c r="J88" s="152">
        <v>70000</v>
      </c>
      <c r="K88" s="160">
        <f t="shared" si="8"/>
        <v>2009</v>
      </c>
      <c r="L88" s="152">
        <v>4984.5200000000004</v>
      </c>
      <c r="M88" s="152">
        <v>2128</v>
      </c>
      <c r="N88" s="152">
        <v>2034.78</v>
      </c>
      <c r="O88" s="152">
        <f t="shared" si="7"/>
        <v>11156.300000000001</v>
      </c>
      <c r="P88" s="152">
        <f>(Tabla54[[#This Row],[TOTAL ING.]]-Tabla54[[#This Row],[TOTAL DESC.]])</f>
        <v>58843.7</v>
      </c>
      <c r="R88" s="149"/>
      <c r="S88" s="149"/>
    </row>
    <row r="89" spans="1:156" s="148" customFormat="1" ht="51.75" customHeight="1" x14ac:dyDescent="0.25">
      <c r="A89" s="140">
        <v>80</v>
      </c>
      <c r="B89" s="141" t="s">
        <v>175</v>
      </c>
      <c r="C89" s="142" t="s">
        <v>173</v>
      </c>
      <c r="D89" s="142" t="s">
        <v>534</v>
      </c>
      <c r="E89" s="142" t="s">
        <v>38</v>
      </c>
      <c r="F89" s="142" t="s">
        <v>20</v>
      </c>
      <c r="G89" s="183" t="s">
        <v>550</v>
      </c>
      <c r="H89" s="143">
        <v>35000</v>
      </c>
      <c r="I89" s="152">
        <v>0</v>
      </c>
      <c r="J89" s="152">
        <f>(Tabla54[[#This Row],[SUELDO BUTO (RD$)]]+Tabla54[[#This Row],[OTROS ING.]])</f>
        <v>35000</v>
      </c>
      <c r="K89" s="160">
        <f t="shared" si="8"/>
        <v>1004.5</v>
      </c>
      <c r="L89" s="152">
        <v>0</v>
      </c>
      <c r="M89" s="152">
        <f>H89*0.0304</f>
        <v>1064</v>
      </c>
      <c r="N89" s="152">
        <v>977.9</v>
      </c>
      <c r="O89" s="152">
        <f t="shared" si="7"/>
        <v>3046.4</v>
      </c>
      <c r="P89" s="152">
        <f>(Tabla54[[#This Row],[TOTAL ING.]]-Tabla54[[#This Row],[TOTAL DESC.]])</f>
        <v>31953.599999999999</v>
      </c>
      <c r="R89" s="149"/>
    </row>
    <row r="90" spans="1:156" s="148" customFormat="1" ht="51.75" customHeight="1" x14ac:dyDescent="0.25">
      <c r="A90" s="136">
        <v>81</v>
      </c>
      <c r="B90" s="141" t="s">
        <v>176</v>
      </c>
      <c r="C90" s="142" t="s">
        <v>177</v>
      </c>
      <c r="D90" s="142" t="s">
        <v>67</v>
      </c>
      <c r="E90" s="142" t="s">
        <v>38</v>
      </c>
      <c r="F90" s="142" t="s">
        <v>20</v>
      </c>
      <c r="G90" s="183" t="s">
        <v>550</v>
      </c>
      <c r="H90" s="143">
        <v>40000</v>
      </c>
      <c r="I90" s="152">
        <v>0</v>
      </c>
      <c r="J90" s="152">
        <f>(Tabla54[[#This Row],[SUELDO BUTO (RD$)]]+Tabla54[[#This Row],[OTROS ING.]])</f>
        <v>40000</v>
      </c>
      <c r="K90" s="160">
        <f t="shared" si="8"/>
        <v>1148</v>
      </c>
      <c r="L90" s="152">
        <v>442.65</v>
      </c>
      <c r="M90" s="152">
        <f>H90*0.0304</f>
        <v>1216</v>
      </c>
      <c r="N90" s="152">
        <v>935.4</v>
      </c>
      <c r="O90" s="152">
        <f t="shared" si="7"/>
        <v>3742.05</v>
      </c>
      <c r="P90" s="152">
        <f>(Tabla54[[#This Row],[TOTAL ING.]]-Tabla54[[#This Row],[TOTAL DESC.]])</f>
        <v>36257.949999999997</v>
      </c>
      <c r="R90" s="149"/>
    </row>
    <row r="91" spans="1:156" s="148" customFormat="1" ht="51.75" customHeight="1" x14ac:dyDescent="0.25">
      <c r="A91" s="140">
        <v>82</v>
      </c>
      <c r="B91" s="141" t="s">
        <v>178</v>
      </c>
      <c r="C91" s="142" t="s">
        <v>179</v>
      </c>
      <c r="D91" s="142" t="s">
        <v>180</v>
      </c>
      <c r="E91" s="142" t="s">
        <v>48</v>
      </c>
      <c r="F91" s="142" t="s">
        <v>30</v>
      </c>
      <c r="G91" s="183" t="s">
        <v>549</v>
      </c>
      <c r="H91" s="143">
        <v>150000</v>
      </c>
      <c r="I91" s="152">
        <v>0</v>
      </c>
      <c r="J91" s="152">
        <v>150000</v>
      </c>
      <c r="K91" s="160">
        <f t="shared" si="8"/>
        <v>4305</v>
      </c>
      <c r="L91" s="152">
        <v>23386.67</v>
      </c>
      <c r="M91" s="152">
        <f>H91*0.0304</f>
        <v>4560</v>
      </c>
      <c r="N91" s="152">
        <v>2144.7800000000002</v>
      </c>
      <c r="O91" s="152">
        <f t="shared" si="7"/>
        <v>34396.449999999997</v>
      </c>
      <c r="P91" s="152">
        <f>(Tabla54[[#This Row],[TOTAL ING.]]-Tabla54[[#This Row],[TOTAL DESC.]])</f>
        <v>115603.55</v>
      </c>
      <c r="R91" s="149"/>
      <c r="S91" s="149"/>
    </row>
    <row r="92" spans="1:156" s="148" customFormat="1" ht="51.75" customHeight="1" x14ac:dyDescent="0.25">
      <c r="A92" s="140">
        <v>83</v>
      </c>
      <c r="B92" s="141" t="s">
        <v>181</v>
      </c>
      <c r="C92" s="142" t="s">
        <v>179</v>
      </c>
      <c r="D92" s="142" t="s">
        <v>56</v>
      </c>
      <c r="E92" s="142" t="s">
        <v>48</v>
      </c>
      <c r="F92" s="142" t="s">
        <v>20</v>
      </c>
      <c r="G92" s="183" t="s">
        <v>549</v>
      </c>
      <c r="H92" s="143">
        <v>45000</v>
      </c>
      <c r="I92" s="152">
        <v>0</v>
      </c>
      <c r="J92" s="152">
        <v>45000</v>
      </c>
      <c r="K92" s="160">
        <f t="shared" si="8"/>
        <v>1291.5</v>
      </c>
      <c r="L92" s="152">
        <v>1148.33</v>
      </c>
      <c r="M92" s="152">
        <f>H92*0.0304</f>
        <v>1368</v>
      </c>
      <c r="N92" s="152">
        <v>605</v>
      </c>
      <c r="O92" s="152">
        <f t="shared" si="7"/>
        <v>4412.83</v>
      </c>
      <c r="P92" s="152">
        <f>(Tabla54[[#This Row],[TOTAL ING.]]-Tabla54[[#This Row],[TOTAL DESC.]])</f>
        <v>40587.17</v>
      </c>
      <c r="R92" s="149"/>
      <c r="S92" s="149"/>
    </row>
    <row r="93" spans="1:156" s="148" customFormat="1" ht="51.75" customHeight="1" x14ac:dyDescent="0.25">
      <c r="A93" s="140">
        <v>84</v>
      </c>
      <c r="B93" s="141" t="s">
        <v>182</v>
      </c>
      <c r="C93" s="142" t="s">
        <v>179</v>
      </c>
      <c r="D93" s="142" t="s">
        <v>43</v>
      </c>
      <c r="E93" s="142" t="s">
        <v>44</v>
      </c>
      <c r="F93" s="142" t="s">
        <v>30</v>
      </c>
      <c r="G93" s="183" t="s">
        <v>549</v>
      </c>
      <c r="H93" s="143">
        <v>25000</v>
      </c>
      <c r="I93" s="152">
        <v>0</v>
      </c>
      <c r="J93" s="152">
        <v>25000</v>
      </c>
      <c r="K93" s="160">
        <f t="shared" si="8"/>
        <v>717.5</v>
      </c>
      <c r="L93" s="152">
        <v>0</v>
      </c>
      <c r="M93" s="152">
        <v>760</v>
      </c>
      <c r="N93" s="152">
        <v>225</v>
      </c>
      <c r="O93" s="152">
        <f t="shared" si="7"/>
        <v>1702.5</v>
      </c>
      <c r="P93" s="152">
        <f>(Tabla54[[#This Row],[TOTAL ING.]]-Tabla54[[#This Row],[TOTAL DESC.]])</f>
        <v>23297.5</v>
      </c>
    </row>
    <row r="94" spans="1:156" s="148" customFormat="1" ht="51.75" customHeight="1" x14ac:dyDescent="0.25">
      <c r="A94" s="140">
        <v>85</v>
      </c>
      <c r="B94" s="141" t="s">
        <v>183</v>
      </c>
      <c r="C94" s="142" t="s">
        <v>179</v>
      </c>
      <c r="D94" s="142" t="s">
        <v>40</v>
      </c>
      <c r="E94" s="142" t="s">
        <v>44</v>
      </c>
      <c r="F94" s="142" t="s">
        <v>20</v>
      </c>
      <c r="G94" s="183" t="s">
        <v>549</v>
      </c>
      <c r="H94" s="143">
        <v>22000</v>
      </c>
      <c r="I94" s="152">
        <v>0</v>
      </c>
      <c r="J94" s="152">
        <v>22000</v>
      </c>
      <c r="K94" s="160">
        <f t="shared" si="8"/>
        <v>631.4</v>
      </c>
      <c r="L94" s="152">
        <v>0</v>
      </c>
      <c r="M94" s="152">
        <f>H94*0.0304</f>
        <v>668.8</v>
      </c>
      <c r="N94" s="152">
        <v>777.9</v>
      </c>
      <c r="O94" s="152">
        <f t="shared" si="7"/>
        <v>2078.1</v>
      </c>
      <c r="P94" s="152">
        <f>(Tabla54[[#This Row],[TOTAL ING.]]-Tabla54[[#This Row],[TOTAL DESC.]])</f>
        <v>19921.900000000001</v>
      </c>
      <c r="R94" s="149"/>
    </row>
    <row r="95" spans="1:156" s="148" customFormat="1" ht="51.75" customHeight="1" x14ac:dyDescent="0.25">
      <c r="A95" s="136">
        <v>86</v>
      </c>
      <c r="B95" s="141" t="s">
        <v>184</v>
      </c>
      <c r="C95" s="142" t="s">
        <v>179</v>
      </c>
      <c r="D95" s="142" t="s">
        <v>185</v>
      </c>
      <c r="E95" s="142" t="s">
        <v>48</v>
      </c>
      <c r="F95" s="142" t="s">
        <v>20</v>
      </c>
      <c r="G95" s="183" t="s">
        <v>549</v>
      </c>
      <c r="H95" s="143">
        <v>65000</v>
      </c>
      <c r="I95" s="152" t="s">
        <v>41</v>
      </c>
      <c r="J95" s="152">
        <v>65000</v>
      </c>
      <c r="K95" s="160">
        <f t="shared" si="8"/>
        <v>1865.5</v>
      </c>
      <c r="L95" s="152">
        <v>4427.58</v>
      </c>
      <c r="M95" s="152">
        <f>H95*0.0304</f>
        <v>1976</v>
      </c>
      <c r="N95" s="152">
        <v>735</v>
      </c>
      <c r="O95" s="152">
        <f t="shared" si="7"/>
        <v>9004.08</v>
      </c>
      <c r="P95" s="152">
        <f>(Tabla54[[#This Row],[TOTAL ING.]]-Tabla54[[#This Row],[TOTAL DESC.]])</f>
        <v>55995.92</v>
      </c>
      <c r="R95" s="149"/>
    </row>
    <row r="96" spans="1:156" s="148" customFormat="1" ht="51.75" customHeight="1" x14ac:dyDescent="0.25">
      <c r="A96" s="140">
        <v>87</v>
      </c>
      <c r="B96" s="141" t="s">
        <v>187</v>
      </c>
      <c r="C96" s="142" t="s">
        <v>188</v>
      </c>
      <c r="D96" s="142" t="s">
        <v>185</v>
      </c>
      <c r="E96" s="142" t="s">
        <v>48</v>
      </c>
      <c r="F96" s="142" t="s">
        <v>20</v>
      </c>
      <c r="G96" s="183" t="s">
        <v>549</v>
      </c>
      <c r="H96" s="143">
        <v>65000</v>
      </c>
      <c r="I96" s="152">
        <v>0</v>
      </c>
      <c r="J96" s="152">
        <f>(Tabla54[[#This Row],[SUELDO BUTO (RD$)]]+Tabla54[[#This Row],[OTROS ING.]])</f>
        <v>65000</v>
      </c>
      <c r="K96" s="160">
        <f t="shared" si="8"/>
        <v>1865.5</v>
      </c>
      <c r="L96" s="152">
        <v>4427.58</v>
      </c>
      <c r="M96" s="152">
        <f>H96*0.0304</f>
        <v>1976</v>
      </c>
      <c r="N96" s="152">
        <v>5307.9</v>
      </c>
      <c r="O96" s="152">
        <f t="shared" si="7"/>
        <v>13576.98</v>
      </c>
      <c r="P96" s="152">
        <f>(Tabla54[[#This Row],[TOTAL ING.]]-Tabla54[[#This Row],[TOTAL DESC.]])</f>
        <v>51423.020000000004</v>
      </c>
      <c r="R96" s="149"/>
      <c r="EZ96" s="148" t="s">
        <v>186</v>
      </c>
    </row>
    <row r="97" spans="1:21" s="148" customFormat="1" ht="51.75" customHeight="1" x14ac:dyDescent="0.25">
      <c r="A97" s="140">
        <v>88</v>
      </c>
      <c r="B97" s="141" t="s">
        <v>189</v>
      </c>
      <c r="C97" s="142" t="s">
        <v>188</v>
      </c>
      <c r="D97" s="142" t="s">
        <v>40</v>
      </c>
      <c r="E97" s="142" t="s">
        <v>38</v>
      </c>
      <c r="F97" s="142" t="s">
        <v>20</v>
      </c>
      <c r="G97" s="183" t="s">
        <v>549</v>
      </c>
      <c r="H97" s="143">
        <v>22000</v>
      </c>
      <c r="I97" s="152">
        <v>0</v>
      </c>
      <c r="J97" s="152">
        <v>22000</v>
      </c>
      <c r="K97" s="160">
        <f t="shared" si="8"/>
        <v>631.4</v>
      </c>
      <c r="L97" s="152">
        <v>0</v>
      </c>
      <c r="M97" s="152">
        <f>H97*0.0304</f>
        <v>668.8</v>
      </c>
      <c r="N97" s="152">
        <v>2144.7800000000002</v>
      </c>
      <c r="O97" s="152">
        <f t="shared" si="7"/>
        <v>3444.98</v>
      </c>
      <c r="P97" s="152">
        <f>(Tabla54[[#This Row],[TOTAL ING.]]-Tabla54[[#This Row],[TOTAL DESC.]])</f>
        <v>18555.02</v>
      </c>
      <c r="R97" s="149"/>
    </row>
    <row r="98" spans="1:21" s="148" customFormat="1" ht="51.75" customHeight="1" x14ac:dyDescent="0.25">
      <c r="A98" s="140">
        <v>89</v>
      </c>
      <c r="B98" s="141" t="s">
        <v>190</v>
      </c>
      <c r="C98" s="142" t="s">
        <v>188</v>
      </c>
      <c r="D98" s="142" t="s">
        <v>67</v>
      </c>
      <c r="E98" s="142" t="s">
        <v>38</v>
      </c>
      <c r="F98" s="142" t="s">
        <v>20</v>
      </c>
      <c r="G98" s="183" t="s">
        <v>549</v>
      </c>
      <c r="H98" s="143">
        <v>40000</v>
      </c>
      <c r="I98" s="152">
        <v>0</v>
      </c>
      <c r="J98" s="152">
        <f>(Tabla54[[#This Row],[SUELDO BUTO (RD$)]]+Tabla54[[#This Row],[OTROS ING.]])</f>
        <v>40000</v>
      </c>
      <c r="K98" s="160">
        <f t="shared" si="8"/>
        <v>1148</v>
      </c>
      <c r="L98" s="152">
        <v>442.65</v>
      </c>
      <c r="M98" s="152">
        <f>H98*0.0304</f>
        <v>1216</v>
      </c>
      <c r="N98" s="152">
        <v>425</v>
      </c>
      <c r="O98" s="152">
        <f t="shared" si="7"/>
        <v>3231.65</v>
      </c>
      <c r="P98" s="152">
        <f>(Tabla54[[#This Row],[TOTAL ING.]]-Tabla54[[#This Row],[TOTAL DESC.]])</f>
        <v>36768.35</v>
      </c>
      <c r="R98" s="149"/>
    </row>
    <row r="99" spans="1:21" s="148" customFormat="1" ht="51.75" customHeight="1" thickBot="1" x14ac:dyDescent="0.3">
      <c r="A99" s="140">
        <v>90</v>
      </c>
      <c r="B99" s="141" t="s">
        <v>191</v>
      </c>
      <c r="C99" s="142" t="s">
        <v>188</v>
      </c>
      <c r="D99" s="142" t="s">
        <v>67</v>
      </c>
      <c r="E99" s="142" t="s">
        <v>38</v>
      </c>
      <c r="F99" s="142" t="s">
        <v>20</v>
      </c>
      <c r="G99" s="183" t="s">
        <v>549</v>
      </c>
      <c r="H99" s="143">
        <v>40000</v>
      </c>
      <c r="I99" s="152">
        <v>0</v>
      </c>
      <c r="J99" s="152">
        <f>(Tabla54[[#This Row],[SUELDO BUTO (RD$)]]+Tabla54[[#This Row],[OTROS ING.]])</f>
        <v>40000</v>
      </c>
      <c r="K99" s="160">
        <f t="shared" si="8"/>
        <v>1148</v>
      </c>
      <c r="L99" s="152">
        <v>154.68</v>
      </c>
      <c r="M99" s="152">
        <v>1216</v>
      </c>
      <c r="N99" s="152">
        <v>3564.78</v>
      </c>
      <c r="O99" s="152">
        <f t="shared" si="7"/>
        <v>6083.4600000000009</v>
      </c>
      <c r="P99" s="152">
        <f>(Tabla54[[#This Row],[TOTAL ING.]]-Tabla54[[#This Row],[TOTAL DESC.]])</f>
        <v>33916.54</v>
      </c>
      <c r="R99" s="149"/>
    </row>
    <row r="100" spans="1:21" s="148" customFormat="1" ht="51.75" customHeight="1" thickBot="1" x14ac:dyDescent="0.3">
      <c r="A100" s="204" t="s">
        <v>193</v>
      </c>
      <c r="B100" s="205"/>
      <c r="C100" s="205"/>
      <c r="D100" s="205"/>
      <c r="E100" s="205"/>
      <c r="F100" s="206"/>
      <c r="G100" s="177"/>
      <c r="H100" s="147">
        <f>SUBTOTAL(109,Tabla54[SUELDO BUTO (RD$)])</f>
        <v>5503000</v>
      </c>
      <c r="I100" s="155">
        <f>SUBTOTAL(109,Tabla54[OTROS ING.])</f>
        <v>0</v>
      </c>
      <c r="J100" s="155">
        <f>SUBTOTAL(9,J10:J99)</f>
        <v>5503000</v>
      </c>
      <c r="K100" s="155">
        <f>SUBTOTAL(109,Tabla54[AFP])</f>
        <v>157936.09999999992</v>
      </c>
      <c r="L100" s="155">
        <f>SUM(L10:L99)</f>
        <v>422202.89000000036</v>
      </c>
      <c r="M100" s="155">
        <f>SUM(M10:M99)</f>
        <v>161650.77999999994</v>
      </c>
      <c r="N100" s="155">
        <f>SUM(N10:N99)</f>
        <v>128747.62999999993</v>
      </c>
      <c r="O100" s="155">
        <f>SUBTOTAL(109,Tabla54[TOTAL DESC.])</f>
        <v>870537.39999999956</v>
      </c>
      <c r="P100" s="162">
        <f>SUBTOTAL(109,Tabla54[NETO])</f>
        <v>4632462.5999999987</v>
      </c>
      <c r="R100" s="149"/>
    </row>
    <row r="101" spans="1:21" s="148" customFormat="1" ht="51.75" customHeight="1" x14ac:dyDescent="0.35">
      <c r="A101" s="74"/>
      <c r="B101" s="75"/>
      <c r="C101" s="76"/>
      <c r="D101" s="76"/>
      <c r="E101" s="77"/>
      <c r="F101" s="76"/>
      <c r="G101" s="174"/>
      <c r="H101" s="92"/>
      <c r="I101" s="150"/>
      <c r="J101" s="150"/>
      <c r="K101" s="157"/>
      <c r="L101" s="150"/>
      <c r="M101" s="157"/>
      <c r="N101" s="157"/>
      <c r="O101" s="157"/>
      <c r="P101" s="157"/>
      <c r="R101" s="149"/>
      <c r="U101" s="149"/>
    </row>
    <row r="102" spans="1:21" s="82" customFormat="1" ht="44.25" customHeight="1" x14ac:dyDescent="0.35">
      <c r="A102" s="75"/>
      <c r="B102" s="75"/>
      <c r="C102" s="76"/>
      <c r="D102" s="76"/>
      <c r="E102" s="77"/>
      <c r="F102" s="75"/>
      <c r="G102" s="178"/>
      <c r="H102" s="75"/>
      <c r="I102" s="150"/>
      <c r="J102" s="150"/>
      <c r="K102" s="150"/>
      <c r="L102" s="150"/>
      <c r="M102" s="150"/>
      <c r="N102" s="150"/>
      <c r="O102" s="150"/>
      <c r="P102" s="150"/>
      <c r="R102" s="83"/>
    </row>
    <row r="103" spans="1:21" s="82" customFormat="1" ht="44.25" customHeight="1" x14ac:dyDescent="0.4">
      <c r="A103" s="93"/>
      <c r="B103" s="81" t="s">
        <v>194</v>
      </c>
      <c r="C103" s="81"/>
      <c r="D103" s="81" t="s">
        <v>195</v>
      </c>
      <c r="E103" s="194"/>
      <c r="F103" s="194"/>
      <c r="G103" s="179"/>
      <c r="H103" s="93"/>
      <c r="I103" s="156"/>
      <c r="J103" s="156"/>
      <c r="K103" s="156" t="s">
        <v>196</v>
      </c>
      <c r="L103" s="156"/>
      <c r="M103" s="156"/>
      <c r="N103" s="156"/>
      <c r="O103" s="202"/>
      <c r="P103" s="202"/>
    </row>
    <row r="104" spans="1:21" s="93" customFormat="1" ht="44.25" customHeight="1" x14ac:dyDescent="0.4">
      <c r="B104" s="81"/>
      <c r="C104" s="81"/>
      <c r="D104" s="81"/>
      <c r="E104" s="95"/>
      <c r="F104" s="81"/>
      <c r="G104" s="179"/>
      <c r="I104" s="156"/>
      <c r="J104" s="156"/>
      <c r="K104" s="156"/>
      <c r="L104" s="156"/>
      <c r="M104" s="156"/>
      <c r="N104" s="156"/>
      <c r="O104" s="156"/>
      <c r="P104" s="156"/>
    </row>
    <row r="105" spans="1:21" s="93" customFormat="1" ht="44.25" customHeight="1" x14ac:dyDescent="0.4">
      <c r="B105" s="81"/>
      <c r="C105" s="81"/>
      <c r="D105" s="81"/>
      <c r="E105" s="95"/>
      <c r="F105" s="81"/>
      <c r="G105" s="179"/>
      <c r="I105" s="156"/>
      <c r="J105" s="156"/>
      <c r="K105" s="156"/>
      <c r="L105" s="156"/>
      <c r="M105" s="156"/>
      <c r="N105" s="156"/>
      <c r="O105" s="156"/>
      <c r="P105" s="156"/>
    </row>
    <row r="106" spans="1:21" s="93" customFormat="1" ht="44.25" customHeight="1" x14ac:dyDescent="0.4">
      <c r="B106" s="81"/>
      <c r="C106" s="81"/>
      <c r="D106" s="81"/>
      <c r="E106" s="95"/>
      <c r="F106" s="81"/>
      <c r="G106" s="179"/>
      <c r="I106" s="156"/>
      <c r="J106" s="156"/>
      <c r="K106" s="156"/>
      <c r="L106" s="156"/>
      <c r="M106" s="156"/>
      <c r="N106" s="156"/>
      <c r="O106" s="156"/>
      <c r="P106" s="156"/>
    </row>
    <row r="107" spans="1:21" s="93" customFormat="1" ht="44.25" customHeight="1" x14ac:dyDescent="0.4">
      <c r="B107" s="96"/>
      <c r="C107" s="81"/>
      <c r="D107" s="81"/>
      <c r="E107" s="95"/>
      <c r="F107" s="94"/>
      <c r="G107" s="180"/>
      <c r="I107" s="156"/>
      <c r="J107" s="164"/>
      <c r="K107" s="164"/>
      <c r="L107" s="164"/>
      <c r="M107" s="156"/>
      <c r="N107" s="156"/>
      <c r="O107" s="156"/>
      <c r="P107" s="156"/>
    </row>
    <row r="108" spans="1:21" s="93" customFormat="1" ht="44.25" customHeight="1" x14ac:dyDescent="0.4">
      <c r="A108" s="94"/>
      <c r="B108" s="94" t="s">
        <v>197</v>
      </c>
      <c r="C108" s="94"/>
      <c r="D108" s="97" t="s">
        <v>198</v>
      </c>
      <c r="E108" s="98"/>
      <c r="F108" s="94"/>
      <c r="G108" s="180"/>
      <c r="H108" s="94"/>
      <c r="I108" s="156"/>
      <c r="J108" s="156"/>
      <c r="K108" s="156" t="s">
        <v>199</v>
      </c>
      <c r="L108" s="156"/>
      <c r="M108" s="156"/>
      <c r="N108" s="202"/>
      <c r="O108" s="202"/>
      <c r="P108" s="202"/>
    </row>
    <row r="109" spans="1:21" s="94" customFormat="1" ht="44.25" customHeight="1" x14ac:dyDescent="0.35">
      <c r="A109" s="75"/>
      <c r="B109" s="75"/>
      <c r="C109" s="76"/>
      <c r="D109" s="76"/>
      <c r="E109" s="77"/>
      <c r="F109" s="76"/>
      <c r="G109" s="174"/>
      <c r="H109" s="75"/>
      <c r="I109" s="150"/>
      <c r="J109" s="150"/>
      <c r="K109" s="150"/>
      <c r="L109" s="150"/>
      <c r="M109" s="150"/>
      <c r="N109" s="150"/>
      <c r="O109" s="150"/>
      <c r="P109" s="150"/>
      <c r="Q109" s="99"/>
      <c r="R109" s="99"/>
    </row>
    <row r="114" spans="8:16" ht="44.25" customHeight="1" x14ac:dyDescent="0.35">
      <c r="H114" s="92"/>
      <c r="I114" s="157"/>
      <c r="J114" s="157"/>
      <c r="K114" s="157"/>
      <c r="L114" s="157"/>
      <c r="M114" s="157"/>
      <c r="N114" s="157"/>
      <c r="O114" s="157"/>
      <c r="P114" s="157"/>
    </row>
    <row r="140" spans="1:16" ht="44.25" customHeight="1" x14ac:dyDescent="0.35">
      <c r="B140" s="82"/>
      <c r="C140" s="77"/>
      <c r="D140" s="77"/>
      <c r="F140" s="77"/>
      <c r="G140" s="181"/>
      <c r="H140" s="74"/>
      <c r="I140" s="158"/>
      <c r="J140" s="158"/>
      <c r="K140" s="158"/>
      <c r="L140" s="158"/>
      <c r="M140" s="158"/>
      <c r="N140" s="158"/>
      <c r="O140" s="158"/>
      <c r="P140" s="158"/>
    </row>
    <row r="141" spans="1:16" ht="44.25" customHeight="1" x14ac:dyDescent="0.35">
      <c r="B141" s="82"/>
      <c r="C141" s="77"/>
      <c r="D141" s="77"/>
      <c r="F141" s="77"/>
      <c r="G141" s="181"/>
      <c r="H141" s="74"/>
      <c r="I141" s="158"/>
      <c r="J141" s="158"/>
      <c r="K141" s="158"/>
      <c r="L141" s="158"/>
      <c r="M141" s="158"/>
      <c r="N141" s="158"/>
      <c r="O141" s="158"/>
      <c r="P141" s="158"/>
    </row>
    <row r="142" spans="1:16" ht="44.25" customHeight="1" x14ac:dyDescent="0.35">
      <c r="A142" s="74"/>
    </row>
    <row r="143" spans="1:16" ht="44.25" customHeight="1" x14ac:dyDescent="0.35">
      <c r="A143" s="74"/>
    </row>
    <row r="148" spans="1:16" s="82" customFormat="1" ht="44.25" customHeight="1" x14ac:dyDescent="0.35">
      <c r="A148" s="73"/>
      <c r="B148" s="75"/>
      <c r="C148" s="76"/>
      <c r="D148" s="76"/>
      <c r="E148" s="77"/>
      <c r="F148" s="76"/>
      <c r="G148" s="174"/>
      <c r="H148" s="73"/>
      <c r="I148" s="150"/>
      <c r="J148" s="150"/>
      <c r="K148" s="150"/>
      <c r="L148" s="150"/>
      <c r="M148" s="150"/>
      <c r="N148" s="150"/>
      <c r="O148" s="150"/>
      <c r="P148" s="150"/>
    </row>
    <row r="149" spans="1:16" s="82" customFormat="1" ht="44.25" customHeight="1" x14ac:dyDescent="0.35">
      <c r="A149" s="73"/>
      <c r="B149" s="75"/>
      <c r="C149" s="76"/>
      <c r="D149" s="76"/>
      <c r="E149" s="77"/>
      <c r="F149" s="76"/>
      <c r="G149" s="174"/>
      <c r="H149" s="73"/>
      <c r="I149" s="150"/>
      <c r="J149" s="150"/>
      <c r="K149" s="150"/>
      <c r="L149" s="150"/>
      <c r="M149" s="150"/>
      <c r="N149" s="150"/>
      <c r="O149" s="150"/>
      <c r="P149" s="150"/>
    </row>
    <row r="154" spans="1:16" ht="44.25" customHeight="1" x14ac:dyDescent="0.35">
      <c r="B154" s="82"/>
      <c r="C154" s="77"/>
      <c r="D154" s="77"/>
      <c r="F154" s="77"/>
      <c r="G154" s="181"/>
      <c r="H154" s="74"/>
      <c r="I154" s="158"/>
      <c r="J154" s="158"/>
      <c r="K154" s="158"/>
      <c r="L154" s="158"/>
      <c r="M154" s="158"/>
      <c r="N154" s="158"/>
      <c r="O154" s="158"/>
      <c r="P154" s="158"/>
    </row>
    <row r="155" spans="1:16" ht="44.25" customHeight="1" x14ac:dyDescent="0.35">
      <c r="B155" s="82"/>
      <c r="C155" s="77"/>
      <c r="D155" s="77"/>
      <c r="F155" s="77"/>
      <c r="G155" s="181"/>
      <c r="H155" s="74"/>
      <c r="I155" s="158"/>
      <c r="J155" s="158"/>
      <c r="K155" s="158"/>
      <c r="L155" s="158"/>
      <c r="M155" s="158"/>
      <c r="N155" s="158"/>
      <c r="O155" s="158"/>
      <c r="P155" s="158"/>
    </row>
    <row r="156" spans="1:16" ht="44.25" customHeight="1" x14ac:dyDescent="0.35">
      <c r="A156" s="74"/>
      <c r="B156" s="82"/>
      <c r="C156" s="77"/>
      <c r="D156" s="77"/>
      <c r="F156" s="77"/>
      <c r="G156" s="181"/>
      <c r="H156" s="74"/>
      <c r="I156" s="158"/>
      <c r="J156" s="158"/>
      <c r="K156" s="158"/>
      <c r="L156" s="158"/>
      <c r="M156" s="158"/>
      <c r="N156" s="158"/>
      <c r="O156" s="158"/>
      <c r="P156" s="158"/>
    </row>
    <row r="157" spans="1:16" ht="44.25" customHeight="1" x14ac:dyDescent="0.35">
      <c r="A157" s="74"/>
      <c r="B157" s="82"/>
      <c r="C157" s="77"/>
      <c r="D157" s="77"/>
      <c r="F157" s="77"/>
      <c r="G157" s="181"/>
      <c r="H157" s="74"/>
      <c r="I157" s="158"/>
      <c r="J157" s="158"/>
      <c r="K157" s="158"/>
      <c r="L157" s="158"/>
      <c r="M157" s="158"/>
      <c r="N157" s="158"/>
      <c r="O157" s="158"/>
      <c r="P157" s="158"/>
    </row>
    <row r="158" spans="1:16" ht="44.25" customHeight="1" x14ac:dyDescent="0.35">
      <c r="A158" s="74"/>
      <c r="B158" s="82"/>
      <c r="C158" s="77"/>
      <c r="D158" s="77"/>
      <c r="F158" s="77"/>
      <c r="G158" s="181"/>
      <c r="H158" s="74"/>
      <c r="I158" s="158"/>
      <c r="J158" s="158"/>
      <c r="K158" s="158"/>
      <c r="L158" s="158"/>
      <c r="M158" s="158"/>
      <c r="N158" s="158"/>
      <c r="O158" s="158"/>
      <c r="P158" s="158"/>
    </row>
    <row r="159" spans="1:16" ht="44.25" customHeight="1" x14ac:dyDescent="0.35">
      <c r="A159" s="74"/>
      <c r="B159" s="82"/>
      <c r="C159" s="77"/>
      <c r="D159" s="77"/>
      <c r="F159" s="77"/>
      <c r="G159" s="181"/>
      <c r="H159" s="74"/>
      <c r="I159" s="158"/>
      <c r="J159" s="158"/>
      <c r="K159" s="158"/>
      <c r="L159" s="158"/>
      <c r="M159" s="158"/>
      <c r="N159" s="158"/>
      <c r="O159" s="158"/>
      <c r="P159" s="158"/>
    </row>
    <row r="160" spans="1:16" ht="44.25" customHeight="1" x14ac:dyDescent="0.35">
      <c r="A160" s="74"/>
      <c r="B160" s="82"/>
      <c r="C160" s="77"/>
      <c r="D160" s="77"/>
      <c r="F160" s="77"/>
      <c r="G160" s="181"/>
      <c r="H160" s="74"/>
      <c r="I160" s="158"/>
      <c r="J160" s="158"/>
      <c r="K160" s="158"/>
      <c r="L160" s="158"/>
      <c r="M160" s="158"/>
      <c r="N160" s="158"/>
      <c r="O160" s="158"/>
      <c r="P160" s="158"/>
    </row>
    <row r="161" spans="1:16" ht="44.25" customHeight="1" x14ac:dyDescent="0.35">
      <c r="A161" s="74"/>
      <c r="B161" s="82"/>
      <c r="C161" s="77"/>
      <c r="D161" s="77"/>
      <c r="F161" s="77"/>
      <c r="G161" s="181"/>
      <c r="H161" s="74"/>
      <c r="I161" s="158"/>
      <c r="J161" s="158"/>
      <c r="K161" s="158"/>
      <c r="L161" s="158"/>
      <c r="M161" s="158"/>
      <c r="N161" s="158"/>
      <c r="O161" s="158"/>
      <c r="P161" s="158"/>
    </row>
    <row r="162" spans="1:16" s="82" customFormat="1" ht="44.25" customHeight="1" x14ac:dyDescent="0.35">
      <c r="A162" s="74"/>
      <c r="C162" s="77"/>
      <c r="D162" s="77"/>
      <c r="E162" s="77"/>
      <c r="F162" s="77"/>
      <c r="G162" s="181"/>
      <c r="H162" s="74"/>
      <c r="I162" s="158"/>
      <c r="J162" s="158"/>
      <c r="K162" s="158"/>
      <c r="L162" s="158"/>
      <c r="M162" s="158"/>
      <c r="N162" s="158"/>
      <c r="O162" s="158"/>
      <c r="P162" s="158"/>
    </row>
    <row r="163" spans="1:16" s="82" customFormat="1" ht="44.25" customHeight="1" x14ac:dyDescent="0.35">
      <c r="A163" s="74"/>
      <c r="C163" s="77"/>
      <c r="D163" s="77"/>
      <c r="E163" s="77"/>
      <c r="F163" s="77"/>
      <c r="G163" s="181"/>
      <c r="H163" s="74"/>
      <c r="I163" s="158"/>
      <c r="J163" s="158"/>
      <c r="K163" s="158"/>
      <c r="L163" s="158"/>
      <c r="M163" s="158"/>
      <c r="N163" s="158"/>
      <c r="O163" s="158"/>
      <c r="P163" s="158"/>
    </row>
    <row r="164" spans="1:16" s="82" customFormat="1" ht="44.25" customHeight="1" x14ac:dyDescent="0.35">
      <c r="A164" s="74"/>
      <c r="C164" s="77"/>
      <c r="D164" s="77"/>
      <c r="E164" s="77"/>
      <c r="F164" s="77"/>
      <c r="G164" s="181"/>
      <c r="H164" s="74"/>
      <c r="I164" s="158"/>
      <c r="J164" s="158"/>
      <c r="K164" s="158"/>
      <c r="L164" s="158"/>
      <c r="M164" s="158"/>
      <c r="N164" s="158"/>
      <c r="O164" s="158"/>
      <c r="P164" s="158"/>
    </row>
    <row r="165" spans="1:16" s="82" customFormat="1" ht="44.25" customHeight="1" x14ac:dyDescent="0.35">
      <c r="A165" s="74"/>
      <c r="C165" s="77"/>
      <c r="D165" s="77"/>
      <c r="E165" s="77"/>
      <c r="F165" s="77"/>
      <c r="G165" s="181"/>
      <c r="H165" s="74"/>
      <c r="I165" s="158"/>
      <c r="J165" s="158"/>
      <c r="K165" s="158"/>
      <c r="L165" s="158"/>
      <c r="M165" s="158"/>
      <c r="N165" s="158"/>
      <c r="O165" s="158"/>
      <c r="P165" s="158"/>
    </row>
    <row r="166" spans="1:16" s="82" customFormat="1" ht="44.25" customHeight="1" x14ac:dyDescent="0.35">
      <c r="A166" s="74"/>
      <c r="C166" s="77"/>
      <c r="D166" s="77"/>
      <c r="E166" s="77"/>
      <c r="F166" s="77"/>
      <c r="G166" s="181"/>
      <c r="H166" s="74"/>
      <c r="I166" s="158"/>
      <c r="J166" s="158"/>
      <c r="K166" s="158"/>
      <c r="L166" s="158"/>
      <c r="M166" s="158"/>
      <c r="N166" s="158"/>
      <c r="O166" s="158"/>
      <c r="P166" s="158"/>
    </row>
    <row r="167" spans="1:16" s="82" customFormat="1" ht="44.25" customHeight="1" x14ac:dyDescent="0.35">
      <c r="A167" s="74"/>
      <c r="C167" s="77"/>
      <c r="D167" s="77"/>
      <c r="E167" s="77"/>
      <c r="F167" s="77"/>
      <c r="G167" s="181"/>
      <c r="H167" s="74"/>
      <c r="I167" s="158"/>
      <c r="J167" s="158"/>
      <c r="K167" s="158"/>
      <c r="L167" s="158"/>
      <c r="M167" s="158"/>
      <c r="N167" s="158"/>
      <c r="O167" s="158"/>
      <c r="P167" s="158"/>
    </row>
    <row r="168" spans="1:16" s="82" customFormat="1" ht="44.25" customHeight="1" x14ac:dyDescent="0.35">
      <c r="A168" s="74"/>
      <c r="B168" s="75"/>
      <c r="C168" s="76"/>
      <c r="D168" s="76"/>
      <c r="E168" s="77"/>
      <c r="F168" s="76"/>
      <c r="G168" s="174"/>
      <c r="H168" s="73"/>
      <c r="I168" s="150"/>
      <c r="J168" s="150"/>
      <c r="K168" s="150"/>
      <c r="L168" s="150"/>
      <c r="M168" s="150"/>
      <c r="N168" s="150"/>
      <c r="O168" s="150"/>
      <c r="P168" s="150"/>
    </row>
    <row r="169" spans="1:16" s="82" customFormat="1" ht="44.25" customHeight="1" x14ac:dyDescent="0.35">
      <c r="A169" s="74"/>
      <c r="B169" s="75"/>
      <c r="C169" s="76"/>
      <c r="D169" s="76"/>
      <c r="E169" s="77"/>
      <c r="F169" s="76"/>
      <c r="G169" s="174"/>
      <c r="H169" s="73"/>
      <c r="I169" s="150"/>
      <c r="J169" s="150"/>
      <c r="K169" s="150"/>
      <c r="L169" s="150"/>
      <c r="M169" s="150"/>
      <c r="N169" s="150"/>
      <c r="O169" s="150"/>
      <c r="P169" s="150"/>
    </row>
    <row r="170" spans="1:16" s="82" customFormat="1" ht="44.25" customHeight="1" x14ac:dyDescent="0.35">
      <c r="A170" s="73"/>
      <c r="B170" s="75"/>
      <c r="C170" s="76"/>
      <c r="D170" s="76"/>
      <c r="E170" s="77"/>
      <c r="F170" s="76"/>
      <c r="G170" s="174"/>
      <c r="H170" s="73"/>
      <c r="I170" s="150"/>
      <c r="J170" s="150"/>
      <c r="K170" s="150"/>
      <c r="L170" s="150"/>
      <c r="M170" s="150"/>
      <c r="N170" s="150"/>
      <c r="O170" s="150"/>
      <c r="P170" s="150"/>
    </row>
    <row r="171" spans="1:16" s="82" customFormat="1" ht="44.25" customHeight="1" x14ac:dyDescent="0.35">
      <c r="A171" s="73"/>
      <c r="B171" s="75"/>
      <c r="C171" s="76"/>
      <c r="D171" s="76"/>
      <c r="E171" s="77"/>
      <c r="F171" s="76"/>
      <c r="G171" s="174"/>
      <c r="H171" s="73"/>
      <c r="I171" s="150"/>
      <c r="J171" s="150"/>
      <c r="K171" s="150"/>
      <c r="L171" s="150"/>
      <c r="M171" s="150"/>
      <c r="N171" s="150"/>
      <c r="O171" s="150"/>
      <c r="P171" s="150"/>
    </row>
    <row r="172" spans="1:16" s="82" customFormat="1" ht="44.25" customHeight="1" x14ac:dyDescent="0.35">
      <c r="A172" s="73"/>
      <c r="B172" s="75"/>
      <c r="C172" s="76"/>
      <c r="D172" s="76"/>
      <c r="E172" s="77"/>
      <c r="F172" s="76"/>
      <c r="G172" s="174"/>
      <c r="H172" s="73"/>
      <c r="I172" s="150"/>
      <c r="J172" s="150"/>
      <c r="K172" s="150"/>
      <c r="L172" s="150"/>
      <c r="M172" s="150"/>
      <c r="N172" s="150"/>
      <c r="O172" s="150"/>
      <c r="P172" s="150"/>
    </row>
    <row r="173" spans="1:16" s="82" customFormat="1" ht="44.25" customHeight="1" x14ac:dyDescent="0.35">
      <c r="A173" s="73"/>
      <c r="B173" s="75"/>
      <c r="C173" s="76"/>
      <c r="D173" s="76"/>
      <c r="E173" s="77"/>
      <c r="F173" s="76"/>
      <c r="G173" s="174"/>
      <c r="H173" s="73"/>
      <c r="I173" s="150"/>
      <c r="J173" s="150"/>
      <c r="K173" s="150"/>
      <c r="L173" s="150"/>
      <c r="M173" s="150"/>
      <c r="N173" s="150"/>
      <c r="O173" s="150"/>
      <c r="P173" s="150"/>
    </row>
    <row r="174" spans="1:16" s="82" customFormat="1" ht="44.25" customHeight="1" x14ac:dyDescent="0.35">
      <c r="A174" s="73"/>
      <c r="B174" s="75"/>
      <c r="C174" s="76"/>
      <c r="D174" s="76"/>
      <c r="E174" s="77"/>
      <c r="F174" s="76"/>
      <c r="G174" s="174"/>
      <c r="H174" s="73"/>
      <c r="I174" s="150"/>
      <c r="J174" s="150"/>
      <c r="K174" s="150"/>
      <c r="L174" s="150"/>
      <c r="M174" s="150"/>
      <c r="N174" s="150"/>
      <c r="O174" s="150"/>
      <c r="P174" s="150"/>
    </row>
    <row r="175" spans="1:16" s="82" customFormat="1" ht="44.25" customHeight="1" x14ac:dyDescent="0.35">
      <c r="A175" s="73"/>
      <c r="B175" s="75"/>
      <c r="C175" s="76"/>
      <c r="D175" s="76"/>
      <c r="E175" s="77"/>
      <c r="F175" s="76"/>
      <c r="G175" s="174"/>
      <c r="H175" s="73"/>
      <c r="I175" s="150"/>
      <c r="J175" s="150"/>
      <c r="K175" s="150"/>
      <c r="L175" s="150"/>
      <c r="M175" s="150"/>
      <c r="N175" s="150"/>
      <c r="O175" s="150"/>
      <c r="P175" s="150"/>
    </row>
  </sheetData>
  <mergeCells count="7">
    <mergeCell ref="E103:F103"/>
    <mergeCell ref="O103:P103"/>
    <mergeCell ref="N108:P108"/>
    <mergeCell ref="A5:P5"/>
    <mergeCell ref="A6:P6"/>
    <mergeCell ref="A7:P7"/>
    <mergeCell ref="A100:F100"/>
  </mergeCells>
  <phoneticPr fontId="3" type="noConversion"/>
  <printOptions horizontalCentered="1"/>
  <pageMargins left="1" right="1" top="1" bottom="1" header="0.5" footer="0.5"/>
  <pageSetup paperSize="5" scale="29" fitToHeight="0" orientation="landscape" r:id="rId1"/>
  <headerFooter>
    <oddFooter>&amp;CPágina &amp;P / &amp;N</oddFooter>
  </headerFooter>
  <rowBreaks count="5" manualBreakCount="5">
    <brk id="31" max="15" man="1"/>
    <brk id="53" max="15" man="1"/>
    <brk id="74" max="15" man="1"/>
    <brk id="95" max="15" man="1"/>
    <brk id="109" max="15" man="1"/>
  </rowBreaks>
  <colBreaks count="2" manualBreakCount="2">
    <brk id="16" max="110" man="1"/>
    <brk id="56" max="113" man="1"/>
  </colBreaks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D660BA-9CB2-4CC3-85EF-0EDF0110E9B6}">
  <sheetPr>
    <pageSetUpPr fitToPage="1"/>
  </sheetPr>
  <dimension ref="A4:CE87"/>
  <sheetViews>
    <sheetView topLeftCell="D1" zoomScale="50" zoomScaleNormal="50" zoomScaleSheetLayoutView="40" workbookViewId="0">
      <selection activeCell="B6" sqref="B6:S6"/>
    </sheetView>
  </sheetViews>
  <sheetFormatPr baseColWidth="10" defaultColWidth="11.5546875" defaultRowHeight="39.75" customHeight="1" x14ac:dyDescent="0.35"/>
  <cols>
    <col min="1" max="1" width="10.88671875" style="82" customWidth="1"/>
    <col min="2" max="2" width="9.33203125" style="82" customWidth="1"/>
    <col min="3" max="3" width="61.44140625" style="82" customWidth="1"/>
    <col min="4" max="4" width="85.109375" style="82" customWidth="1"/>
    <col min="5" max="5" width="79.88671875" style="82" customWidth="1"/>
    <col min="6" max="6" width="47.5546875" style="82" customWidth="1"/>
    <col min="7" max="7" width="25.6640625" style="82" customWidth="1"/>
    <col min="8" max="9" width="20.44140625" style="82" customWidth="1"/>
    <col min="10" max="10" width="23.44140625" style="82" customWidth="1"/>
    <col min="11" max="11" width="31.6640625" style="82" customWidth="1"/>
    <col min="12" max="12" width="19.5546875" style="82" customWidth="1"/>
    <col min="13" max="13" width="25.44140625" style="82" customWidth="1"/>
    <col min="14" max="18" width="23.5546875" style="82" customWidth="1"/>
    <col min="19" max="19" width="31.5546875" style="82" customWidth="1"/>
    <col min="20" max="20" width="11.5546875" style="82"/>
    <col min="21" max="21" width="1.88671875" style="82" bestFit="1" customWidth="1"/>
    <col min="22" max="22" width="13" style="82" hidden="1" customWidth="1"/>
    <col min="23" max="24" width="13.88671875" style="82" bestFit="1" customWidth="1"/>
    <col min="25" max="16384" width="11.5546875" style="82"/>
  </cols>
  <sheetData>
    <row r="4" spans="1:83" ht="39.75" customHeight="1" x14ac:dyDescent="0.35">
      <c r="U4" s="100"/>
    </row>
    <row r="5" spans="1:83" ht="39.75" customHeight="1" x14ac:dyDescent="0.4">
      <c r="A5" s="101"/>
      <c r="B5" s="193" t="s">
        <v>0</v>
      </c>
      <c r="C5" s="193"/>
      <c r="D5" s="193"/>
      <c r="E5" s="193"/>
      <c r="F5" s="193"/>
      <c r="G5" s="193"/>
      <c r="H5" s="193"/>
      <c r="I5" s="193"/>
      <c r="J5" s="193"/>
      <c r="K5" s="193"/>
      <c r="L5" s="193"/>
      <c r="M5" s="193"/>
      <c r="N5" s="193"/>
      <c r="O5" s="193"/>
      <c r="P5" s="193"/>
      <c r="Q5" s="193"/>
      <c r="R5" s="193"/>
      <c r="S5" s="193"/>
      <c r="U5" s="100"/>
    </row>
    <row r="6" spans="1:83" ht="39.75" customHeight="1" x14ac:dyDescent="0.4">
      <c r="B6" s="193" t="s">
        <v>557</v>
      </c>
      <c r="C6" s="193"/>
      <c r="D6" s="193"/>
      <c r="E6" s="193"/>
      <c r="F6" s="193"/>
      <c r="G6" s="193"/>
      <c r="H6" s="193"/>
      <c r="I6" s="193"/>
      <c r="J6" s="193"/>
      <c r="K6" s="193"/>
      <c r="L6" s="193"/>
      <c r="M6" s="193"/>
      <c r="N6" s="193"/>
      <c r="O6" s="193"/>
      <c r="P6" s="193"/>
      <c r="Q6" s="193"/>
      <c r="R6" s="193"/>
      <c r="S6" s="193"/>
    </row>
    <row r="7" spans="1:83" ht="39.75" customHeight="1" x14ac:dyDescent="0.35">
      <c r="B7" s="201" t="s">
        <v>552</v>
      </c>
      <c r="C7" s="201"/>
      <c r="D7" s="201"/>
      <c r="E7" s="201"/>
      <c r="F7" s="201"/>
      <c r="G7" s="201"/>
      <c r="H7" s="201"/>
      <c r="I7" s="201"/>
      <c r="J7" s="201"/>
      <c r="K7" s="201"/>
      <c r="L7" s="201"/>
      <c r="M7" s="201"/>
      <c r="N7" s="201"/>
      <c r="O7" s="201"/>
      <c r="P7" s="201"/>
      <c r="Q7" s="201"/>
      <c r="R7" s="201"/>
      <c r="S7" s="201"/>
    </row>
    <row r="8" spans="1:83" ht="39.75" customHeight="1" x14ac:dyDescent="0.4">
      <c r="B8" s="95"/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  <c r="S8" s="95"/>
    </row>
    <row r="9" spans="1:83" s="166" customFormat="1" ht="42" customHeight="1" x14ac:dyDescent="0.3">
      <c r="B9" s="167" t="s">
        <v>1</v>
      </c>
      <c r="C9" s="168" t="s">
        <v>200</v>
      </c>
      <c r="D9" s="169" t="s">
        <v>3</v>
      </c>
      <c r="E9" s="170" t="s">
        <v>201</v>
      </c>
      <c r="F9" s="168" t="s">
        <v>5</v>
      </c>
      <c r="G9" s="168" t="s">
        <v>6</v>
      </c>
      <c r="H9" s="168" t="s">
        <v>202</v>
      </c>
      <c r="I9" s="168" t="s">
        <v>203</v>
      </c>
      <c r="J9" s="168" t="s">
        <v>551</v>
      </c>
      <c r="K9" s="168" t="s">
        <v>204</v>
      </c>
      <c r="L9" s="168" t="s">
        <v>8</v>
      </c>
      <c r="M9" s="168" t="s">
        <v>205</v>
      </c>
      <c r="N9" s="168" t="s">
        <v>10</v>
      </c>
      <c r="O9" s="168" t="s">
        <v>11</v>
      </c>
      <c r="P9" s="168" t="s">
        <v>12</v>
      </c>
      <c r="Q9" s="168" t="s">
        <v>13</v>
      </c>
      <c r="R9" s="168" t="s">
        <v>14</v>
      </c>
      <c r="S9" s="169" t="s">
        <v>15</v>
      </c>
      <c r="T9" s="171"/>
      <c r="U9" s="172"/>
      <c r="V9" s="171"/>
      <c r="W9" s="171"/>
      <c r="X9" s="171"/>
      <c r="Y9" s="171"/>
      <c r="Z9" s="171"/>
      <c r="AA9" s="171"/>
      <c r="AB9" s="171"/>
      <c r="AC9" s="171"/>
      <c r="AD9" s="171"/>
      <c r="AE9" s="171"/>
      <c r="AF9" s="171"/>
      <c r="AG9" s="171"/>
      <c r="AH9" s="171"/>
      <c r="AI9" s="171"/>
      <c r="AJ9" s="171"/>
      <c r="AK9" s="171"/>
      <c r="AL9" s="171"/>
      <c r="AM9" s="171"/>
      <c r="AN9" s="171"/>
      <c r="AO9" s="171"/>
      <c r="AP9" s="171"/>
      <c r="AQ9" s="171"/>
      <c r="AR9" s="171"/>
      <c r="AS9" s="171"/>
      <c r="AT9" s="171"/>
      <c r="AU9" s="171"/>
      <c r="AV9" s="171"/>
      <c r="AW9" s="171"/>
      <c r="AX9" s="171"/>
      <c r="AY9" s="171"/>
      <c r="AZ9" s="171"/>
      <c r="BA9" s="171"/>
      <c r="BB9" s="171"/>
      <c r="BC9" s="171"/>
      <c r="BD9" s="171"/>
      <c r="BE9" s="171"/>
      <c r="BF9" s="171"/>
      <c r="BG9" s="171"/>
      <c r="BH9" s="171"/>
      <c r="BI9" s="171"/>
      <c r="BJ9" s="171"/>
      <c r="BK9" s="171"/>
      <c r="BL9" s="171"/>
      <c r="BM9" s="171"/>
      <c r="BN9" s="171"/>
      <c r="BO9" s="171"/>
      <c r="BP9" s="171"/>
      <c r="BQ9" s="171"/>
      <c r="BR9" s="171"/>
      <c r="BS9" s="171"/>
      <c r="BT9" s="171"/>
      <c r="BU9" s="171"/>
      <c r="BV9" s="171"/>
      <c r="BW9" s="171"/>
      <c r="BX9" s="171"/>
      <c r="BY9" s="171"/>
      <c r="BZ9" s="171"/>
      <c r="CA9" s="171"/>
      <c r="CB9" s="171"/>
      <c r="CC9" s="171"/>
      <c r="CD9" s="171"/>
      <c r="CE9" s="171"/>
    </row>
    <row r="10" spans="1:83" s="102" customFormat="1" ht="55.5" customHeight="1" x14ac:dyDescent="0.35">
      <c r="B10" s="104">
        <v>1</v>
      </c>
      <c r="C10" s="89" t="s">
        <v>206</v>
      </c>
      <c r="D10" s="89" t="s">
        <v>207</v>
      </c>
      <c r="E10" s="89" t="s">
        <v>208</v>
      </c>
      <c r="F10" s="105" t="s">
        <v>209</v>
      </c>
      <c r="G10" s="90" t="s">
        <v>30</v>
      </c>
      <c r="H10" s="106">
        <v>45717</v>
      </c>
      <c r="I10" s="106">
        <v>45901</v>
      </c>
      <c r="J10" s="184" t="s">
        <v>549</v>
      </c>
      <c r="K10" s="91">
        <v>175000</v>
      </c>
      <c r="L10" s="91">
        <v>0</v>
      </c>
      <c r="M10" s="91">
        <v>175000</v>
      </c>
      <c r="N10" s="91">
        <v>5022.5</v>
      </c>
      <c r="O10" s="91">
        <v>29747.24</v>
      </c>
      <c r="P10" s="91">
        <v>5320</v>
      </c>
      <c r="Q10" s="91">
        <v>1175</v>
      </c>
      <c r="R10" s="91">
        <f>SUM(N10:Q10)</f>
        <v>41264.740000000005</v>
      </c>
      <c r="S10" s="91">
        <f>(M10-R10)</f>
        <v>133735.26</v>
      </c>
      <c r="T10" s="82"/>
      <c r="U10" s="103"/>
      <c r="V10" s="103"/>
      <c r="W10" s="82"/>
      <c r="X10" s="82"/>
      <c r="Y10" s="82"/>
      <c r="Z10" s="82"/>
      <c r="AA10" s="82"/>
      <c r="AB10" s="82"/>
      <c r="AC10" s="82"/>
      <c r="AD10" s="82"/>
      <c r="AE10" s="82"/>
      <c r="AF10" s="82"/>
      <c r="AG10" s="82"/>
      <c r="AH10" s="82"/>
      <c r="AI10" s="82"/>
      <c r="AJ10" s="82"/>
      <c r="AK10" s="82"/>
      <c r="AL10" s="82"/>
      <c r="AM10" s="82"/>
      <c r="AN10" s="82"/>
      <c r="AO10" s="82"/>
      <c r="AP10" s="82"/>
      <c r="AQ10" s="82"/>
      <c r="AR10" s="82"/>
      <c r="AS10" s="82"/>
      <c r="AT10" s="82"/>
      <c r="AU10" s="82"/>
      <c r="AV10" s="82"/>
      <c r="AW10" s="82"/>
      <c r="AX10" s="82"/>
      <c r="AY10" s="82"/>
      <c r="AZ10" s="82"/>
      <c r="BA10" s="82"/>
      <c r="BB10" s="82"/>
      <c r="BC10" s="82"/>
      <c r="BD10" s="82"/>
      <c r="BE10" s="82"/>
      <c r="BF10" s="82"/>
      <c r="BG10" s="82"/>
      <c r="BH10" s="82"/>
      <c r="BI10" s="82"/>
      <c r="BJ10" s="82"/>
      <c r="BK10" s="82"/>
      <c r="BL10" s="82"/>
      <c r="BM10" s="82"/>
      <c r="BN10" s="82"/>
      <c r="BO10" s="82"/>
      <c r="BP10" s="82"/>
      <c r="BQ10" s="82"/>
      <c r="BR10" s="82"/>
      <c r="BS10" s="82"/>
      <c r="BT10" s="82"/>
      <c r="BU10" s="82"/>
      <c r="BV10" s="82"/>
      <c r="BW10" s="82"/>
      <c r="BX10" s="82"/>
      <c r="BY10" s="82"/>
      <c r="BZ10" s="82"/>
      <c r="CA10" s="82"/>
      <c r="CB10" s="82"/>
      <c r="CC10" s="82"/>
      <c r="CD10" s="82"/>
      <c r="CE10" s="82"/>
    </row>
    <row r="11" spans="1:83" s="102" customFormat="1" ht="55.5" customHeight="1" x14ac:dyDescent="0.35">
      <c r="B11" s="104">
        <v>2</v>
      </c>
      <c r="C11" s="89" t="s">
        <v>210</v>
      </c>
      <c r="D11" s="89" t="s">
        <v>207</v>
      </c>
      <c r="E11" s="89" t="s">
        <v>211</v>
      </c>
      <c r="F11" s="105" t="s">
        <v>209</v>
      </c>
      <c r="G11" s="90" t="s">
        <v>30</v>
      </c>
      <c r="H11" s="106" t="s">
        <v>212</v>
      </c>
      <c r="I11" s="106">
        <v>45962</v>
      </c>
      <c r="J11" s="184" t="s">
        <v>549</v>
      </c>
      <c r="K11" s="91">
        <v>65000</v>
      </c>
      <c r="L11" s="91">
        <v>0</v>
      </c>
      <c r="M11" s="91">
        <v>65000</v>
      </c>
      <c r="N11" s="91">
        <v>1865.5</v>
      </c>
      <c r="O11" s="91">
        <v>4427.58</v>
      </c>
      <c r="P11" s="91">
        <v>1976</v>
      </c>
      <c r="Q11" s="91">
        <v>25</v>
      </c>
      <c r="R11" s="91">
        <f t="shared" ref="R11:R75" si="0">SUM(N11:Q11)</f>
        <v>8294.08</v>
      </c>
      <c r="S11" s="91">
        <f t="shared" ref="S11:S75" si="1">(M11-R11)</f>
        <v>56705.919999999998</v>
      </c>
      <c r="T11" s="82"/>
      <c r="U11" s="103"/>
      <c r="V11" s="82"/>
      <c r="W11" s="107"/>
      <c r="X11" s="82"/>
      <c r="Y11" s="82"/>
      <c r="Z11" s="82"/>
      <c r="AA11" s="82"/>
      <c r="AB11" s="82"/>
      <c r="AC11" s="82"/>
      <c r="AD11" s="82"/>
      <c r="AE11" s="82"/>
      <c r="AF11" s="82"/>
      <c r="AG11" s="82"/>
      <c r="AH11" s="82"/>
      <c r="AI11" s="82"/>
      <c r="AJ11" s="82"/>
      <c r="AK11" s="82"/>
      <c r="AL11" s="82"/>
      <c r="AM11" s="82"/>
      <c r="AN11" s="82"/>
      <c r="AO11" s="82"/>
      <c r="AP11" s="82"/>
      <c r="AQ11" s="82"/>
      <c r="AR11" s="82"/>
      <c r="AS11" s="82"/>
      <c r="AT11" s="82"/>
      <c r="AU11" s="82"/>
      <c r="AV11" s="82"/>
      <c r="AW11" s="82"/>
      <c r="AX11" s="82"/>
      <c r="AY11" s="82"/>
      <c r="AZ11" s="82"/>
      <c r="BA11" s="82"/>
      <c r="BB11" s="82"/>
      <c r="BC11" s="82"/>
      <c r="BD11" s="82"/>
      <c r="BE11" s="82"/>
      <c r="BF11" s="82"/>
      <c r="BG11" s="82"/>
      <c r="BH11" s="82"/>
      <c r="BI11" s="82"/>
      <c r="BJ11" s="82"/>
      <c r="BK11" s="82"/>
      <c r="BL11" s="82"/>
      <c r="BM11" s="82"/>
      <c r="BN11" s="82"/>
      <c r="BO11" s="82"/>
      <c r="BP11" s="82"/>
      <c r="BQ11" s="82"/>
      <c r="BR11" s="82"/>
      <c r="BS11" s="82"/>
      <c r="BT11" s="82"/>
      <c r="BU11" s="82"/>
      <c r="BV11" s="82"/>
      <c r="BW11" s="82"/>
      <c r="BX11" s="82"/>
      <c r="BY11" s="82"/>
      <c r="BZ11" s="82"/>
      <c r="CA11" s="82"/>
      <c r="CB11" s="82"/>
      <c r="CC11" s="82"/>
      <c r="CD11" s="82"/>
      <c r="CE11" s="82"/>
    </row>
    <row r="12" spans="1:83" s="102" customFormat="1" ht="55.5" customHeight="1" x14ac:dyDescent="0.35">
      <c r="B12" s="104">
        <v>3</v>
      </c>
      <c r="C12" s="89" t="s">
        <v>216</v>
      </c>
      <c r="D12" s="89" t="s">
        <v>217</v>
      </c>
      <c r="E12" s="89" t="s">
        <v>218</v>
      </c>
      <c r="F12" s="105" t="s">
        <v>209</v>
      </c>
      <c r="G12" s="90" t="s">
        <v>30</v>
      </c>
      <c r="H12" s="106" t="s">
        <v>219</v>
      </c>
      <c r="I12" s="106">
        <v>45901</v>
      </c>
      <c r="J12" s="184" t="s">
        <v>549</v>
      </c>
      <c r="K12" s="91">
        <v>130000</v>
      </c>
      <c r="L12" s="91">
        <v>0</v>
      </c>
      <c r="M12" s="91">
        <v>130000</v>
      </c>
      <c r="N12" s="91">
        <v>3731</v>
      </c>
      <c r="O12" s="91">
        <v>19162.12</v>
      </c>
      <c r="P12" s="91">
        <v>3952</v>
      </c>
      <c r="Q12" s="91">
        <v>975</v>
      </c>
      <c r="R12" s="91">
        <f t="shared" si="0"/>
        <v>27820.12</v>
      </c>
      <c r="S12" s="91">
        <f t="shared" si="1"/>
        <v>102179.88</v>
      </c>
      <c r="T12" s="82"/>
      <c r="U12" s="100"/>
      <c r="V12" s="100"/>
      <c r="W12" s="82"/>
      <c r="X12" s="82"/>
      <c r="Y12" s="82"/>
      <c r="Z12" s="82"/>
      <c r="AA12" s="82"/>
      <c r="AB12" s="82"/>
      <c r="AC12" s="82"/>
      <c r="AD12" s="82"/>
      <c r="AE12" s="82"/>
      <c r="AF12" s="82"/>
      <c r="AG12" s="82"/>
      <c r="AH12" s="82"/>
      <c r="AI12" s="82"/>
      <c r="AJ12" s="82"/>
      <c r="AK12" s="82"/>
      <c r="AL12" s="82"/>
      <c r="AM12" s="82"/>
      <c r="AN12" s="82"/>
      <c r="AO12" s="82"/>
      <c r="AP12" s="82"/>
      <c r="AQ12" s="82"/>
      <c r="AR12" s="82"/>
      <c r="AS12" s="82"/>
      <c r="AT12" s="82"/>
      <c r="AU12" s="82"/>
      <c r="AV12" s="82"/>
      <c r="AW12" s="82"/>
      <c r="AX12" s="82"/>
      <c r="AY12" s="82"/>
      <c r="AZ12" s="82"/>
      <c r="BA12" s="82"/>
      <c r="BB12" s="82"/>
      <c r="BC12" s="82"/>
      <c r="BD12" s="82"/>
      <c r="BE12" s="82"/>
      <c r="BF12" s="82"/>
      <c r="BG12" s="82"/>
      <c r="BH12" s="82"/>
      <c r="BI12" s="82"/>
      <c r="BJ12" s="82"/>
      <c r="BK12" s="82"/>
      <c r="BL12" s="82"/>
      <c r="BM12" s="82"/>
      <c r="BN12" s="82"/>
      <c r="BO12" s="82"/>
      <c r="BP12" s="82"/>
      <c r="BQ12" s="82"/>
      <c r="BR12" s="82"/>
      <c r="BS12" s="82"/>
      <c r="BT12" s="82"/>
      <c r="BU12" s="82"/>
      <c r="BV12" s="82"/>
      <c r="BW12" s="82"/>
      <c r="BX12" s="82"/>
      <c r="BY12" s="82"/>
      <c r="BZ12" s="82"/>
      <c r="CA12" s="82"/>
      <c r="CB12" s="82"/>
      <c r="CC12" s="82"/>
      <c r="CD12" s="82"/>
      <c r="CE12" s="82"/>
    </row>
    <row r="13" spans="1:83" s="102" customFormat="1" ht="55.5" customHeight="1" x14ac:dyDescent="0.35">
      <c r="B13" s="104">
        <v>4</v>
      </c>
      <c r="C13" s="89" t="s">
        <v>220</v>
      </c>
      <c r="D13" s="89" t="s">
        <v>217</v>
      </c>
      <c r="E13" s="89" t="s">
        <v>221</v>
      </c>
      <c r="F13" s="105" t="s">
        <v>209</v>
      </c>
      <c r="G13" s="90" t="s">
        <v>20</v>
      </c>
      <c r="H13" s="106">
        <v>45536</v>
      </c>
      <c r="I13" s="106">
        <v>45901</v>
      </c>
      <c r="J13" s="184" t="s">
        <v>549</v>
      </c>
      <c r="K13" s="91">
        <v>65000</v>
      </c>
      <c r="L13" s="91">
        <v>0</v>
      </c>
      <c r="M13" s="91">
        <v>65000</v>
      </c>
      <c r="N13" s="91">
        <v>1865.5</v>
      </c>
      <c r="O13" s="91">
        <v>0</v>
      </c>
      <c r="P13" s="91">
        <v>1976</v>
      </c>
      <c r="Q13" s="91">
        <v>595</v>
      </c>
      <c r="R13" s="91">
        <f t="shared" si="0"/>
        <v>4436.5</v>
      </c>
      <c r="S13" s="91">
        <f t="shared" si="1"/>
        <v>60563.5</v>
      </c>
      <c r="T13" s="82"/>
      <c r="U13" s="100"/>
      <c r="V13" s="82"/>
      <c r="W13" s="82"/>
      <c r="X13" s="82"/>
      <c r="Y13" s="82"/>
      <c r="Z13" s="82"/>
      <c r="AA13" s="82"/>
      <c r="AB13" s="82"/>
      <c r="AC13" s="82"/>
      <c r="AD13" s="82"/>
      <c r="AE13" s="82"/>
      <c r="AF13" s="82"/>
      <c r="AG13" s="82"/>
      <c r="AH13" s="82"/>
      <c r="AI13" s="82"/>
      <c r="AJ13" s="82"/>
      <c r="AK13" s="82"/>
      <c r="AL13" s="82"/>
      <c r="AM13" s="82"/>
      <c r="AN13" s="82"/>
      <c r="AO13" s="82"/>
      <c r="AP13" s="82"/>
      <c r="AQ13" s="82"/>
      <c r="AR13" s="82"/>
      <c r="AS13" s="82"/>
      <c r="AT13" s="82"/>
      <c r="AU13" s="82"/>
      <c r="AV13" s="82"/>
      <c r="AW13" s="82"/>
      <c r="AX13" s="82"/>
      <c r="AY13" s="82"/>
      <c r="AZ13" s="82"/>
      <c r="BA13" s="82"/>
      <c r="BB13" s="82"/>
      <c r="BC13" s="82"/>
      <c r="BD13" s="82"/>
      <c r="BE13" s="82"/>
      <c r="BF13" s="82"/>
      <c r="BG13" s="82"/>
      <c r="BH13" s="82"/>
      <c r="BI13" s="82"/>
      <c r="BJ13" s="82"/>
      <c r="BK13" s="82"/>
      <c r="BL13" s="82"/>
      <c r="BM13" s="82"/>
      <c r="BN13" s="82"/>
      <c r="BO13" s="82"/>
      <c r="BP13" s="82"/>
      <c r="BQ13" s="82"/>
      <c r="BR13" s="82"/>
      <c r="BS13" s="82"/>
      <c r="BT13" s="82"/>
      <c r="BU13" s="82"/>
      <c r="BV13" s="82"/>
      <c r="BW13" s="82"/>
      <c r="BX13" s="82"/>
      <c r="BY13" s="82"/>
      <c r="BZ13" s="82"/>
      <c r="CA13" s="82"/>
      <c r="CB13" s="82"/>
      <c r="CC13" s="82"/>
      <c r="CD13" s="82"/>
      <c r="CE13" s="82"/>
    </row>
    <row r="14" spans="1:83" s="102" customFormat="1" ht="55.5" customHeight="1" x14ac:dyDescent="0.35">
      <c r="B14" s="104">
        <v>5</v>
      </c>
      <c r="C14" s="89" t="s">
        <v>222</v>
      </c>
      <c r="D14" s="89" t="s">
        <v>62</v>
      </c>
      <c r="E14" s="89" t="s">
        <v>223</v>
      </c>
      <c r="F14" s="105" t="s">
        <v>209</v>
      </c>
      <c r="G14" s="90" t="s">
        <v>20</v>
      </c>
      <c r="H14" s="108">
        <v>45658</v>
      </c>
      <c r="I14" s="108">
        <v>45809</v>
      </c>
      <c r="J14" s="184" t="s">
        <v>549</v>
      </c>
      <c r="K14" s="91">
        <v>130000</v>
      </c>
      <c r="L14" s="91">
        <v>0</v>
      </c>
      <c r="M14" s="91">
        <v>130000</v>
      </c>
      <c r="N14" s="91">
        <v>3731</v>
      </c>
      <c r="O14" s="91">
        <v>19162.12</v>
      </c>
      <c r="P14" s="91">
        <v>3952</v>
      </c>
      <c r="Q14" s="91">
        <v>975</v>
      </c>
      <c r="R14" s="91">
        <f t="shared" si="0"/>
        <v>27820.12</v>
      </c>
      <c r="S14" s="91">
        <f t="shared" si="1"/>
        <v>102179.88</v>
      </c>
      <c r="T14" s="82"/>
      <c r="U14" s="100"/>
      <c r="V14" s="82"/>
      <c r="W14" s="82"/>
      <c r="X14" s="82"/>
      <c r="Y14" s="82"/>
      <c r="Z14" s="82"/>
      <c r="AA14" s="82"/>
      <c r="AB14" s="82"/>
      <c r="AC14" s="82"/>
      <c r="AD14" s="82"/>
      <c r="AE14" s="82"/>
      <c r="AF14" s="82"/>
      <c r="AG14" s="82"/>
      <c r="AH14" s="82"/>
      <c r="AI14" s="82"/>
      <c r="AJ14" s="82"/>
      <c r="AK14" s="82"/>
      <c r="AL14" s="82"/>
      <c r="AM14" s="82"/>
      <c r="AN14" s="82"/>
      <c r="AO14" s="82"/>
      <c r="AP14" s="82"/>
      <c r="AQ14" s="82"/>
      <c r="AR14" s="82"/>
      <c r="AS14" s="82"/>
      <c r="AT14" s="82"/>
      <c r="AU14" s="82"/>
      <c r="AV14" s="82"/>
      <c r="AW14" s="82"/>
      <c r="AX14" s="82"/>
      <c r="AY14" s="82"/>
      <c r="AZ14" s="82"/>
      <c r="BA14" s="82"/>
      <c r="BB14" s="82"/>
      <c r="BC14" s="82"/>
      <c r="BD14" s="82"/>
      <c r="BE14" s="82"/>
      <c r="BF14" s="82"/>
      <c r="BG14" s="82"/>
      <c r="BH14" s="82"/>
      <c r="BI14" s="82"/>
      <c r="BJ14" s="82"/>
      <c r="BK14" s="82"/>
      <c r="BL14" s="82"/>
      <c r="BM14" s="82"/>
      <c r="BN14" s="82"/>
      <c r="BO14" s="82"/>
      <c r="BP14" s="82"/>
      <c r="BQ14" s="82"/>
      <c r="BR14" s="82"/>
      <c r="BS14" s="82"/>
      <c r="BT14" s="82"/>
      <c r="BU14" s="82"/>
      <c r="BV14" s="82"/>
      <c r="BW14" s="82"/>
      <c r="BX14" s="82"/>
      <c r="BY14" s="82"/>
      <c r="BZ14" s="82"/>
      <c r="CA14" s="82"/>
      <c r="CB14" s="82"/>
      <c r="CC14" s="82"/>
      <c r="CD14" s="82"/>
      <c r="CE14" s="82"/>
    </row>
    <row r="15" spans="1:83" s="102" customFormat="1" ht="55.5" customHeight="1" x14ac:dyDescent="0.35">
      <c r="B15" s="104">
        <v>6</v>
      </c>
      <c r="C15" s="89" t="s">
        <v>224</v>
      </c>
      <c r="D15" s="89" t="s">
        <v>62</v>
      </c>
      <c r="E15" s="89" t="s">
        <v>63</v>
      </c>
      <c r="F15" s="105" t="s">
        <v>209</v>
      </c>
      <c r="G15" s="90" t="s">
        <v>20</v>
      </c>
      <c r="H15" s="108">
        <v>45627</v>
      </c>
      <c r="I15" s="108">
        <v>45778</v>
      </c>
      <c r="J15" s="184" t="s">
        <v>549</v>
      </c>
      <c r="K15" s="91">
        <v>65000</v>
      </c>
      <c r="L15" s="91">
        <v>0</v>
      </c>
      <c r="M15" s="91">
        <v>65000</v>
      </c>
      <c r="N15" s="91">
        <v>1865.5</v>
      </c>
      <c r="O15" s="91">
        <v>4427.58</v>
      </c>
      <c r="P15" s="91">
        <v>1976</v>
      </c>
      <c r="Q15" s="91">
        <v>175</v>
      </c>
      <c r="R15" s="91">
        <f t="shared" si="0"/>
        <v>8444.08</v>
      </c>
      <c r="S15" s="91">
        <f t="shared" si="1"/>
        <v>56555.92</v>
      </c>
      <c r="T15" s="82"/>
      <c r="U15" s="100"/>
      <c r="V15" s="82"/>
      <c r="W15" s="82"/>
      <c r="X15" s="82"/>
      <c r="Y15" s="82"/>
      <c r="Z15" s="82"/>
      <c r="AA15" s="82"/>
      <c r="AB15" s="82"/>
      <c r="AC15" s="82"/>
      <c r="AD15" s="82"/>
      <c r="AE15" s="82"/>
      <c r="AF15" s="82"/>
      <c r="AG15" s="82"/>
      <c r="AH15" s="82"/>
      <c r="AI15" s="82"/>
      <c r="AJ15" s="82"/>
      <c r="AK15" s="82"/>
      <c r="AL15" s="82"/>
      <c r="AM15" s="82"/>
      <c r="AN15" s="82"/>
      <c r="AO15" s="82"/>
      <c r="AP15" s="82"/>
      <c r="AQ15" s="82"/>
      <c r="AR15" s="82"/>
      <c r="AS15" s="82"/>
      <c r="AT15" s="82"/>
      <c r="AU15" s="82"/>
      <c r="AV15" s="82"/>
      <c r="AW15" s="82"/>
      <c r="AX15" s="82"/>
      <c r="AY15" s="82"/>
      <c r="AZ15" s="82"/>
      <c r="BA15" s="82"/>
      <c r="BB15" s="82"/>
      <c r="BC15" s="82"/>
      <c r="BD15" s="82"/>
      <c r="BE15" s="82"/>
      <c r="BF15" s="82"/>
      <c r="BG15" s="82"/>
      <c r="BH15" s="82"/>
      <c r="BI15" s="82"/>
      <c r="BJ15" s="82"/>
      <c r="BK15" s="82"/>
      <c r="BL15" s="82"/>
      <c r="BM15" s="82"/>
      <c r="BN15" s="82"/>
      <c r="BO15" s="82"/>
      <c r="BP15" s="82"/>
      <c r="BQ15" s="82"/>
      <c r="BR15" s="82"/>
      <c r="BS15" s="82"/>
      <c r="BT15" s="82"/>
      <c r="BU15" s="82"/>
      <c r="BV15" s="82"/>
      <c r="BW15" s="82"/>
      <c r="BX15" s="82"/>
      <c r="BY15" s="82"/>
      <c r="BZ15" s="82"/>
      <c r="CA15" s="82"/>
      <c r="CB15" s="82"/>
      <c r="CC15" s="82"/>
      <c r="CD15" s="82"/>
      <c r="CE15" s="82"/>
    </row>
    <row r="16" spans="1:83" s="102" customFormat="1" ht="55.5" customHeight="1" x14ac:dyDescent="0.35">
      <c r="B16" s="104">
        <v>7</v>
      </c>
      <c r="C16" s="89" t="s">
        <v>225</v>
      </c>
      <c r="D16" s="89" t="s">
        <v>226</v>
      </c>
      <c r="E16" s="89" t="s">
        <v>227</v>
      </c>
      <c r="F16" s="105" t="s">
        <v>209</v>
      </c>
      <c r="G16" s="90" t="s">
        <v>30</v>
      </c>
      <c r="H16" s="106">
        <v>45717</v>
      </c>
      <c r="I16" s="106">
        <v>45901</v>
      </c>
      <c r="J16" s="184" t="s">
        <v>549</v>
      </c>
      <c r="K16" s="91">
        <v>65000</v>
      </c>
      <c r="L16" s="91">
        <v>0</v>
      </c>
      <c r="M16" s="91">
        <v>65000</v>
      </c>
      <c r="N16" s="91">
        <v>1865.5</v>
      </c>
      <c r="O16" s="91">
        <v>4427.58</v>
      </c>
      <c r="P16" s="91">
        <v>1976</v>
      </c>
      <c r="Q16" s="91">
        <v>765</v>
      </c>
      <c r="R16" s="91">
        <f t="shared" si="0"/>
        <v>9034.08</v>
      </c>
      <c r="S16" s="91">
        <f t="shared" si="1"/>
        <v>55965.919999999998</v>
      </c>
      <c r="T16" s="82"/>
      <c r="U16" s="100"/>
      <c r="V16" s="82"/>
      <c r="W16" s="100"/>
      <c r="X16" s="82"/>
      <c r="Y16" s="82"/>
      <c r="Z16" s="82"/>
      <c r="AA16" s="82"/>
      <c r="AB16" s="82"/>
      <c r="AC16" s="82"/>
      <c r="AD16" s="82"/>
      <c r="AE16" s="82"/>
      <c r="AF16" s="82"/>
      <c r="AG16" s="82"/>
      <c r="AH16" s="82"/>
      <c r="AI16" s="82"/>
      <c r="AJ16" s="82"/>
      <c r="AK16" s="82"/>
      <c r="AL16" s="82"/>
      <c r="AM16" s="82"/>
      <c r="AN16" s="82"/>
      <c r="AO16" s="82"/>
      <c r="AP16" s="82"/>
      <c r="AQ16" s="82"/>
      <c r="AR16" s="82"/>
      <c r="AS16" s="82"/>
      <c r="AT16" s="82"/>
      <c r="AU16" s="82"/>
      <c r="AV16" s="82"/>
      <c r="AW16" s="82"/>
      <c r="AX16" s="82"/>
      <c r="AY16" s="82"/>
      <c r="AZ16" s="82"/>
      <c r="BA16" s="82"/>
      <c r="BB16" s="82"/>
      <c r="BC16" s="82"/>
      <c r="BD16" s="82"/>
      <c r="BE16" s="82"/>
      <c r="BF16" s="82"/>
      <c r="BG16" s="82"/>
      <c r="BH16" s="82"/>
      <c r="BI16" s="82"/>
      <c r="BJ16" s="82"/>
      <c r="BK16" s="82"/>
      <c r="BL16" s="82"/>
      <c r="BM16" s="82"/>
      <c r="BN16" s="82"/>
      <c r="BO16" s="82"/>
      <c r="BP16" s="82"/>
      <c r="BQ16" s="82"/>
      <c r="BR16" s="82"/>
      <c r="BS16" s="82"/>
      <c r="BT16" s="82"/>
      <c r="BU16" s="82"/>
      <c r="BV16" s="82"/>
      <c r="BW16" s="82"/>
      <c r="BX16" s="82"/>
      <c r="BY16" s="82"/>
      <c r="BZ16" s="82"/>
      <c r="CA16" s="82"/>
      <c r="CB16" s="82"/>
      <c r="CC16" s="82"/>
      <c r="CD16" s="82"/>
      <c r="CE16" s="82"/>
    </row>
    <row r="17" spans="2:83" s="102" customFormat="1" ht="55.5" customHeight="1" x14ac:dyDescent="0.35">
      <c r="B17" s="104">
        <v>8</v>
      </c>
      <c r="C17" s="89" t="s">
        <v>228</v>
      </c>
      <c r="D17" s="89" t="s">
        <v>226</v>
      </c>
      <c r="E17" s="89" t="s">
        <v>229</v>
      </c>
      <c r="F17" s="105" t="s">
        <v>209</v>
      </c>
      <c r="G17" s="90" t="s">
        <v>20</v>
      </c>
      <c r="H17" s="108">
        <v>45627</v>
      </c>
      <c r="I17" s="108">
        <v>45778</v>
      </c>
      <c r="J17" s="184" t="s">
        <v>549</v>
      </c>
      <c r="K17" s="91">
        <v>51000</v>
      </c>
      <c r="L17" s="91">
        <v>0</v>
      </c>
      <c r="M17" s="91">
        <v>51000</v>
      </c>
      <c r="N17" s="91">
        <v>1463.7</v>
      </c>
      <c r="O17" s="91">
        <v>1995.14</v>
      </c>
      <c r="P17" s="91">
        <v>1550.4</v>
      </c>
      <c r="Q17" s="91">
        <v>275</v>
      </c>
      <c r="R17" s="91">
        <f t="shared" si="0"/>
        <v>5284.24</v>
      </c>
      <c r="S17" s="91">
        <f t="shared" si="1"/>
        <v>45715.76</v>
      </c>
      <c r="T17" s="82"/>
      <c r="U17" s="100"/>
      <c r="V17" s="100"/>
      <c r="W17" s="82"/>
      <c r="X17" s="82"/>
      <c r="Y17" s="82"/>
      <c r="Z17" s="82"/>
      <c r="AA17" s="82"/>
      <c r="AB17" s="82"/>
      <c r="AC17" s="82"/>
      <c r="AD17" s="82"/>
      <c r="AE17" s="82"/>
      <c r="AF17" s="82"/>
      <c r="AG17" s="82"/>
      <c r="AH17" s="82"/>
      <c r="AI17" s="82"/>
      <c r="AJ17" s="82"/>
      <c r="AK17" s="82"/>
      <c r="AL17" s="82"/>
      <c r="AM17" s="82"/>
      <c r="AN17" s="82"/>
      <c r="AO17" s="82"/>
      <c r="AP17" s="82"/>
      <c r="AQ17" s="82"/>
      <c r="AR17" s="82"/>
      <c r="AS17" s="82"/>
      <c r="AT17" s="82"/>
      <c r="AU17" s="82"/>
      <c r="AV17" s="82"/>
      <c r="AW17" s="82"/>
      <c r="AX17" s="82"/>
      <c r="AY17" s="82"/>
      <c r="AZ17" s="82"/>
      <c r="BA17" s="82"/>
      <c r="BB17" s="82"/>
      <c r="BC17" s="82"/>
      <c r="BD17" s="82"/>
      <c r="BE17" s="82"/>
      <c r="BF17" s="82"/>
      <c r="BG17" s="82"/>
      <c r="BH17" s="82"/>
      <c r="BI17" s="82"/>
      <c r="BJ17" s="82"/>
      <c r="BK17" s="82"/>
      <c r="BL17" s="82"/>
      <c r="BM17" s="82"/>
      <c r="BN17" s="82"/>
      <c r="BO17" s="82"/>
      <c r="BP17" s="82"/>
      <c r="BQ17" s="82"/>
      <c r="BR17" s="82"/>
      <c r="BS17" s="82"/>
      <c r="BT17" s="82"/>
      <c r="BU17" s="82"/>
      <c r="BV17" s="82"/>
      <c r="BW17" s="82"/>
      <c r="BX17" s="82"/>
      <c r="BY17" s="82"/>
      <c r="BZ17" s="82"/>
      <c r="CA17" s="82"/>
      <c r="CB17" s="82"/>
      <c r="CC17" s="82"/>
      <c r="CD17" s="82"/>
      <c r="CE17" s="82"/>
    </row>
    <row r="18" spans="2:83" s="102" customFormat="1" ht="55.5" customHeight="1" x14ac:dyDescent="0.35">
      <c r="B18" s="104">
        <v>9</v>
      </c>
      <c r="C18" s="89" t="s">
        <v>230</v>
      </c>
      <c r="D18" s="89" t="s">
        <v>231</v>
      </c>
      <c r="E18" s="89" t="s">
        <v>232</v>
      </c>
      <c r="F18" s="105" t="s">
        <v>209</v>
      </c>
      <c r="G18" s="90" t="s">
        <v>30</v>
      </c>
      <c r="H18" s="106">
        <v>45717</v>
      </c>
      <c r="I18" s="106">
        <v>45901</v>
      </c>
      <c r="J18" s="184" t="s">
        <v>549</v>
      </c>
      <c r="K18" s="91">
        <v>175000</v>
      </c>
      <c r="L18" s="91">
        <v>0</v>
      </c>
      <c r="M18" s="91">
        <v>175000</v>
      </c>
      <c r="N18" s="91">
        <v>5022.5</v>
      </c>
      <c r="O18" s="91">
        <v>29747.24</v>
      </c>
      <c r="P18" s="91">
        <v>5320</v>
      </c>
      <c r="Q18" s="91">
        <v>125</v>
      </c>
      <c r="R18" s="91">
        <f t="shared" si="0"/>
        <v>40214.740000000005</v>
      </c>
      <c r="S18" s="91">
        <f t="shared" si="1"/>
        <v>134785.26</v>
      </c>
      <c r="T18" s="82"/>
      <c r="U18" s="100"/>
      <c r="V18" s="82"/>
      <c r="W18" s="82"/>
      <c r="X18" s="82"/>
      <c r="Y18" s="82"/>
      <c r="Z18" s="82"/>
      <c r="AA18" s="82"/>
      <c r="AB18" s="82"/>
      <c r="AC18" s="82"/>
      <c r="AD18" s="82"/>
      <c r="AE18" s="82"/>
      <c r="AF18" s="82"/>
      <c r="AG18" s="82"/>
      <c r="AH18" s="82"/>
      <c r="AI18" s="82"/>
      <c r="AJ18" s="82"/>
      <c r="AK18" s="82"/>
      <c r="AL18" s="82"/>
      <c r="AM18" s="82"/>
      <c r="AN18" s="82"/>
      <c r="AO18" s="82"/>
      <c r="AP18" s="82"/>
      <c r="AQ18" s="82"/>
      <c r="AR18" s="82"/>
      <c r="AS18" s="82"/>
      <c r="AT18" s="82"/>
      <c r="AU18" s="82"/>
      <c r="AV18" s="82"/>
      <c r="AW18" s="82"/>
      <c r="AX18" s="82"/>
      <c r="AY18" s="82"/>
      <c r="AZ18" s="82"/>
      <c r="BA18" s="82"/>
      <c r="BB18" s="82"/>
      <c r="BC18" s="82"/>
      <c r="BD18" s="82"/>
      <c r="BE18" s="82"/>
      <c r="BF18" s="82"/>
      <c r="BG18" s="82"/>
      <c r="BH18" s="82"/>
      <c r="BI18" s="82"/>
      <c r="BJ18" s="82"/>
      <c r="BK18" s="82"/>
      <c r="BL18" s="82"/>
      <c r="BM18" s="82"/>
      <c r="BN18" s="82"/>
      <c r="BO18" s="82"/>
      <c r="BP18" s="82"/>
      <c r="BQ18" s="82"/>
      <c r="BR18" s="82"/>
      <c r="BS18" s="82"/>
      <c r="BT18" s="82"/>
      <c r="BU18" s="82"/>
      <c r="BV18" s="82"/>
      <c r="BW18" s="82"/>
      <c r="BX18" s="82"/>
      <c r="BY18" s="82"/>
      <c r="BZ18" s="82"/>
      <c r="CA18" s="82"/>
      <c r="CB18" s="82"/>
      <c r="CC18" s="82"/>
      <c r="CD18" s="82"/>
      <c r="CE18" s="82"/>
    </row>
    <row r="19" spans="2:83" s="102" customFormat="1" ht="55.5" customHeight="1" x14ac:dyDescent="0.35">
      <c r="B19" s="104">
        <v>10</v>
      </c>
      <c r="C19" s="89" t="s">
        <v>554</v>
      </c>
      <c r="D19" s="89" t="s">
        <v>233</v>
      </c>
      <c r="E19" s="89" t="s">
        <v>234</v>
      </c>
      <c r="F19" s="105" t="s">
        <v>209</v>
      </c>
      <c r="G19" s="90" t="s">
        <v>20</v>
      </c>
      <c r="H19" s="108">
        <v>45809</v>
      </c>
      <c r="I19" s="108">
        <v>45962</v>
      </c>
      <c r="J19" s="184" t="s">
        <v>549</v>
      </c>
      <c r="K19" s="91">
        <v>117000</v>
      </c>
      <c r="L19" s="91">
        <v>0</v>
      </c>
      <c r="M19" s="91">
        <v>117000</v>
      </c>
      <c r="N19" s="91">
        <v>3357.9</v>
      </c>
      <c r="O19" s="91">
        <v>16104.19</v>
      </c>
      <c r="P19" s="91">
        <v>3556.8</v>
      </c>
      <c r="Q19" s="91">
        <v>25</v>
      </c>
      <c r="R19" s="91">
        <f t="shared" si="0"/>
        <v>23043.89</v>
      </c>
      <c r="S19" s="91">
        <f t="shared" si="1"/>
        <v>93956.11</v>
      </c>
      <c r="T19" s="82"/>
      <c r="U19" s="103"/>
      <c r="V19" s="103"/>
      <c r="W19" s="82"/>
      <c r="X19" s="82"/>
      <c r="Y19" s="82"/>
      <c r="Z19" s="82"/>
      <c r="AA19" s="82"/>
      <c r="AB19" s="82"/>
      <c r="AC19" s="82"/>
      <c r="AD19" s="82"/>
      <c r="AE19" s="82"/>
      <c r="AF19" s="82"/>
      <c r="AG19" s="82"/>
      <c r="AH19" s="82"/>
      <c r="AI19" s="82"/>
      <c r="AJ19" s="82"/>
      <c r="AK19" s="82"/>
      <c r="AL19" s="82"/>
      <c r="AM19" s="82"/>
      <c r="AN19" s="82"/>
      <c r="AO19" s="82"/>
      <c r="AP19" s="82"/>
      <c r="AQ19" s="82"/>
      <c r="AR19" s="82"/>
      <c r="AS19" s="82"/>
      <c r="AT19" s="82"/>
      <c r="AU19" s="82"/>
      <c r="AV19" s="82"/>
      <c r="AW19" s="82"/>
      <c r="AX19" s="82"/>
      <c r="AY19" s="82"/>
      <c r="AZ19" s="82"/>
      <c r="BA19" s="82"/>
      <c r="BB19" s="82"/>
      <c r="BC19" s="82"/>
      <c r="BD19" s="82"/>
      <c r="BE19" s="82"/>
      <c r="BF19" s="82"/>
      <c r="BG19" s="82"/>
      <c r="BH19" s="82"/>
      <c r="BI19" s="82"/>
      <c r="BJ19" s="82"/>
      <c r="BK19" s="82"/>
      <c r="BL19" s="82"/>
      <c r="BM19" s="82"/>
      <c r="BN19" s="82"/>
      <c r="BO19" s="82"/>
      <c r="BP19" s="82"/>
      <c r="BQ19" s="82"/>
      <c r="BR19" s="82"/>
      <c r="BS19" s="82"/>
      <c r="BT19" s="82"/>
      <c r="BU19" s="82"/>
      <c r="BV19" s="82"/>
      <c r="BW19" s="82"/>
      <c r="BX19" s="82"/>
      <c r="BY19" s="82"/>
      <c r="BZ19" s="82"/>
      <c r="CA19" s="82"/>
      <c r="CB19" s="82"/>
      <c r="CC19" s="82"/>
      <c r="CD19" s="82"/>
      <c r="CE19" s="82"/>
    </row>
    <row r="20" spans="2:83" s="102" customFormat="1" ht="55.5" customHeight="1" x14ac:dyDescent="0.35">
      <c r="B20" s="104">
        <v>11</v>
      </c>
      <c r="C20" s="89" t="s">
        <v>243</v>
      </c>
      <c r="D20" s="89" t="s">
        <v>244</v>
      </c>
      <c r="E20" s="89" t="s">
        <v>245</v>
      </c>
      <c r="F20" s="105" t="s">
        <v>209</v>
      </c>
      <c r="G20" s="90" t="s">
        <v>20</v>
      </c>
      <c r="H20" s="106">
        <v>45717</v>
      </c>
      <c r="I20" s="106" t="s">
        <v>246</v>
      </c>
      <c r="J20" s="184" t="s">
        <v>549</v>
      </c>
      <c r="K20" s="91">
        <v>175000</v>
      </c>
      <c r="L20" s="91">
        <v>0</v>
      </c>
      <c r="M20" s="91">
        <v>175000</v>
      </c>
      <c r="N20" s="91">
        <v>5022.5</v>
      </c>
      <c r="O20" s="91">
        <v>29747.24</v>
      </c>
      <c r="P20" s="91">
        <v>5320</v>
      </c>
      <c r="Q20" s="91">
        <v>275</v>
      </c>
      <c r="R20" s="91">
        <f>SUM(N20:Q20)</f>
        <v>40364.740000000005</v>
      </c>
      <c r="S20" s="91">
        <f>(M20-R20)</f>
        <v>134635.26</v>
      </c>
      <c r="T20" s="82"/>
      <c r="U20" s="103"/>
      <c r="V20" s="82"/>
      <c r="W20" s="107"/>
      <c r="X20" s="82"/>
      <c r="Y20" s="82"/>
      <c r="Z20" s="82"/>
      <c r="AA20" s="82"/>
      <c r="AB20" s="82"/>
      <c r="AC20" s="82"/>
      <c r="AD20" s="82"/>
      <c r="AE20" s="82"/>
      <c r="AF20" s="82"/>
      <c r="AG20" s="82"/>
      <c r="AH20" s="82"/>
      <c r="AI20" s="82"/>
      <c r="AJ20" s="82"/>
      <c r="AK20" s="82"/>
      <c r="AL20" s="82"/>
      <c r="AM20" s="82"/>
      <c r="AN20" s="82"/>
      <c r="AO20" s="82"/>
      <c r="AP20" s="82"/>
      <c r="AQ20" s="82"/>
      <c r="AR20" s="82"/>
      <c r="AS20" s="82"/>
      <c r="AT20" s="82"/>
      <c r="AU20" s="82"/>
      <c r="AV20" s="82"/>
      <c r="AW20" s="82"/>
      <c r="AX20" s="82"/>
      <c r="AY20" s="82"/>
      <c r="AZ20" s="82"/>
      <c r="BA20" s="82"/>
      <c r="BB20" s="82"/>
      <c r="BC20" s="82"/>
      <c r="BD20" s="82"/>
      <c r="BE20" s="82"/>
      <c r="BF20" s="82"/>
      <c r="BG20" s="82"/>
      <c r="BH20" s="82"/>
      <c r="BI20" s="82"/>
      <c r="BJ20" s="82"/>
      <c r="BK20" s="82"/>
      <c r="BL20" s="82"/>
      <c r="BM20" s="82"/>
      <c r="BN20" s="82"/>
      <c r="BO20" s="82"/>
      <c r="BP20" s="82"/>
      <c r="BQ20" s="82"/>
      <c r="BR20" s="82"/>
      <c r="BS20" s="82"/>
      <c r="BT20" s="82"/>
      <c r="BU20" s="82"/>
      <c r="BV20" s="82"/>
      <c r="BW20" s="82"/>
      <c r="BX20" s="82"/>
      <c r="BY20" s="82"/>
      <c r="BZ20" s="82"/>
      <c r="CA20" s="82"/>
      <c r="CB20" s="82"/>
      <c r="CC20" s="82"/>
      <c r="CD20" s="82"/>
      <c r="CE20" s="82"/>
    </row>
    <row r="21" spans="2:83" s="102" customFormat="1" ht="55.5" customHeight="1" x14ac:dyDescent="0.35">
      <c r="B21" s="104">
        <v>12</v>
      </c>
      <c r="C21" s="89" t="s">
        <v>235</v>
      </c>
      <c r="D21" s="89" t="s">
        <v>236</v>
      </c>
      <c r="E21" s="89" t="s">
        <v>237</v>
      </c>
      <c r="F21" s="105" t="s">
        <v>209</v>
      </c>
      <c r="G21" s="90" t="s">
        <v>20</v>
      </c>
      <c r="H21" s="106">
        <v>45717</v>
      </c>
      <c r="I21" s="106">
        <v>45901</v>
      </c>
      <c r="J21" s="184" t="s">
        <v>549</v>
      </c>
      <c r="K21" s="91">
        <v>130000</v>
      </c>
      <c r="L21" s="91">
        <v>0</v>
      </c>
      <c r="M21" s="91">
        <v>130000</v>
      </c>
      <c r="N21" s="91">
        <v>3731</v>
      </c>
      <c r="O21" s="91">
        <v>18682.169999999998</v>
      </c>
      <c r="P21" s="91">
        <v>3952</v>
      </c>
      <c r="Q21" s="91">
        <v>5321.08</v>
      </c>
      <c r="R21" s="91">
        <f t="shared" si="0"/>
        <v>31686.25</v>
      </c>
      <c r="S21" s="91">
        <f t="shared" si="1"/>
        <v>98313.75</v>
      </c>
      <c r="T21" s="82"/>
      <c r="U21" s="100"/>
      <c r="V21" s="100"/>
      <c r="W21" s="103"/>
      <c r="X21" s="82"/>
      <c r="Y21" s="82"/>
      <c r="Z21" s="82"/>
      <c r="AA21" s="82"/>
      <c r="AB21" s="82"/>
      <c r="AC21" s="82"/>
      <c r="AD21" s="82"/>
      <c r="AE21" s="82"/>
      <c r="AF21" s="82"/>
      <c r="AG21" s="82"/>
      <c r="AH21" s="82"/>
      <c r="AI21" s="82"/>
      <c r="AJ21" s="82"/>
      <c r="AK21" s="82"/>
      <c r="AL21" s="82"/>
      <c r="AM21" s="82"/>
      <c r="AN21" s="82"/>
      <c r="AO21" s="82"/>
      <c r="AP21" s="82"/>
      <c r="AQ21" s="82"/>
      <c r="AR21" s="82"/>
      <c r="AS21" s="82"/>
      <c r="AT21" s="82"/>
      <c r="AU21" s="82"/>
      <c r="AV21" s="82"/>
      <c r="AW21" s="82"/>
      <c r="AX21" s="82"/>
      <c r="AY21" s="82"/>
      <c r="AZ21" s="82"/>
      <c r="BA21" s="82"/>
      <c r="BB21" s="82"/>
      <c r="BC21" s="82"/>
      <c r="BD21" s="82"/>
      <c r="BE21" s="82"/>
      <c r="BF21" s="82"/>
      <c r="BG21" s="82"/>
      <c r="BH21" s="82"/>
      <c r="BI21" s="82"/>
      <c r="BJ21" s="82"/>
      <c r="BK21" s="82"/>
      <c r="BL21" s="82"/>
      <c r="BM21" s="82"/>
      <c r="BN21" s="82"/>
      <c r="BO21" s="82"/>
      <c r="BP21" s="82"/>
      <c r="BQ21" s="82"/>
      <c r="BR21" s="82"/>
      <c r="BS21" s="82"/>
      <c r="BT21" s="82"/>
      <c r="BU21" s="82"/>
      <c r="BV21" s="82"/>
      <c r="BW21" s="82"/>
      <c r="BX21" s="82"/>
      <c r="BY21" s="82"/>
      <c r="BZ21" s="82"/>
      <c r="CA21" s="82"/>
      <c r="CB21" s="82"/>
      <c r="CC21" s="82"/>
      <c r="CD21" s="82"/>
      <c r="CE21" s="82"/>
    </row>
    <row r="22" spans="2:83" s="102" customFormat="1" ht="55.5" customHeight="1" x14ac:dyDescent="0.35">
      <c r="B22" s="104">
        <v>13</v>
      </c>
      <c r="C22" s="89" t="s">
        <v>238</v>
      </c>
      <c r="D22" s="89" t="s">
        <v>236</v>
      </c>
      <c r="E22" s="89" t="s">
        <v>248</v>
      </c>
      <c r="F22" s="105" t="s">
        <v>209</v>
      </c>
      <c r="G22" s="90" t="s">
        <v>30</v>
      </c>
      <c r="H22" s="108">
        <v>45754</v>
      </c>
      <c r="I22" s="108">
        <v>45901</v>
      </c>
      <c r="J22" s="184" t="s">
        <v>549</v>
      </c>
      <c r="K22" s="91">
        <v>65000</v>
      </c>
      <c r="L22" s="91">
        <v>0</v>
      </c>
      <c r="M22" s="91">
        <v>65000</v>
      </c>
      <c r="N22" s="91">
        <v>1865.5</v>
      </c>
      <c r="O22" s="91">
        <v>4427.58</v>
      </c>
      <c r="P22" s="91">
        <v>1976</v>
      </c>
      <c r="Q22" s="91">
        <v>115</v>
      </c>
      <c r="R22" s="91">
        <f t="shared" si="0"/>
        <v>8384.08</v>
      </c>
      <c r="S22" s="91">
        <f t="shared" si="1"/>
        <v>56615.92</v>
      </c>
      <c r="T22" s="82"/>
      <c r="U22" s="103"/>
      <c r="V22" s="82"/>
      <c r="W22" s="82"/>
      <c r="X22" s="82"/>
      <c r="Y22" s="82"/>
      <c r="Z22" s="82"/>
      <c r="AA22" s="82"/>
      <c r="AB22" s="82"/>
      <c r="AC22" s="82"/>
      <c r="AD22" s="82"/>
      <c r="AE22" s="82"/>
      <c r="AF22" s="82"/>
      <c r="AG22" s="82"/>
      <c r="AH22" s="82"/>
      <c r="AI22" s="82"/>
      <c r="AJ22" s="82"/>
      <c r="AK22" s="82"/>
      <c r="AL22" s="82"/>
      <c r="AM22" s="82"/>
      <c r="AN22" s="82"/>
      <c r="AO22" s="82"/>
      <c r="AP22" s="82"/>
      <c r="AQ22" s="82"/>
      <c r="AR22" s="82"/>
      <c r="AS22" s="82"/>
      <c r="AT22" s="82"/>
      <c r="AU22" s="82"/>
      <c r="AV22" s="82"/>
      <c r="AW22" s="82"/>
      <c r="AX22" s="82"/>
      <c r="AY22" s="82"/>
      <c r="AZ22" s="82"/>
      <c r="BA22" s="82"/>
      <c r="BB22" s="82"/>
      <c r="BC22" s="82"/>
      <c r="BD22" s="82"/>
      <c r="BE22" s="82"/>
      <c r="BF22" s="82"/>
      <c r="BG22" s="82"/>
      <c r="BH22" s="82"/>
      <c r="BI22" s="82"/>
      <c r="BJ22" s="82"/>
      <c r="BK22" s="82"/>
      <c r="BL22" s="82"/>
      <c r="BM22" s="82"/>
      <c r="BN22" s="82"/>
      <c r="BO22" s="82"/>
      <c r="BP22" s="82"/>
      <c r="BQ22" s="82"/>
      <c r="BR22" s="82"/>
      <c r="BS22" s="82"/>
      <c r="BT22" s="82"/>
      <c r="BU22" s="82"/>
      <c r="BV22" s="82"/>
      <c r="BW22" s="82"/>
      <c r="BX22" s="82"/>
      <c r="BY22" s="82"/>
      <c r="BZ22" s="82"/>
      <c r="CA22" s="82"/>
      <c r="CB22" s="82"/>
      <c r="CC22" s="82"/>
      <c r="CD22" s="82"/>
      <c r="CE22" s="82"/>
    </row>
    <row r="23" spans="2:83" s="102" customFormat="1" ht="55.5" customHeight="1" x14ac:dyDescent="0.35">
      <c r="B23" s="104">
        <v>14</v>
      </c>
      <c r="C23" s="89" t="s">
        <v>540</v>
      </c>
      <c r="D23" s="89" t="s">
        <v>236</v>
      </c>
      <c r="E23" s="89" t="s">
        <v>239</v>
      </c>
      <c r="F23" s="105" t="s">
        <v>209</v>
      </c>
      <c r="G23" s="90" t="s">
        <v>20</v>
      </c>
      <c r="H23" s="108">
        <v>46024</v>
      </c>
      <c r="I23" s="108">
        <f>EDATE(Table3[[#This Row],[DESDE]],6)</f>
        <v>46205</v>
      </c>
      <c r="J23" s="184" t="s">
        <v>549</v>
      </c>
      <c r="K23" s="91">
        <v>51000</v>
      </c>
      <c r="L23" s="91">
        <v>0</v>
      </c>
      <c r="M23" s="91">
        <v>51000</v>
      </c>
      <c r="N23" s="91">
        <v>1463.7</v>
      </c>
      <c r="O23" s="91">
        <v>1995.14</v>
      </c>
      <c r="P23" s="91">
        <v>1550.4</v>
      </c>
      <c r="Q23" s="91">
        <v>25</v>
      </c>
      <c r="R23" s="91">
        <f>SUM(N23:Q23)</f>
        <v>5034.24</v>
      </c>
      <c r="S23" s="91">
        <f>(M23-R23)</f>
        <v>45965.760000000002</v>
      </c>
      <c r="T23" s="82"/>
      <c r="U23" s="103"/>
      <c r="V23" s="100"/>
      <c r="W23" s="82"/>
      <c r="X23" s="82"/>
      <c r="Y23" s="82"/>
      <c r="Z23" s="82"/>
      <c r="AA23" s="82"/>
      <c r="AB23" s="82"/>
      <c r="AC23" s="82"/>
      <c r="AD23" s="82"/>
      <c r="AE23" s="82"/>
      <c r="AF23" s="82"/>
      <c r="AG23" s="82"/>
      <c r="AH23" s="82"/>
      <c r="AI23" s="82"/>
      <c r="AJ23" s="82"/>
      <c r="AK23" s="82"/>
      <c r="AL23" s="82"/>
      <c r="AM23" s="82"/>
      <c r="AN23" s="82"/>
      <c r="AO23" s="82"/>
      <c r="AP23" s="82"/>
      <c r="AQ23" s="82"/>
      <c r="AR23" s="82"/>
      <c r="AS23" s="82"/>
      <c r="AT23" s="82"/>
      <c r="AU23" s="82"/>
      <c r="AV23" s="82"/>
      <c r="AW23" s="82"/>
      <c r="AX23" s="82"/>
      <c r="AY23" s="82"/>
      <c r="AZ23" s="82"/>
      <c r="BA23" s="82"/>
      <c r="BB23" s="82"/>
      <c r="BC23" s="82"/>
      <c r="BD23" s="82"/>
      <c r="BE23" s="82"/>
      <c r="BF23" s="82"/>
      <c r="BG23" s="82"/>
      <c r="BH23" s="82"/>
      <c r="BI23" s="82"/>
      <c r="BJ23" s="82"/>
      <c r="BK23" s="82"/>
      <c r="BL23" s="82"/>
      <c r="BM23" s="82"/>
      <c r="BN23" s="82"/>
      <c r="BO23" s="82"/>
      <c r="BP23" s="82"/>
      <c r="BQ23" s="82"/>
      <c r="BR23" s="82"/>
      <c r="BS23" s="82"/>
      <c r="BT23" s="82"/>
      <c r="BU23" s="82"/>
      <c r="BV23" s="82"/>
      <c r="BW23" s="82"/>
      <c r="BX23" s="82"/>
      <c r="BY23" s="82"/>
      <c r="BZ23" s="82"/>
      <c r="CA23" s="82"/>
      <c r="CB23" s="82"/>
      <c r="CC23" s="82"/>
      <c r="CD23" s="82"/>
      <c r="CE23" s="82"/>
    </row>
    <row r="24" spans="2:83" s="102" customFormat="1" ht="55.5" customHeight="1" x14ac:dyDescent="0.35">
      <c r="B24" s="104">
        <v>15</v>
      </c>
      <c r="C24" s="89" t="s">
        <v>240</v>
      </c>
      <c r="D24" s="89" t="s">
        <v>241</v>
      </c>
      <c r="E24" s="89" t="s">
        <v>242</v>
      </c>
      <c r="F24" s="105" t="s">
        <v>209</v>
      </c>
      <c r="G24" s="90" t="s">
        <v>20</v>
      </c>
      <c r="H24" s="106">
        <v>45717</v>
      </c>
      <c r="I24" s="108">
        <f>EDATE(Table3[[#This Row],[DESDE]],6)</f>
        <v>45901</v>
      </c>
      <c r="J24" s="184" t="s">
        <v>549</v>
      </c>
      <c r="K24" s="91">
        <v>130000</v>
      </c>
      <c r="L24" s="91">
        <v>0</v>
      </c>
      <c r="M24" s="91">
        <v>130000</v>
      </c>
      <c r="N24" s="91">
        <v>3731</v>
      </c>
      <c r="O24" s="91">
        <v>7285.35</v>
      </c>
      <c r="P24" s="91">
        <v>3952</v>
      </c>
      <c r="Q24" s="91">
        <v>2394.7800000000002</v>
      </c>
      <c r="R24" s="91">
        <f t="shared" si="0"/>
        <v>17363.13</v>
      </c>
      <c r="S24" s="91">
        <f t="shared" si="1"/>
        <v>112636.87</v>
      </c>
      <c r="T24" s="82"/>
      <c r="U24" s="103"/>
      <c r="V24" s="100"/>
      <c r="W24" s="82"/>
      <c r="X24" s="82"/>
      <c r="Y24" s="82"/>
      <c r="Z24" s="82"/>
      <c r="AA24" s="82"/>
      <c r="AB24" s="82"/>
      <c r="AC24" s="82"/>
      <c r="AD24" s="82"/>
      <c r="AE24" s="82"/>
      <c r="AF24" s="82"/>
      <c r="AG24" s="82"/>
      <c r="AH24" s="82"/>
      <c r="AI24" s="82"/>
      <c r="AJ24" s="82"/>
      <c r="AK24" s="82"/>
      <c r="AL24" s="82"/>
      <c r="AM24" s="82"/>
      <c r="AN24" s="82"/>
      <c r="AO24" s="82"/>
      <c r="AP24" s="82"/>
      <c r="AQ24" s="82"/>
      <c r="AR24" s="82"/>
      <c r="AS24" s="82"/>
      <c r="AT24" s="82"/>
      <c r="AU24" s="82"/>
      <c r="AV24" s="82"/>
      <c r="AW24" s="82"/>
      <c r="AX24" s="82"/>
      <c r="AY24" s="82"/>
      <c r="AZ24" s="82"/>
      <c r="BA24" s="82"/>
      <c r="BB24" s="82"/>
      <c r="BC24" s="82"/>
      <c r="BD24" s="82"/>
      <c r="BE24" s="82"/>
      <c r="BF24" s="82"/>
      <c r="BG24" s="82"/>
      <c r="BH24" s="82"/>
      <c r="BI24" s="82"/>
      <c r="BJ24" s="82"/>
      <c r="BK24" s="82"/>
      <c r="BL24" s="82"/>
      <c r="BM24" s="82"/>
      <c r="BN24" s="82"/>
      <c r="BO24" s="82"/>
      <c r="BP24" s="82"/>
      <c r="BQ24" s="82"/>
      <c r="BR24" s="82"/>
      <c r="BS24" s="82"/>
      <c r="BT24" s="82"/>
      <c r="BU24" s="82"/>
      <c r="BV24" s="82"/>
      <c r="BW24" s="82"/>
      <c r="BX24" s="82"/>
      <c r="BY24" s="82"/>
      <c r="BZ24" s="82"/>
      <c r="CA24" s="82"/>
      <c r="CB24" s="82"/>
      <c r="CC24" s="82"/>
      <c r="CD24" s="82"/>
      <c r="CE24" s="82"/>
    </row>
    <row r="25" spans="2:83" s="102" customFormat="1" ht="55.5" customHeight="1" x14ac:dyDescent="0.35">
      <c r="B25" s="104">
        <v>16</v>
      </c>
      <c r="C25" s="89" t="s">
        <v>247</v>
      </c>
      <c r="D25" s="89" t="s">
        <v>241</v>
      </c>
      <c r="E25" s="89" t="s">
        <v>248</v>
      </c>
      <c r="F25" s="105" t="s">
        <v>209</v>
      </c>
      <c r="G25" s="90" t="s">
        <v>30</v>
      </c>
      <c r="H25" s="106">
        <v>45717</v>
      </c>
      <c r="I25" s="108">
        <f>EDATE(Table3[[#This Row],[DESDE]],6)</f>
        <v>45901</v>
      </c>
      <c r="J25" s="184" t="s">
        <v>549</v>
      </c>
      <c r="K25" s="91">
        <v>65000</v>
      </c>
      <c r="L25" s="91">
        <v>0</v>
      </c>
      <c r="M25" s="91">
        <v>65000</v>
      </c>
      <c r="N25" s="91">
        <v>1865.5</v>
      </c>
      <c r="O25" s="91">
        <v>4427.58</v>
      </c>
      <c r="P25" s="91">
        <v>1976</v>
      </c>
      <c r="Q25" s="91">
        <v>225</v>
      </c>
      <c r="R25" s="91">
        <f t="shared" si="0"/>
        <v>8494.08</v>
      </c>
      <c r="S25" s="91">
        <f t="shared" si="1"/>
        <v>56505.919999999998</v>
      </c>
      <c r="T25" s="82"/>
      <c r="U25" s="103"/>
      <c r="V25" s="100"/>
      <c r="W25" s="82"/>
      <c r="X25" s="82"/>
      <c r="Y25" s="82"/>
      <c r="Z25" s="82"/>
      <c r="AA25" s="82"/>
      <c r="AB25" s="82"/>
      <c r="AC25" s="82"/>
      <c r="AD25" s="82"/>
      <c r="AE25" s="82"/>
      <c r="AF25" s="82"/>
      <c r="AG25" s="82"/>
      <c r="AH25" s="82"/>
      <c r="AI25" s="82"/>
      <c r="AJ25" s="82"/>
      <c r="AK25" s="82"/>
      <c r="AL25" s="82"/>
      <c r="AM25" s="82"/>
      <c r="AN25" s="82"/>
      <c r="AO25" s="82"/>
      <c r="AP25" s="82"/>
      <c r="AQ25" s="82"/>
      <c r="AR25" s="82"/>
      <c r="AS25" s="82"/>
      <c r="AT25" s="82"/>
      <c r="AU25" s="82"/>
      <c r="AV25" s="82"/>
      <c r="AW25" s="82"/>
      <c r="AX25" s="82"/>
      <c r="AY25" s="82"/>
      <c r="AZ25" s="82"/>
      <c r="BA25" s="82"/>
      <c r="BB25" s="82"/>
      <c r="BC25" s="82"/>
      <c r="BD25" s="82"/>
      <c r="BE25" s="82"/>
      <c r="BF25" s="82"/>
      <c r="BG25" s="82"/>
      <c r="BH25" s="82"/>
      <c r="BI25" s="82"/>
      <c r="BJ25" s="82"/>
      <c r="BK25" s="82"/>
      <c r="BL25" s="82"/>
      <c r="BM25" s="82"/>
      <c r="BN25" s="82"/>
      <c r="BO25" s="82"/>
      <c r="BP25" s="82"/>
      <c r="BQ25" s="82"/>
      <c r="BR25" s="82"/>
      <c r="BS25" s="82"/>
      <c r="BT25" s="82"/>
      <c r="BU25" s="82"/>
      <c r="BV25" s="82"/>
      <c r="BW25" s="82"/>
      <c r="BX25" s="82"/>
      <c r="BY25" s="82"/>
      <c r="BZ25" s="82"/>
      <c r="CA25" s="82"/>
      <c r="CB25" s="82"/>
      <c r="CC25" s="82"/>
      <c r="CD25" s="82"/>
      <c r="CE25" s="82"/>
    </row>
    <row r="26" spans="2:83" s="102" customFormat="1" ht="55.5" customHeight="1" x14ac:dyDescent="0.35">
      <c r="B26" s="104">
        <v>17</v>
      </c>
      <c r="C26" s="89" t="s">
        <v>249</v>
      </c>
      <c r="D26" s="89" t="s">
        <v>250</v>
      </c>
      <c r="E26" s="89" t="s">
        <v>251</v>
      </c>
      <c r="F26" s="105" t="s">
        <v>209</v>
      </c>
      <c r="G26" s="90" t="s">
        <v>20</v>
      </c>
      <c r="H26" s="106">
        <v>45717</v>
      </c>
      <c r="I26" s="108">
        <f>EDATE(Table3[[#This Row],[DESDE]],6)</f>
        <v>45901</v>
      </c>
      <c r="J26" s="184" t="s">
        <v>549</v>
      </c>
      <c r="K26" s="91">
        <v>175000</v>
      </c>
      <c r="L26" s="91">
        <v>0</v>
      </c>
      <c r="M26" s="91">
        <v>175000</v>
      </c>
      <c r="N26" s="91">
        <v>5022.5</v>
      </c>
      <c r="O26" s="91">
        <v>29747.24</v>
      </c>
      <c r="P26" s="91">
        <v>5320</v>
      </c>
      <c r="Q26" s="91">
        <v>2951.6</v>
      </c>
      <c r="R26" s="91">
        <f t="shared" si="0"/>
        <v>43041.340000000004</v>
      </c>
      <c r="S26" s="91">
        <f t="shared" si="1"/>
        <v>131958.66</v>
      </c>
      <c r="T26" s="82"/>
      <c r="U26" s="100"/>
      <c r="V26" s="82"/>
      <c r="W26" s="82"/>
      <c r="X26" s="82"/>
      <c r="Y26" s="82"/>
      <c r="Z26" s="82"/>
      <c r="AA26" s="82"/>
      <c r="AB26" s="82"/>
      <c r="AC26" s="82"/>
      <c r="AD26" s="82"/>
      <c r="AE26" s="82"/>
      <c r="AF26" s="82"/>
      <c r="AG26" s="82"/>
      <c r="AH26" s="82"/>
      <c r="AI26" s="82"/>
      <c r="AJ26" s="82"/>
      <c r="AK26" s="82"/>
      <c r="AL26" s="82"/>
      <c r="AM26" s="82"/>
      <c r="AN26" s="82"/>
      <c r="AO26" s="82"/>
      <c r="AP26" s="82"/>
      <c r="AQ26" s="82"/>
      <c r="AR26" s="82"/>
      <c r="AS26" s="82"/>
      <c r="AT26" s="82"/>
      <c r="AU26" s="82"/>
      <c r="AV26" s="82"/>
      <c r="AW26" s="82"/>
      <c r="AX26" s="82"/>
      <c r="AY26" s="82"/>
      <c r="AZ26" s="82"/>
      <c r="BA26" s="82"/>
      <c r="BB26" s="82"/>
      <c r="BC26" s="82"/>
      <c r="BD26" s="82"/>
      <c r="BE26" s="82"/>
      <c r="BF26" s="82"/>
      <c r="BG26" s="82"/>
      <c r="BH26" s="82"/>
      <c r="BI26" s="82"/>
      <c r="BJ26" s="82"/>
      <c r="BK26" s="82"/>
      <c r="BL26" s="82"/>
      <c r="BM26" s="82"/>
      <c r="BN26" s="82"/>
      <c r="BO26" s="82"/>
      <c r="BP26" s="82"/>
      <c r="BQ26" s="82"/>
      <c r="BR26" s="82"/>
      <c r="BS26" s="82"/>
      <c r="BT26" s="82"/>
      <c r="BU26" s="82"/>
      <c r="BV26" s="82"/>
      <c r="BW26" s="82"/>
      <c r="BX26" s="82"/>
      <c r="BY26" s="82"/>
      <c r="BZ26" s="82"/>
      <c r="CA26" s="82"/>
      <c r="CB26" s="82"/>
      <c r="CC26" s="82"/>
      <c r="CD26" s="82"/>
      <c r="CE26" s="82"/>
    </row>
    <row r="27" spans="2:83" s="102" customFormat="1" ht="55.5" customHeight="1" x14ac:dyDescent="0.35">
      <c r="B27" s="104">
        <v>18</v>
      </c>
      <c r="C27" s="89" t="s">
        <v>258</v>
      </c>
      <c r="D27" s="89" t="s">
        <v>256</v>
      </c>
      <c r="E27" s="89" t="s">
        <v>259</v>
      </c>
      <c r="F27" s="105" t="s">
        <v>209</v>
      </c>
      <c r="G27" s="90" t="s">
        <v>20</v>
      </c>
      <c r="H27" s="108">
        <v>45717</v>
      </c>
      <c r="I27" s="108">
        <f>EDATE(Table3[[#This Row],[DESDE]],6)</f>
        <v>45901</v>
      </c>
      <c r="J27" s="184" t="s">
        <v>549</v>
      </c>
      <c r="K27" s="91">
        <v>130000</v>
      </c>
      <c r="L27" s="91">
        <v>0</v>
      </c>
      <c r="M27" s="91">
        <v>130000</v>
      </c>
      <c r="N27" s="91">
        <v>3731</v>
      </c>
      <c r="O27" s="91">
        <v>11072.57</v>
      </c>
      <c r="P27" s="91">
        <v>3952</v>
      </c>
      <c r="Q27" s="91">
        <v>10177.9</v>
      </c>
      <c r="R27" s="91">
        <f>SUM(N27:Q27)</f>
        <v>28933.47</v>
      </c>
      <c r="S27" s="91">
        <f>(M27-R27)</f>
        <v>101066.53</v>
      </c>
      <c r="T27" s="82"/>
      <c r="U27" s="103"/>
      <c r="V27" s="82"/>
      <c r="W27" s="100"/>
      <c r="X27" s="82"/>
      <c r="Y27" s="82"/>
      <c r="Z27" s="82"/>
      <c r="AA27" s="82"/>
      <c r="AB27" s="82"/>
      <c r="AC27" s="82"/>
      <c r="AD27" s="82"/>
      <c r="AE27" s="82"/>
      <c r="AF27" s="82"/>
      <c r="AG27" s="82"/>
      <c r="AH27" s="82"/>
      <c r="AI27" s="82"/>
      <c r="AJ27" s="82"/>
      <c r="AK27" s="82"/>
      <c r="AL27" s="82"/>
      <c r="AM27" s="82"/>
      <c r="AN27" s="82"/>
      <c r="AO27" s="82"/>
      <c r="AP27" s="82"/>
      <c r="AQ27" s="82"/>
      <c r="AR27" s="82"/>
      <c r="AS27" s="82"/>
      <c r="AT27" s="82"/>
      <c r="AU27" s="82"/>
      <c r="AV27" s="82"/>
      <c r="AW27" s="82"/>
      <c r="AX27" s="82"/>
      <c r="AY27" s="82"/>
      <c r="AZ27" s="82"/>
      <c r="BA27" s="82"/>
      <c r="BB27" s="82"/>
      <c r="BC27" s="82"/>
      <c r="BD27" s="82"/>
      <c r="BE27" s="82"/>
      <c r="BF27" s="82"/>
      <c r="BG27" s="82"/>
      <c r="BH27" s="82"/>
      <c r="BI27" s="82"/>
      <c r="BJ27" s="82"/>
      <c r="BK27" s="82"/>
      <c r="BL27" s="82"/>
      <c r="BM27" s="82"/>
      <c r="BN27" s="82"/>
      <c r="BO27" s="82"/>
      <c r="BP27" s="82"/>
      <c r="BQ27" s="82"/>
      <c r="BR27" s="82"/>
      <c r="BS27" s="82"/>
      <c r="BT27" s="82"/>
      <c r="BU27" s="82"/>
      <c r="BV27" s="82"/>
      <c r="BW27" s="82"/>
      <c r="BX27" s="82"/>
      <c r="BY27" s="82"/>
      <c r="BZ27" s="82"/>
      <c r="CA27" s="82"/>
      <c r="CB27" s="82"/>
      <c r="CC27" s="82"/>
      <c r="CD27" s="82"/>
      <c r="CE27" s="82"/>
    </row>
    <row r="28" spans="2:83" s="102" customFormat="1" ht="55.5" customHeight="1" x14ac:dyDescent="0.35">
      <c r="B28" s="104">
        <v>19</v>
      </c>
      <c r="C28" s="89" t="s">
        <v>255</v>
      </c>
      <c r="D28" s="89" t="s">
        <v>256</v>
      </c>
      <c r="E28" s="89" t="s">
        <v>257</v>
      </c>
      <c r="F28" s="105" t="s">
        <v>209</v>
      </c>
      <c r="G28" s="90" t="s">
        <v>20</v>
      </c>
      <c r="H28" s="106">
        <v>45717</v>
      </c>
      <c r="I28" s="108">
        <f>EDATE(Table3[[#This Row],[DESDE]],6)</f>
        <v>45901</v>
      </c>
      <c r="J28" s="184" t="s">
        <v>549</v>
      </c>
      <c r="K28" s="91">
        <v>51000</v>
      </c>
      <c r="L28" s="91">
        <v>0</v>
      </c>
      <c r="M28" s="91">
        <v>51000</v>
      </c>
      <c r="N28" s="91">
        <v>1463.7</v>
      </c>
      <c r="O28" s="91">
        <v>1995.14</v>
      </c>
      <c r="P28" s="91">
        <v>1550.4</v>
      </c>
      <c r="Q28" s="91">
        <v>475</v>
      </c>
      <c r="R28" s="91">
        <f>SUM(N28:Q28)</f>
        <v>5484.24</v>
      </c>
      <c r="S28" s="91">
        <f>(M28-R28)</f>
        <v>45515.76</v>
      </c>
      <c r="T28" s="82"/>
      <c r="U28" s="100"/>
      <c r="V28" s="82"/>
      <c r="W28" s="82"/>
      <c r="X28" s="82"/>
      <c r="Y28" s="82"/>
      <c r="Z28" s="82"/>
      <c r="AA28" s="82"/>
      <c r="AB28" s="82"/>
      <c r="AC28" s="82"/>
      <c r="AD28" s="82"/>
      <c r="AE28" s="82"/>
      <c r="AF28" s="82"/>
      <c r="AG28" s="82"/>
      <c r="AH28" s="82"/>
      <c r="AI28" s="82"/>
      <c r="AJ28" s="82"/>
      <c r="AK28" s="82"/>
      <c r="AL28" s="82"/>
      <c r="AM28" s="82"/>
      <c r="AN28" s="82"/>
      <c r="AO28" s="82"/>
      <c r="AP28" s="82"/>
      <c r="AQ28" s="82"/>
      <c r="AR28" s="82"/>
      <c r="AS28" s="82"/>
      <c r="AT28" s="82"/>
      <c r="AU28" s="82"/>
      <c r="AV28" s="82"/>
      <c r="AW28" s="82"/>
      <c r="AX28" s="82"/>
      <c r="AY28" s="82"/>
      <c r="AZ28" s="82"/>
      <c r="BA28" s="82"/>
      <c r="BB28" s="82"/>
      <c r="BC28" s="82"/>
      <c r="BD28" s="82"/>
      <c r="BE28" s="82"/>
      <c r="BF28" s="82"/>
      <c r="BG28" s="82"/>
      <c r="BH28" s="82"/>
      <c r="BI28" s="82"/>
      <c r="BJ28" s="82"/>
      <c r="BK28" s="82"/>
      <c r="BL28" s="82"/>
      <c r="BM28" s="82"/>
      <c r="BN28" s="82"/>
      <c r="BO28" s="82"/>
      <c r="BP28" s="82"/>
      <c r="BQ28" s="82"/>
      <c r="BR28" s="82"/>
      <c r="BS28" s="82"/>
      <c r="BT28" s="82"/>
      <c r="BU28" s="82"/>
      <c r="BV28" s="82"/>
      <c r="BW28" s="82"/>
      <c r="BX28" s="82"/>
      <c r="BY28" s="82"/>
      <c r="BZ28" s="82"/>
      <c r="CA28" s="82"/>
      <c r="CB28" s="82"/>
      <c r="CC28" s="82"/>
      <c r="CD28" s="82"/>
      <c r="CE28" s="82"/>
    </row>
    <row r="29" spans="2:83" s="102" customFormat="1" ht="55.5" customHeight="1" x14ac:dyDescent="0.35">
      <c r="B29" s="104">
        <v>20</v>
      </c>
      <c r="C29" s="89" t="s">
        <v>260</v>
      </c>
      <c r="D29" s="89" t="s">
        <v>253</v>
      </c>
      <c r="E29" s="89" t="s">
        <v>261</v>
      </c>
      <c r="F29" s="109" t="s">
        <v>209</v>
      </c>
      <c r="G29" s="90" t="s">
        <v>20</v>
      </c>
      <c r="H29" s="106">
        <v>45717</v>
      </c>
      <c r="I29" s="108">
        <f>EDATE(Table3[[#This Row],[DESDE]],6)</f>
        <v>45901</v>
      </c>
      <c r="J29" s="184" t="s">
        <v>549</v>
      </c>
      <c r="K29" s="91">
        <v>85000</v>
      </c>
      <c r="L29" s="91">
        <v>0</v>
      </c>
      <c r="M29" s="91">
        <v>85000</v>
      </c>
      <c r="N29" s="91">
        <v>2439.5</v>
      </c>
      <c r="O29" s="91">
        <v>8576.99</v>
      </c>
      <c r="P29" s="91">
        <v>2584</v>
      </c>
      <c r="Q29" s="91">
        <v>225</v>
      </c>
      <c r="R29" s="91">
        <f>SUM(N29:Q29)</f>
        <v>13825.49</v>
      </c>
      <c r="S29" s="91">
        <f>(M29-R29)</f>
        <v>71174.509999999995</v>
      </c>
      <c r="T29" s="82"/>
      <c r="U29" s="103"/>
      <c r="V29" s="82"/>
      <c r="W29" s="82"/>
      <c r="X29" s="82"/>
      <c r="Y29" s="82"/>
      <c r="Z29" s="82"/>
      <c r="AA29" s="82"/>
      <c r="AB29" s="82"/>
      <c r="AC29" s="82"/>
      <c r="AD29" s="82"/>
      <c r="AE29" s="82"/>
      <c r="AF29" s="82"/>
      <c r="AG29" s="82"/>
      <c r="AH29" s="82"/>
      <c r="AI29" s="82"/>
      <c r="AJ29" s="82"/>
      <c r="AK29" s="82"/>
      <c r="AL29" s="82"/>
      <c r="AM29" s="82"/>
      <c r="AN29" s="82"/>
      <c r="AO29" s="82"/>
      <c r="AP29" s="82"/>
      <c r="AQ29" s="82"/>
      <c r="AR29" s="82"/>
      <c r="AS29" s="82"/>
      <c r="AT29" s="82"/>
      <c r="AU29" s="82"/>
      <c r="AV29" s="82"/>
      <c r="AW29" s="82"/>
      <c r="AX29" s="82"/>
      <c r="AY29" s="82"/>
      <c r="AZ29" s="82"/>
      <c r="BA29" s="82"/>
      <c r="BB29" s="82"/>
      <c r="BC29" s="82"/>
      <c r="BD29" s="82"/>
      <c r="BE29" s="82"/>
      <c r="BF29" s="82"/>
      <c r="BG29" s="82"/>
      <c r="BH29" s="82"/>
      <c r="BI29" s="82"/>
      <c r="BJ29" s="82"/>
      <c r="BK29" s="82"/>
      <c r="BL29" s="82"/>
      <c r="BM29" s="82"/>
      <c r="BN29" s="82"/>
      <c r="BO29" s="82"/>
      <c r="BP29" s="82"/>
      <c r="BQ29" s="82"/>
      <c r="BR29" s="82"/>
      <c r="BS29" s="82"/>
      <c r="BT29" s="82"/>
      <c r="BU29" s="82"/>
      <c r="BV29" s="82"/>
      <c r="BW29" s="82"/>
      <c r="BX29" s="82"/>
      <c r="BY29" s="82"/>
      <c r="BZ29" s="82"/>
      <c r="CA29" s="82"/>
      <c r="CB29" s="82"/>
      <c r="CC29" s="82"/>
      <c r="CD29" s="82"/>
      <c r="CE29" s="82"/>
    </row>
    <row r="30" spans="2:83" s="102" customFormat="1" ht="55.5" customHeight="1" x14ac:dyDescent="0.35">
      <c r="B30" s="104">
        <v>21</v>
      </c>
      <c r="C30" s="89" t="s">
        <v>252</v>
      </c>
      <c r="D30" s="89" t="s">
        <v>253</v>
      </c>
      <c r="E30" s="89" t="s">
        <v>254</v>
      </c>
      <c r="F30" s="105" t="s">
        <v>209</v>
      </c>
      <c r="G30" s="90" t="s">
        <v>30</v>
      </c>
      <c r="H30" s="106">
        <v>45717</v>
      </c>
      <c r="I30" s="108">
        <f>EDATE(Table3[[#This Row],[DESDE]],6)</f>
        <v>45901</v>
      </c>
      <c r="J30" s="184" t="s">
        <v>549</v>
      </c>
      <c r="K30" s="91">
        <v>51000</v>
      </c>
      <c r="L30" s="91">
        <v>0</v>
      </c>
      <c r="M30" s="91">
        <v>51000</v>
      </c>
      <c r="N30" s="91">
        <v>1463.7</v>
      </c>
      <c r="O30" s="91">
        <v>1995.14</v>
      </c>
      <c r="P30" s="91">
        <v>1550.4</v>
      </c>
      <c r="Q30" s="91">
        <v>700</v>
      </c>
      <c r="R30" s="91">
        <f t="shared" si="0"/>
        <v>5709.24</v>
      </c>
      <c r="S30" s="91">
        <f t="shared" si="1"/>
        <v>45290.76</v>
      </c>
      <c r="T30" s="82"/>
      <c r="U30" s="100"/>
      <c r="V30" s="100"/>
      <c r="W30" s="103"/>
      <c r="X30" s="82"/>
      <c r="Y30" s="82"/>
      <c r="Z30" s="82"/>
      <c r="AA30" s="82"/>
      <c r="AB30" s="82"/>
      <c r="AC30" s="82"/>
      <c r="AD30" s="82"/>
      <c r="AE30" s="82"/>
      <c r="AF30" s="82"/>
      <c r="AG30" s="82"/>
      <c r="AH30" s="82"/>
      <c r="AI30" s="82"/>
      <c r="AJ30" s="82"/>
      <c r="AK30" s="82"/>
      <c r="AL30" s="82"/>
      <c r="AM30" s="82"/>
      <c r="AN30" s="82"/>
      <c r="AO30" s="82"/>
      <c r="AP30" s="82"/>
      <c r="AQ30" s="82"/>
      <c r="AR30" s="82"/>
      <c r="AS30" s="82"/>
      <c r="AT30" s="82"/>
      <c r="AU30" s="82"/>
      <c r="AV30" s="82"/>
      <c r="AW30" s="82"/>
      <c r="AX30" s="82"/>
      <c r="AY30" s="82"/>
      <c r="AZ30" s="82"/>
      <c r="BA30" s="82"/>
      <c r="BB30" s="82"/>
      <c r="BC30" s="82"/>
      <c r="BD30" s="82"/>
      <c r="BE30" s="82"/>
      <c r="BF30" s="82"/>
      <c r="BG30" s="82"/>
      <c r="BH30" s="82"/>
      <c r="BI30" s="82"/>
      <c r="BJ30" s="82"/>
      <c r="BK30" s="82"/>
      <c r="BL30" s="82"/>
      <c r="BM30" s="82"/>
      <c r="BN30" s="82"/>
      <c r="BO30" s="82"/>
      <c r="BP30" s="82"/>
      <c r="BQ30" s="82"/>
      <c r="BR30" s="82"/>
      <c r="BS30" s="82"/>
      <c r="BT30" s="82"/>
      <c r="BU30" s="82"/>
      <c r="BV30" s="82"/>
      <c r="BW30" s="82"/>
      <c r="BX30" s="82"/>
      <c r="BY30" s="82"/>
      <c r="BZ30" s="82"/>
      <c r="CA30" s="82"/>
      <c r="CB30" s="82"/>
      <c r="CC30" s="82"/>
      <c r="CD30" s="82"/>
      <c r="CE30" s="82"/>
    </row>
    <row r="31" spans="2:83" s="102" customFormat="1" ht="55.5" customHeight="1" x14ac:dyDescent="0.35">
      <c r="B31" s="104">
        <v>22</v>
      </c>
      <c r="C31" s="89" t="s">
        <v>262</v>
      </c>
      <c r="D31" s="89" t="s">
        <v>263</v>
      </c>
      <c r="E31" s="89" t="s">
        <v>264</v>
      </c>
      <c r="F31" s="105" t="s">
        <v>209</v>
      </c>
      <c r="G31" s="90" t="s">
        <v>30</v>
      </c>
      <c r="H31" s="106">
        <v>45717</v>
      </c>
      <c r="I31" s="108">
        <f>EDATE(Table3[[#This Row],[DESDE]],6)</f>
        <v>45901</v>
      </c>
      <c r="J31" s="184" t="s">
        <v>549</v>
      </c>
      <c r="K31" s="91">
        <v>175000</v>
      </c>
      <c r="L31" s="91">
        <v>0</v>
      </c>
      <c r="M31" s="91">
        <v>175000</v>
      </c>
      <c r="N31" s="91">
        <v>5022.5</v>
      </c>
      <c r="O31" s="91">
        <v>29267.3</v>
      </c>
      <c r="P31" s="91">
        <v>5320</v>
      </c>
      <c r="Q31" s="91">
        <v>3044.78</v>
      </c>
      <c r="R31" s="91">
        <f t="shared" si="0"/>
        <v>42654.58</v>
      </c>
      <c r="S31" s="91">
        <f t="shared" si="1"/>
        <v>132345.41999999998</v>
      </c>
      <c r="T31" s="82"/>
      <c r="U31" s="103"/>
      <c r="V31" s="82"/>
      <c r="W31" s="82"/>
      <c r="X31" s="82"/>
      <c r="Y31" s="82"/>
      <c r="Z31" s="82"/>
      <c r="AA31" s="82"/>
      <c r="AB31" s="82"/>
      <c r="AC31" s="82"/>
      <c r="AD31" s="82"/>
      <c r="AE31" s="82"/>
      <c r="AF31" s="82"/>
      <c r="AG31" s="82"/>
      <c r="AH31" s="82"/>
      <c r="AI31" s="82"/>
      <c r="AJ31" s="82"/>
      <c r="AK31" s="82"/>
      <c r="AL31" s="82"/>
      <c r="AM31" s="82"/>
      <c r="AN31" s="82"/>
      <c r="AO31" s="82"/>
      <c r="AP31" s="82"/>
      <c r="AQ31" s="82"/>
      <c r="AR31" s="82"/>
      <c r="AS31" s="82"/>
      <c r="AT31" s="82"/>
      <c r="AU31" s="82"/>
      <c r="AV31" s="82"/>
      <c r="AW31" s="82"/>
      <c r="AX31" s="82"/>
      <c r="AY31" s="82"/>
      <c r="AZ31" s="82"/>
      <c r="BA31" s="82"/>
      <c r="BB31" s="82"/>
      <c r="BC31" s="82"/>
      <c r="BD31" s="82"/>
      <c r="BE31" s="82"/>
      <c r="BF31" s="82"/>
      <c r="BG31" s="82"/>
      <c r="BH31" s="82"/>
      <c r="BI31" s="82"/>
      <c r="BJ31" s="82"/>
      <c r="BK31" s="82"/>
      <c r="BL31" s="82"/>
      <c r="BM31" s="82"/>
      <c r="BN31" s="82"/>
      <c r="BO31" s="82"/>
      <c r="BP31" s="82"/>
      <c r="BQ31" s="82"/>
      <c r="BR31" s="82"/>
      <c r="BS31" s="82"/>
      <c r="BT31" s="82"/>
      <c r="BU31" s="82"/>
      <c r="BV31" s="82"/>
      <c r="BW31" s="82"/>
      <c r="BX31" s="82"/>
      <c r="BY31" s="82"/>
      <c r="BZ31" s="82"/>
      <c r="CA31" s="82"/>
      <c r="CB31" s="82"/>
      <c r="CC31" s="82"/>
      <c r="CD31" s="82"/>
      <c r="CE31" s="82"/>
    </row>
    <row r="32" spans="2:83" s="102" customFormat="1" ht="55.5" customHeight="1" x14ac:dyDescent="0.35">
      <c r="B32" s="104">
        <v>23</v>
      </c>
      <c r="C32" s="89" t="s">
        <v>542</v>
      </c>
      <c r="D32" s="89" t="s">
        <v>541</v>
      </c>
      <c r="E32" s="89" t="s">
        <v>265</v>
      </c>
      <c r="F32" s="105" t="s">
        <v>209</v>
      </c>
      <c r="G32" s="90" t="s">
        <v>30</v>
      </c>
      <c r="H32" s="108">
        <v>45901</v>
      </c>
      <c r="I32" s="108">
        <f>EDATE(Table3[[#This Row],[DESDE]],6)</f>
        <v>46082</v>
      </c>
      <c r="J32" s="184" t="s">
        <v>549</v>
      </c>
      <c r="K32" s="91">
        <v>130000</v>
      </c>
      <c r="L32" s="91">
        <v>0</v>
      </c>
      <c r="M32" s="91">
        <v>130000</v>
      </c>
      <c r="N32" s="91">
        <v>3731</v>
      </c>
      <c r="O32" s="91">
        <v>18682.169999999998</v>
      </c>
      <c r="P32" s="91">
        <v>3952</v>
      </c>
      <c r="Q32" s="91">
        <v>3094.78</v>
      </c>
      <c r="R32" s="91">
        <f t="shared" si="0"/>
        <v>29459.949999999997</v>
      </c>
      <c r="S32" s="91">
        <f t="shared" si="1"/>
        <v>100540.05</v>
      </c>
      <c r="T32" s="82"/>
      <c r="U32" s="100"/>
      <c r="V32" s="82"/>
      <c r="W32" s="82"/>
      <c r="X32" s="82"/>
      <c r="Y32" s="82"/>
      <c r="Z32" s="82"/>
      <c r="AA32" s="82"/>
      <c r="AB32" s="82"/>
      <c r="AC32" s="82"/>
      <c r="AD32" s="82"/>
      <c r="AE32" s="82"/>
      <c r="AF32" s="82"/>
      <c r="AG32" s="82"/>
      <c r="AH32" s="82"/>
      <c r="AI32" s="82"/>
      <c r="AJ32" s="82"/>
      <c r="AK32" s="82"/>
      <c r="AL32" s="82"/>
      <c r="AM32" s="82"/>
      <c r="AN32" s="82"/>
      <c r="AO32" s="82"/>
      <c r="AP32" s="82"/>
      <c r="AQ32" s="82"/>
      <c r="AR32" s="82"/>
      <c r="AS32" s="82"/>
      <c r="AT32" s="82"/>
      <c r="AU32" s="82"/>
      <c r="AV32" s="82"/>
      <c r="AW32" s="82"/>
      <c r="AX32" s="82"/>
      <c r="AY32" s="82"/>
      <c r="AZ32" s="82"/>
      <c r="BA32" s="82"/>
      <c r="BB32" s="82"/>
      <c r="BC32" s="82"/>
      <c r="BD32" s="82"/>
      <c r="BE32" s="82"/>
      <c r="BF32" s="82"/>
      <c r="BG32" s="82"/>
      <c r="BH32" s="82"/>
      <c r="BI32" s="82"/>
      <c r="BJ32" s="82"/>
      <c r="BK32" s="82"/>
      <c r="BL32" s="82"/>
      <c r="BM32" s="82"/>
      <c r="BN32" s="82"/>
      <c r="BO32" s="82"/>
      <c r="BP32" s="82"/>
      <c r="BQ32" s="82"/>
      <c r="BR32" s="82"/>
      <c r="BS32" s="82"/>
      <c r="BT32" s="82"/>
      <c r="BU32" s="82"/>
      <c r="BV32" s="82"/>
      <c r="BW32" s="82"/>
      <c r="BX32" s="82"/>
      <c r="BY32" s="82"/>
      <c r="BZ32" s="82"/>
      <c r="CA32" s="82"/>
      <c r="CB32" s="82"/>
      <c r="CC32" s="82"/>
      <c r="CD32" s="82"/>
      <c r="CE32" s="82"/>
    </row>
    <row r="33" spans="2:83" ht="55.5" customHeight="1" x14ac:dyDescent="0.35">
      <c r="B33" s="104">
        <v>24</v>
      </c>
      <c r="C33" s="89" t="s">
        <v>266</v>
      </c>
      <c r="D33" s="89" t="s">
        <v>267</v>
      </c>
      <c r="E33" s="89" t="s">
        <v>268</v>
      </c>
      <c r="F33" s="105" t="s">
        <v>209</v>
      </c>
      <c r="G33" s="90" t="s">
        <v>30</v>
      </c>
      <c r="H33" s="106">
        <v>45717</v>
      </c>
      <c r="I33" s="108">
        <f>EDATE(Table3[[#This Row],[DESDE]],6)</f>
        <v>45901</v>
      </c>
      <c r="J33" s="184" t="s">
        <v>549</v>
      </c>
      <c r="K33" s="91">
        <v>130000</v>
      </c>
      <c r="L33" s="91">
        <v>0</v>
      </c>
      <c r="M33" s="91">
        <v>130000</v>
      </c>
      <c r="N33" s="91">
        <v>3731</v>
      </c>
      <c r="O33" s="91">
        <v>18682.169999999998</v>
      </c>
      <c r="P33" s="91">
        <v>3952</v>
      </c>
      <c r="Q33" s="91">
        <v>3104.78</v>
      </c>
      <c r="R33" s="91">
        <f t="shared" si="0"/>
        <v>29469.949999999997</v>
      </c>
      <c r="S33" s="91">
        <f t="shared" si="1"/>
        <v>100530.05</v>
      </c>
      <c r="U33" s="103"/>
    </row>
    <row r="34" spans="2:83" ht="55.5" customHeight="1" x14ac:dyDescent="0.35">
      <c r="B34" s="104">
        <v>25</v>
      </c>
      <c r="C34" s="89" t="s">
        <v>269</v>
      </c>
      <c r="D34" s="89" t="s">
        <v>267</v>
      </c>
      <c r="E34" s="89" t="s">
        <v>270</v>
      </c>
      <c r="F34" s="105" t="s">
        <v>209</v>
      </c>
      <c r="G34" s="90" t="s">
        <v>30</v>
      </c>
      <c r="H34" s="108">
        <v>45669</v>
      </c>
      <c r="I34" s="108">
        <f>EDATE(Table3[[#This Row],[DESDE]],6)</f>
        <v>45850</v>
      </c>
      <c r="J34" s="184" t="s">
        <v>549</v>
      </c>
      <c r="K34" s="91">
        <v>60000</v>
      </c>
      <c r="L34" s="91">
        <v>0</v>
      </c>
      <c r="M34" s="91">
        <v>60000</v>
      </c>
      <c r="N34" s="91">
        <v>1722</v>
      </c>
      <c r="O34" s="91">
        <v>2718.76</v>
      </c>
      <c r="P34" s="91">
        <v>1824</v>
      </c>
      <c r="Q34" s="91">
        <v>4434.5600000000004</v>
      </c>
      <c r="R34" s="91">
        <f>SUM(N34:Q34)</f>
        <v>10699.32</v>
      </c>
      <c r="S34" s="91">
        <f>(M34-R34)</f>
        <v>49300.68</v>
      </c>
      <c r="U34" s="103"/>
    </row>
    <row r="35" spans="2:83" ht="55.5" customHeight="1" x14ac:dyDescent="0.35">
      <c r="B35" s="104">
        <v>26</v>
      </c>
      <c r="C35" s="89" t="s">
        <v>272</v>
      </c>
      <c r="D35" s="89" t="s">
        <v>267</v>
      </c>
      <c r="E35" s="89" t="s">
        <v>271</v>
      </c>
      <c r="F35" s="105" t="s">
        <v>209</v>
      </c>
      <c r="G35" s="90" t="s">
        <v>30</v>
      </c>
      <c r="H35" s="108">
        <v>45669</v>
      </c>
      <c r="I35" s="108">
        <f>EDATE(Table3[[#This Row],[DESDE]],6)</f>
        <v>45850</v>
      </c>
      <c r="J35" s="184" t="s">
        <v>549</v>
      </c>
      <c r="K35" s="91">
        <v>51000</v>
      </c>
      <c r="L35" s="91">
        <v>0</v>
      </c>
      <c r="M35" s="91">
        <v>51000</v>
      </c>
      <c r="N35" s="91">
        <v>1463.7</v>
      </c>
      <c r="O35" s="91">
        <v>1995.14</v>
      </c>
      <c r="P35" s="91">
        <v>1550.4</v>
      </c>
      <c r="Q35" s="91">
        <v>625</v>
      </c>
      <c r="R35" s="91">
        <f>SUM(N35:Q35)</f>
        <v>5634.24</v>
      </c>
      <c r="S35" s="91">
        <f>(M35-R35)</f>
        <v>45365.760000000002</v>
      </c>
      <c r="U35" s="103"/>
    </row>
    <row r="36" spans="2:83" ht="55.5" customHeight="1" x14ac:dyDescent="0.35">
      <c r="B36" s="104">
        <v>27</v>
      </c>
      <c r="C36" s="89" t="s">
        <v>273</v>
      </c>
      <c r="D36" s="89" t="s">
        <v>99</v>
      </c>
      <c r="E36" s="89" t="s">
        <v>274</v>
      </c>
      <c r="F36" s="105" t="s">
        <v>209</v>
      </c>
      <c r="G36" s="90" t="s">
        <v>30</v>
      </c>
      <c r="H36" s="106">
        <v>45717</v>
      </c>
      <c r="I36" s="108">
        <f>EDATE(Table3[[#This Row],[DESDE]],6)</f>
        <v>45901</v>
      </c>
      <c r="J36" s="184" t="s">
        <v>549</v>
      </c>
      <c r="K36" s="91">
        <v>51000</v>
      </c>
      <c r="L36" s="91">
        <v>0</v>
      </c>
      <c r="M36" s="91">
        <v>51000</v>
      </c>
      <c r="N36" s="91">
        <v>1463.7</v>
      </c>
      <c r="O36" s="91">
        <v>1995.14</v>
      </c>
      <c r="P36" s="91">
        <v>1550.4</v>
      </c>
      <c r="Q36" s="91">
        <v>225</v>
      </c>
      <c r="R36" s="91">
        <f t="shared" si="0"/>
        <v>5234.24</v>
      </c>
      <c r="S36" s="91">
        <f t="shared" si="1"/>
        <v>45765.760000000002</v>
      </c>
      <c r="U36" s="103"/>
    </row>
    <row r="37" spans="2:83" s="102" customFormat="1" ht="55.5" customHeight="1" x14ac:dyDescent="0.35">
      <c r="B37" s="104">
        <v>28</v>
      </c>
      <c r="C37" s="89" t="s">
        <v>275</v>
      </c>
      <c r="D37" s="89" t="s">
        <v>99</v>
      </c>
      <c r="E37" s="89" t="s">
        <v>276</v>
      </c>
      <c r="F37" s="109" t="s">
        <v>209</v>
      </c>
      <c r="G37" s="90" t="s">
        <v>30</v>
      </c>
      <c r="H37" s="106">
        <v>45717</v>
      </c>
      <c r="I37" s="108">
        <f>EDATE(Table3[[#This Row],[DESDE]],6)</f>
        <v>45901</v>
      </c>
      <c r="J37" s="184" t="s">
        <v>549</v>
      </c>
      <c r="K37" s="91">
        <v>51000</v>
      </c>
      <c r="L37" s="91">
        <v>0</v>
      </c>
      <c r="M37" s="91">
        <v>51000</v>
      </c>
      <c r="N37" s="91">
        <v>1463.7</v>
      </c>
      <c r="O37" s="91">
        <v>1995.14</v>
      </c>
      <c r="P37" s="91">
        <v>1550.4</v>
      </c>
      <c r="Q37" s="91">
        <v>1185.4000000000001</v>
      </c>
      <c r="R37" s="91">
        <f t="shared" si="0"/>
        <v>6194.6399999999994</v>
      </c>
      <c r="S37" s="91">
        <f t="shared" si="1"/>
        <v>44805.36</v>
      </c>
      <c r="T37" s="82"/>
      <c r="U37" s="100"/>
      <c r="V37" s="82"/>
      <c r="W37" s="82"/>
      <c r="X37" s="82"/>
      <c r="Y37" s="82"/>
      <c r="Z37" s="82"/>
      <c r="AA37" s="82"/>
      <c r="AB37" s="82"/>
      <c r="AC37" s="82"/>
      <c r="AD37" s="82"/>
      <c r="AE37" s="82"/>
      <c r="AF37" s="82"/>
      <c r="AG37" s="82"/>
      <c r="AH37" s="82"/>
      <c r="AI37" s="82"/>
      <c r="AJ37" s="82"/>
      <c r="AK37" s="82"/>
      <c r="AL37" s="82"/>
      <c r="AM37" s="82"/>
      <c r="AN37" s="82"/>
      <c r="AO37" s="82"/>
      <c r="AP37" s="82"/>
      <c r="AQ37" s="82"/>
      <c r="AR37" s="82"/>
      <c r="AS37" s="82"/>
      <c r="AT37" s="82"/>
      <c r="AU37" s="82"/>
      <c r="AV37" s="82"/>
      <c r="AW37" s="82"/>
      <c r="AX37" s="82"/>
      <c r="AY37" s="82"/>
      <c r="AZ37" s="82"/>
      <c r="BA37" s="82"/>
      <c r="BB37" s="82"/>
      <c r="BC37" s="82"/>
      <c r="BD37" s="82"/>
      <c r="BE37" s="82"/>
      <c r="BF37" s="82"/>
      <c r="BG37" s="82"/>
      <c r="BH37" s="82"/>
      <c r="BI37" s="82"/>
      <c r="BJ37" s="82"/>
      <c r="BK37" s="82"/>
      <c r="BL37" s="82"/>
      <c r="BM37" s="82"/>
      <c r="BN37" s="82"/>
      <c r="BO37" s="82"/>
      <c r="BP37" s="82"/>
      <c r="BQ37" s="82"/>
      <c r="BR37" s="82"/>
      <c r="BS37" s="82"/>
      <c r="BT37" s="82"/>
      <c r="BU37" s="82"/>
      <c r="BV37" s="82"/>
      <c r="BW37" s="82"/>
      <c r="BX37" s="82"/>
      <c r="BY37" s="82"/>
      <c r="BZ37" s="82"/>
      <c r="CA37" s="82"/>
      <c r="CB37" s="82"/>
      <c r="CC37" s="82"/>
      <c r="CD37" s="82"/>
      <c r="CE37" s="82"/>
    </row>
    <row r="38" spans="2:83" ht="55.5" customHeight="1" x14ac:dyDescent="0.35">
      <c r="B38" s="104">
        <v>29</v>
      </c>
      <c r="C38" s="89" t="s">
        <v>279</v>
      </c>
      <c r="D38" s="89" t="s">
        <v>280</v>
      </c>
      <c r="E38" s="89" t="s">
        <v>281</v>
      </c>
      <c r="F38" s="105" t="s">
        <v>209</v>
      </c>
      <c r="G38" s="90" t="s">
        <v>30</v>
      </c>
      <c r="H38" s="106">
        <v>45717</v>
      </c>
      <c r="I38" s="108">
        <f>EDATE(Table3[[#This Row],[DESDE]],6)</f>
        <v>45901</v>
      </c>
      <c r="J38" s="184" t="s">
        <v>549</v>
      </c>
      <c r="K38" s="91">
        <v>175000</v>
      </c>
      <c r="L38" s="91">
        <v>0</v>
      </c>
      <c r="M38" s="91">
        <v>175000</v>
      </c>
      <c r="N38" s="91">
        <v>5022.5</v>
      </c>
      <c r="O38" s="91">
        <v>29747.24</v>
      </c>
      <c r="P38" s="91">
        <v>5320</v>
      </c>
      <c r="Q38" s="91">
        <v>2188.3000000000002</v>
      </c>
      <c r="R38" s="91">
        <f t="shared" si="0"/>
        <v>42278.040000000008</v>
      </c>
      <c r="S38" s="91">
        <f t="shared" si="1"/>
        <v>132721.96</v>
      </c>
      <c r="U38" s="100"/>
      <c r="V38" s="100"/>
    </row>
    <row r="39" spans="2:83" s="102" customFormat="1" ht="55.5" customHeight="1" x14ac:dyDescent="0.35">
      <c r="B39" s="104">
        <v>30</v>
      </c>
      <c r="C39" s="89" t="s">
        <v>289</v>
      </c>
      <c r="D39" s="89" t="s">
        <v>280</v>
      </c>
      <c r="E39" s="89" t="s">
        <v>290</v>
      </c>
      <c r="F39" s="105" t="s">
        <v>209</v>
      </c>
      <c r="G39" s="90" t="s">
        <v>20</v>
      </c>
      <c r="H39" s="108">
        <v>45870</v>
      </c>
      <c r="I39" s="108">
        <f>EDATE(Table3[[#This Row],[DESDE]],6)</f>
        <v>46054</v>
      </c>
      <c r="J39" s="184" t="s">
        <v>549</v>
      </c>
      <c r="K39" s="91">
        <v>51000</v>
      </c>
      <c r="L39" s="91">
        <v>0</v>
      </c>
      <c r="M39" s="91">
        <v>51000</v>
      </c>
      <c r="N39" s="91">
        <v>1463.7</v>
      </c>
      <c r="O39" s="91">
        <v>1995.14</v>
      </c>
      <c r="P39" s="91">
        <v>1550.4</v>
      </c>
      <c r="Q39" s="91">
        <v>700</v>
      </c>
      <c r="R39" s="91">
        <f>SUM(N39:Q39)</f>
        <v>5709.24</v>
      </c>
      <c r="S39" s="91">
        <f>(M39-R39)</f>
        <v>45290.76</v>
      </c>
      <c r="T39" s="82"/>
      <c r="U39" s="103"/>
      <c r="V39" s="82"/>
      <c r="W39" s="82"/>
      <c r="X39" s="82"/>
      <c r="Y39" s="82"/>
      <c r="Z39" s="82"/>
      <c r="AA39" s="82"/>
      <c r="AB39" s="82"/>
      <c r="AC39" s="82"/>
      <c r="AD39" s="82"/>
      <c r="AE39" s="82"/>
      <c r="AF39" s="82"/>
      <c r="AG39" s="82"/>
      <c r="AH39" s="82"/>
      <c r="AI39" s="82"/>
      <c r="AJ39" s="82"/>
      <c r="AK39" s="82"/>
      <c r="AL39" s="82"/>
      <c r="AM39" s="82"/>
      <c r="AN39" s="82"/>
      <c r="AO39" s="82"/>
      <c r="AP39" s="82"/>
      <c r="AQ39" s="82"/>
      <c r="AR39" s="82"/>
      <c r="AS39" s="82"/>
      <c r="AT39" s="82"/>
      <c r="AU39" s="82"/>
      <c r="AV39" s="82"/>
      <c r="AW39" s="82"/>
      <c r="AX39" s="82"/>
      <c r="AY39" s="82"/>
      <c r="AZ39" s="82"/>
      <c r="BA39" s="82"/>
      <c r="BB39" s="82"/>
      <c r="BC39" s="82"/>
      <c r="BD39" s="82"/>
      <c r="BE39" s="82"/>
      <c r="BF39" s="82"/>
      <c r="BG39" s="82"/>
      <c r="BH39" s="82"/>
      <c r="BI39" s="82"/>
      <c r="BJ39" s="82"/>
      <c r="BK39" s="82"/>
      <c r="BL39" s="82"/>
      <c r="BM39" s="82"/>
      <c r="BN39" s="82"/>
      <c r="BO39" s="82"/>
      <c r="BP39" s="82"/>
      <c r="BQ39" s="82"/>
      <c r="BR39" s="82"/>
      <c r="BS39" s="82"/>
      <c r="BT39" s="82"/>
      <c r="BU39" s="82"/>
      <c r="BV39" s="82"/>
      <c r="BW39" s="82"/>
      <c r="BX39" s="82"/>
      <c r="BY39" s="82"/>
      <c r="BZ39" s="82"/>
      <c r="CA39" s="82"/>
      <c r="CB39" s="82"/>
      <c r="CC39" s="82"/>
      <c r="CD39" s="82"/>
      <c r="CE39" s="82"/>
    </row>
    <row r="40" spans="2:83" s="102" customFormat="1" ht="55.5" customHeight="1" x14ac:dyDescent="0.35">
      <c r="B40" s="104">
        <v>31</v>
      </c>
      <c r="C40" s="89" t="s">
        <v>282</v>
      </c>
      <c r="D40" s="89" t="s">
        <v>283</v>
      </c>
      <c r="E40" s="89" t="s">
        <v>284</v>
      </c>
      <c r="F40" s="105" t="s">
        <v>209</v>
      </c>
      <c r="G40" s="90" t="s">
        <v>20</v>
      </c>
      <c r="H40" s="106">
        <v>45901</v>
      </c>
      <c r="I40" s="108">
        <f>EDATE(Table3[[#This Row],[DESDE]],6)</f>
        <v>46082</v>
      </c>
      <c r="J40" s="184" t="s">
        <v>549</v>
      </c>
      <c r="K40" s="91">
        <v>130000</v>
      </c>
      <c r="L40" s="91">
        <v>0</v>
      </c>
      <c r="M40" s="91">
        <v>130000</v>
      </c>
      <c r="N40" s="91">
        <v>3731</v>
      </c>
      <c r="O40" s="91">
        <v>18202.23</v>
      </c>
      <c r="P40" s="91">
        <v>3952</v>
      </c>
      <c r="Q40" s="91">
        <v>3864.56</v>
      </c>
      <c r="R40" s="91">
        <f t="shared" si="0"/>
        <v>29749.79</v>
      </c>
      <c r="S40" s="91">
        <f t="shared" si="1"/>
        <v>100250.20999999999</v>
      </c>
      <c r="T40" s="82"/>
      <c r="U40" s="100"/>
      <c r="V40" s="82"/>
      <c r="W40" s="82"/>
      <c r="X40" s="82"/>
      <c r="Y40" s="82"/>
      <c r="Z40" s="82"/>
      <c r="AA40" s="82"/>
      <c r="AB40" s="82"/>
      <c r="AC40" s="82"/>
      <c r="AD40" s="82"/>
      <c r="AE40" s="82"/>
      <c r="AF40" s="82"/>
      <c r="AG40" s="82"/>
      <c r="AH40" s="82"/>
      <c r="AI40" s="82"/>
      <c r="AJ40" s="82"/>
      <c r="AK40" s="82"/>
      <c r="AL40" s="82"/>
      <c r="AM40" s="82"/>
      <c r="AN40" s="82"/>
      <c r="AO40" s="82"/>
      <c r="AP40" s="82"/>
      <c r="AQ40" s="82"/>
      <c r="AR40" s="82"/>
      <c r="AS40" s="82"/>
      <c r="AT40" s="82"/>
      <c r="AU40" s="82"/>
      <c r="AV40" s="82"/>
      <c r="AW40" s="82"/>
      <c r="AX40" s="82"/>
      <c r="AY40" s="82"/>
      <c r="AZ40" s="82"/>
      <c r="BA40" s="82"/>
      <c r="BB40" s="82"/>
      <c r="BC40" s="82"/>
      <c r="BD40" s="82"/>
      <c r="BE40" s="82"/>
      <c r="BF40" s="82"/>
      <c r="BG40" s="82"/>
      <c r="BH40" s="82"/>
      <c r="BI40" s="82"/>
      <c r="BJ40" s="82"/>
      <c r="BK40" s="82"/>
      <c r="BL40" s="82"/>
      <c r="BM40" s="82"/>
      <c r="BN40" s="82"/>
      <c r="BO40" s="82"/>
      <c r="BP40" s="82"/>
      <c r="BQ40" s="82"/>
      <c r="BR40" s="82"/>
      <c r="BS40" s="82"/>
      <c r="BT40" s="82"/>
      <c r="BU40" s="82"/>
      <c r="BV40" s="82"/>
      <c r="BW40" s="82"/>
      <c r="BX40" s="82"/>
      <c r="BY40" s="82"/>
      <c r="BZ40" s="82"/>
      <c r="CA40" s="82"/>
      <c r="CB40" s="82"/>
      <c r="CC40" s="82"/>
      <c r="CD40" s="82"/>
      <c r="CE40" s="82"/>
    </row>
    <row r="41" spans="2:83" s="102" customFormat="1" ht="55.5" customHeight="1" x14ac:dyDescent="0.35">
      <c r="B41" s="104">
        <v>32</v>
      </c>
      <c r="C41" s="89" t="s">
        <v>287</v>
      </c>
      <c r="D41" s="89" t="s">
        <v>283</v>
      </c>
      <c r="E41" s="89" t="s">
        <v>288</v>
      </c>
      <c r="F41" s="105" t="s">
        <v>209</v>
      </c>
      <c r="G41" s="90" t="s">
        <v>30</v>
      </c>
      <c r="H41" s="106">
        <v>45717</v>
      </c>
      <c r="I41" s="108">
        <f>EDATE(Table3[[#This Row],[DESDE]],6)</f>
        <v>45901</v>
      </c>
      <c r="J41" s="184" t="s">
        <v>549</v>
      </c>
      <c r="K41" s="91">
        <v>70000</v>
      </c>
      <c r="L41" s="91">
        <v>0</v>
      </c>
      <c r="M41" s="91">
        <v>70000</v>
      </c>
      <c r="N41" s="91">
        <v>2009</v>
      </c>
      <c r="O41" s="91">
        <v>5368.48</v>
      </c>
      <c r="P41" s="91">
        <v>2128</v>
      </c>
      <c r="Q41" s="91">
        <v>225</v>
      </c>
      <c r="R41" s="91">
        <f>SUM(N41:Q41)</f>
        <v>9730.48</v>
      </c>
      <c r="S41" s="91">
        <f>(M41-R41)</f>
        <v>60269.520000000004</v>
      </c>
      <c r="T41" s="82"/>
      <c r="U41" s="107"/>
      <c r="V41" s="82"/>
      <c r="W41" s="82"/>
      <c r="X41" s="82"/>
      <c r="Y41" s="82"/>
      <c r="Z41" s="82"/>
      <c r="AA41" s="82"/>
      <c r="AB41" s="82"/>
      <c r="AC41" s="82"/>
      <c r="AD41" s="82"/>
      <c r="AE41" s="82"/>
      <c r="AF41" s="82"/>
      <c r="AG41" s="82"/>
      <c r="AH41" s="82"/>
      <c r="AI41" s="82"/>
      <c r="AJ41" s="82"/>
      <c r="AK41" s="82"/>
      <c r="AL41" s="82"/>
      <c r="AM41" s="82"/>
      <c r="AN41" s="82"/>
      <c r="AO41" s="82"/>
      <c r="AP41" s="82"/>
      <c r="AQ41" s="82"/>
      <c r="AR41" s="82"/>
      <c r="AS41" s="82"/>
      <c r="AT41" s="82"/>
      <c r="AU41" s="82"/>
      <c r="AV41" s="82"/>
      <c r="AW41" s="82"/>
      <c r="AX41" s="82"/>
      <c r="AY41" s="82"/>
      <c r="AZ41" s="82"/>
      <c r="BA41" s="82"/>
      <c r="BB41" s="82"/>
      <c r="BC41" s="82"/>
      <c r="BD41" s="82"/>
      <c r="BE41" s="82"/>
      <c r="BF41" s="82"/>
      <c r="BG41" s="82"/>
      <c r="BH41" s="82"/>
      <c r="BI41" s="82"/>
      <c r="BJ41" s="82"/>
      <c r="BK41" s="82"/>
      <c r="BL41" s="82"/>
      <c r="BM41" s="82"/>
      <c r="BN41" s="82"/>
      <c r="BO41" s="82"/>
      <c r="BP41" s="82"/>
      <c r="BQ41" s="82"/>
      <c r="BR41" s="82"/>
      <c r="BS41" s="82"/>
      <c r="BT41" s="82"/>
      <c r="BU41" s="82"/>
      <c r="BV41" s="82"/>
      <c r="BW41" s="82"/>
      <c r="BX41" s="82"/>
      <c r="BY41" s="82"/>
      <c r="BZ41" s="82"/>
      <c r="CA41" s="82"/>
      <c r="CB41" s="82"/>
      <c r="CC41" s="82"/>
      <c r="CD41" s="82"/>
      <c r="CE41" s="82"/>
    </row>
    <row r="42" spans="2:83" s="102" customFormat="1" ht="55.5" customHeight="1" x14ac:dyDescent="0.35">
      <c r="B42" s="104">
        <v>33</v>
      </c>
      <c r="C42" s="89" t="s">
        <v>285</v>
      </c>
      <c r="D42" s="89" t="s">
        <v>286</v>
      </c>
      <c r="E42" s="89" t="s">
        <v>546</v>
      </c>
      <c r="F42" s="105" t="s">
        <v>209</v>
      </c>
      <c r="G42" s="90" t="s">
        <v>30</v>
      </c>
      <c r="H42" s="106">
        <v>45901</v>
      </c>
      <c r="I42" s="108">
        <f>EDATE(Table3[[#This Row],[DESDE]],6)</f>
        <v>46082</v>
      </c>
      <c r="J42" s="184" t="s">
        <v>549</v>
      </c>
      <c r="K42" s="91">
        <v>130000</v>
      </c>
      <c r="L42" s="91">
        <v>0</v>
      </c>
      <c r="M42" s="91">
        <v>130000</v>
      </c>
      <c r="N42" s="91">
        <v>3731</v>
      </c>
      <c r="O42" s="91">
        <v>18682.169999999998</v>
      </c>
      <c r="P42" s="91">
        <v>3952</v>
      </c>
      <c r="Q42" s="91">
        <v>2144.7800000000002</v>
      </c>
      <c r="R42" s="91">
        <f t="shared" si="0"/>
        <v>28509.949999999997</v>
      </c>
      <c r="S42" s="91">
        <f t="shared" si="1"/>
        <v>101490.05</v>
      </c>
      <c r="T42" s="82"/>
      <c r="U42" s="103"/>
      <c r="V42" s="82"/>
      <c r="W42" s="82"/>
      <c r="X42" s="82"/>
      <c r="Y42" s="82"/>
      <c r="Z42" s="82"/>
      <c r="AA42" s="82"/>
      <c r="AB42" s="82"/>
      <c r="AC42" s="82"/>
      <c r="AD42" s="82"/>
      <c r="AE42" s="82"/>
      <c r="AF42" s="82"/>
      <c r="AG42" s="82"/>
      <c r="AH42" s="82"/>
      <c r="AI42" s="82"/>
      <c r="AJ42" s="82"/>
      <c r="AK42" s="82"/>
      <c r="AL42" s="82"/>
      <c r="AM42" s="82"/>
      <c r="AN42" s="82"/>
      <c r="AO42" s="82"/>
      <c r="AP42" s="82"/>
      <c r="AQ42" s="82"/>
      <c r="AR42" s="82"/>
      <c r="AS42" s="82"/>
      <c r="AT42" s="82"/>
      <c r="AU42" s="82"/>
      <c r="AV42" s="82"/>
      <c r="AW42" s="82"/>
      <c r="AX42" s="82"/>
      <c r="AY42" s="82"/>
      <c r="AZ42" s="82"/>
      <c r="BA42" s="82"/>
      <c r="BB42" s="82"/>
      <c r="BC42" s="82"/>
      <c r="BD42" s="82"/>
      <c r="BE42" s="82"/>
      <c r="BF42" s="82"/>
      <c r="BG42" s="82"/>
      <c r="BH42" s="82"/>
      <c r="BI42" s="82"/>
      <c r="BJ42" s="82"/>
      <c r="BK42" s="82"/>
      <c r="BL42" s="82"/>
      <c r="BM42" s="82"/>
      <c r="BN42" s="82"/>
      <c r="BO42" s="82"/>
      <c r="BP42" s="82"/>
      <c r="BQ42" s="82"/>
      <c r="BR42" s="82"/>
      <c r="BS42" s="82"/>
      <c r="BT42" s="82"/>
      <c r="BU42" s="82"/>
      <c r="BV42" s="82"/>
      <c r="BW42" s="82"/>
      <c r="BX42" s="82"/>
      <c r="BY42" s="82"/>
      <c r="BZ42" s="82"/>
      <c r="CA42" s="82"/>
      <c r="CB42" s="82"/>
      <c r="CC42" s="82"/>
      <c r="CD42" s="82"/>
      <c r="CE42" s="82"/>
    </row>
    <row r="43" spans="2:83" s="102" customFormat="1" ht="55.5" customHeight="1" x14ac:dyDescent="0.35">
      <c r="B43" s="104">
        <v>34</v>
      </c>
      <c r="C43" s="89" t="s">
        <v>277</v>
      </c>
      <c r="D43" s="89" t="s">
        <v>111</v>
      </c>
      <c r="E43" s="89" t="s">
        <v>278</v>
      </c>
      <c r="F43" s="105" t="s">
        <v>209</v>
      </c>
      <c r="G43" s="90" t="s">
        <v>20</v>
      </c>
      <c r="H43" s="108">
        <v>45536</v>
      </c>
      <c r="I43" s="108">
        <f>EDATE(Table3[[#This Row],[DESDE]],6)</f>
        <v>45717</v>
      </c>
      <c r="J43" s="184" t="s">
        <v>549</v>
      </c>
      <c r="K43" s="91">
        <v>175000</v>
      </c>
      <c r="L43" s="91">
        <v>0</v>
      </c>
      <c r="M43" s="91">
        <v>175000</v>
      </c>
      <c r="N43" s="91">
        <v>5022.5</v>
      </c>
      <c r="O43" s="91">
        <v>29747.24</v>
      </c>
      <c r="P43" s="91">
        <v>5320</v>
      </c>
      <c r="Q43" s="91">
        <v>5878.2</v>
      </c>
      <c r="R43" s="91">
        <f>SUM(N43:Q43)</f>
        <v>45967.94</v>
      </c>
      <c r="S43" s="91">
        <f>(M43-R43)</f>
        <v>129032.06</v>
      </c>
      <c r="T43" s="82"/>
      <c r="U43" s="103"/>
      <c r="V43" s="82"/>
      <c r="W43" s="82"/>
      <c r="X43" s="82"/>
      <c r="Y43" s="82"/>
      <c r="Z43" s="82"/>
      <c r="AA43" s="82"/>
      <c r="AB43" s="82"/>
      <c r="AC43" s="82"/>
      <c r="AD43" s="82"/>
      <c r="AE43" s="82"/>
      <c r="AF43" s="82"/>
      <c r="AG43" s="82"/>
      <c r="AH43" s="82"/>
      <c r="AI43" s="82"/>
      <c r="AJ43" s="82"/>
      <c r="AK43" s="82"/>
      <c r="AL43" s="82"/>
      <c r="AM43" s="82"/>
      <c r="AN43" s="82"/>
      <c r="AO43" s="82"/>
      <c r="AP43" s="82"/>
      <c r="AQ43" s="82"/>
      <c r="AR43" s="82"/>
      <c r="AS43" s="82"/>
      <c r="AT43" s="82"/>
      <c r="AU43" s="82"/>
      <c r="AV43" s="82"/>
      <c r="AW43" s="82"/>
      <c r="AX43" s="82"/>
      <c r="AY43" s="82"/>
      <c r="AZ43" s="82"/>
      <c r="BA43" s="82"/>
      <c r="BB43" s="82"/>
      <c r="BC43" s="82"/>
      <c r="BD43" s="82"/>
      <c r="BE43" s="82"/>
      <c r="BF43" s="82"/>
      <c r="BG43" s="82"/>
      <c r="BH43" s="82"/>
      <c r="BI43" s="82"/>
      <c r="BJ43" s="82"/>
      <c r="BK43" s="82"/>
      <c r="BL43" s="82"/>
      <c r="BM43" s="82"/>
      <c r="BN43" s="82"/>
      <c r="BO43" s="82"/>
      <c r="BP43" s="82"/>
      <c r="BQ43" s="82"/>
      <c r="BR43" s="82"/>
      <c r="BS43" s="82"/>
      <c r="BT43" s="82"/>
      <c r="BU43" s="82"/>
      <c r="BV43" s="82"/>
      <c r="BW43" s="82"/>
      <c r="BX43" s="82"/>
      <c r="BY43" s="82"/>
      <c r="BZ43" s="82"/>
      <c r="CA43" s="82"/>
      <c r="CB43" s="82"/>
      <c r="CC43" s="82"/>
      <c r="CD43" s="82"/>
      <c r="CE43" s="82"/>
    </row>
    <row r="44" spans="2:83" s="102" customFormat="1" ht="55.5" customHeight="1" x14ac:dyDescent="0.35">
      <c r="B44" s="104">
        <v>35</v>
      </c>
      <c r="C44" s="89" t="s">
        <v>291</v>
      </c>
      <c r="D44" s="89" t="s">
        <v>125</v>
      </c>
      <c r="E44" s="89" t="s">
        <v>292</v>
      </c>
      <c r="F44" s="105" t="s">
        <v>209</v>
      </c>
      <c r="G44" s="90" t="s">
        <v>20</v>
      </c>
      <c r="H44" s="106">
        <v>45536</v>
      </c>
      <c r="I44" s="108">
        <f>EDATE(Table3[[#This Row],[DESDE]],6)</f>
        <v>45717</v>
      </c>
      <c r="J44" s="184" t="s">
        <v>549</v>
      </c>
      <c r="K44" s="91">
        <v>130000</v>
      </c>
      <c r="L44" s="91">
        <v>0</v>
      </c>
      <c r="M44" s="91">
        <v>130000</v>
      </c>
      <c r="N44" s="91">
        <v>3731</v>
      </c>
      <c r="O44" s="91">
        <v>18682.169999999998</v>
      </c>
      <c r="P44" s="91">
        <v>3952</v>
      </c>
      <c r="Q44" s="91">
        <v>7045.08</v>
      </c>
      <c r="R44" s="91">
        <f t="shared" si="0"/>
        <v>33410.25</v>
      </c>
      <c r="S44" s="91">
        <f t="shared" si="1"/>
        <v>96589.75</v>
      </c>
      <c r="T44" s="82"/>
      <c r="U44" s="100"/>
      <c r="V44" s="100"/>
      <c r="W44" s="82"/>
      <c r="X44" s="82"/>
      <c r="Y44" s="82"/>
      <c r="Z44" s="82"/>
      <c r="AA44" s="82"/>
      <c r="AB44" s="82"/>
      <c r="AC44" s="82"/>
      <c r="AD44" s="82"/>
      <c r="AE44" s="82"/>
      <c r="AF44" s="82"/>
      <c r="AG44" s="82"/>
      <c r="AH44" s="82"/>
      <c r="AI44" s="82"/>
      <c r="AJ44" s="82"/>
      <c r="AK44" s="82"/>
      <c r="AL44" s="82"/>
      <c r="AM44" s="82"/>
      <c r="AN44" s="82"/>
      <c r="AO44" s="82"/>
      <c r="AP44" s="82"/>
      <c r="AQ44" s="82"/>
      <c r="AR44" s="82"/>
      <c r="AS44" s="82"/>
      <c r="AT44" s="82"/>
      <c r="AU44" s="82"/>
      <c r="AV44" s="82"/>
      <c r="AW44" s="82"/>
      <c r="AX44" s="82"/>
      <c r="AY44" s="82"/>
      <c r="AZ44" s="82"/>
      <c r="BA44" s="82"/>
      <c r="BB44" s="82"/>
      <c r="BC44" s="82"/>
      <c r="BD44" s="82"/>
      <c r="BE44" s="82"/>
      <c r="BF44" s="82"/>
      <c r="BG44" s="82"/>
      <c r="BH44" s="82"/>
      <c r="BI44" s="82"/>
      <c r="BJ44" s="82"/>
      <c r="BK44" s="82"/>
      <c r="BL44" s="82"/>
      <c r="BM44" s="82"/>
      <c r="BN44" s="82"/>
      <c r="BO44" s="82"/>
      <c r="BP44" s="82"/>
      <c r="BQ44" s="82"/>
      <c r="BR44" s="82"/>
      <c r="BS44" s="82"/>
      <c r="BT44" s="82"/>
      <c r="BU44" s="82"/>
      <c r="BV44" s="82"/>
      <c r="BW44" s="82"/>
      <c r="BX44" s="82"/>
      <c r="BY44" s="82"/>
      <c r="BZ44" s="82"/>
      <c r="CA44" s="82"/>
      <c r="CB44" s="82"/>
      <c r="CC44" s="82"/>
      <c r="CD44" s="82"/>
      <c r="CE44" s="82"/>
    </row>
    <row r="45" spans="2:83" s="102" customFormat="1" ht="55.5" customHeight="1" x14ac:dyDescent="0.35">
      <c r="B45" s="104">
        <v>36</v>
      </c>
      <c r="C45" s="89" t="s">
        <v>293</v>
      </c>
      <c r="D45" s="89" t="s">
        <v>294</v>
      </c>
      <c r="E45" s="89" t="s">
        <v>295</v>
      </c>
      <c r="F45" s="105" t="s">
        <v>209</v>
      </c>
      <c r="G45" s="90" t="s">
        <v>30</v>
      </c>
      <c r="H45" s="106">
        <v>45717</v>
      </c>
      <c r="I45" s="108">
        <f>EDATE(Table3[[#This Row],[DESDE]],6)</f>
        <v>45901</v>
      </c>
      <c r="J45" s="184" t="s">
        <v>549</v>
      </c>
      <c r="K45" s="91">
        <v>130000</v>
      </c>
      <c r="L45" s="91">
        <v>0</v>
      </c>
      <c r="M45" s="91">
        <v>130000</v>
      </c>
      <c r="N45" s="91">
        <v>3731</v>
      </c>
      <c r="O45" s="91">
        <v>19162.12</v>
      </c>
      <c r="P45" s="91">
        <v>3952</v>
      </c>
      <c r="Q45" s="91">
        <v>735.4</v>
      </c>
      <c r="R45" s="91">
        <f t="shared" si="0"/>
        <v>27580.52</v>
      </c>
      <c r="S45" s="91">
        <f t="shared" si="1"/>
        <v>102419.48</v>
      </c>
      <c r="T45" s="82"/>
      <c r="U45" s="100"/>
      <c r="V45" s="82"/>
      <c r="W45" s="82"/>
      <c r="X45" s="82"/>
      <c r="Y45" s="82"/>
      <c r="Z45" s="82"/>
      <c r="AA45" s="82"/>
      <c r="AB45" s="82"/>
      <c r="AC45" s="82"/>
      <c r="AD45" s="82"/>
      <c r="AE45" s="82"/>
      <c r="AF45" s="82"/>
      <c r="AG45" s="82"/>
      <c r="AH45" s="82"/>
      <c r="AI45" s="82"/>
      <c r="AJ45" s="82"/>
      <c r="AK45" s="82"/>
      <c r="AL45" s="82"/>
      <c r="AM45" s="82"/>
      <c r="AN45" s="82"/>
      <c r="AO45" s="82"/>
      <c r="AP45" s="82"/>
      <c r="AQ45" s="82"/>
      <c r="AR45" s="82"/>
      <c r="AS45" s="82"/>
      <c r="AT45" s="82"/>
      <c r="AU45" s="82"/>
      <c r="AV45" s="82"/>
      <c r="AW45" s="82"/>
      <c r="AX45" s="82"/>
      <c r="AY45" s="82"/>
      <c r="AZ45" s="82"/>
      <c r="BA45" s="82"/>
      <c r="BB45" s="82"/>
      <c r="BC45" s="82"/>
      <c r="BD45" s="82"/>
      <c r="BE45" s="82"/>
      <c r="BF45" s="82"/>
      <c r="BG45" s="82"/>
      <c r="BH45" s="82"/>
      <c r="BI45" s="82"/>
      <c r="BJ45" s="82"/>
      <c r="BK45" s="82"/>
      <c r="BL45" s="82"/>
      <c r="BM45" s="82"/>
      <c r="BN45" s="82"/>
      <c r="BO45" s="82"/>
      <c r="BP45" s="82"/>
      <c r="BQ45" s="82"/>
      <c r="BR45" s="82"/>
      <c r="BS45" s="82"/>
      <c r="BT45" s="82"/>
      <c r="BU45" s="82"/>
      <c r="BV45" s="82"/>
      <c r="BW45" s="82"/>
      <c r="BX45" s="82"/>
      <c r="BY45" s="82"/>
      <c r="BZ45" s="82"/>
      <c r="CA45" s="82"/>
      <c r="CB45" s="82"/>
      <c r="CC45" s="82"/>
      <c r="CD45" s="82"/>
      <c r="CE45" s="82"/>
    </row>
    <row r="46" spans="2:83" s="102" customFormat="1" ht="55.5" customHeight="1" x14ac:dyDescent="0.35">
      <c r="B46" s="104">
        <v>37</v>
      </c>
      <c r="C46" s="89" t="s">
        <v>299</v>
      </c>
      <c r="D46" s="89" t="s">
        <v>294</v>
      </c>
      <c r="E46" s="89" t="s">
        <v>300</v>
      </c>
      <c r="F46" s="105" t="s">
        <v>209</v>
      </c>
      <c r="G46" s="90" t="s">
        <v>20</v>
      </c>
      <c r="H46" s="106">
        <v>45717</v>
      </c>
      <c r="I46" s="108">
        <f>EDATE(Table3[[#This Row],[DESDE]],6)</f>
        <v>45901</v>
      </c>
      <c r="J46" s="184" t="s">
        <v>549</v>
      </c>
      <c r="K46" s="91">
        <v>70000</v>
      </c>
      <c r="L46" s="91">
        <v>0</v>
      </c>
      <c r="M46" s="91">
        <v>70000</v>
      </c>
      <c r="N46" s="91">
        <v>2009</v>
      </c>
      <c r="O46" s="91">
        <v>5368.48</v>
      </c>
      <c r="P46" s="91">
        <v>2128</v>
      </c>
      <c r="Q46" s="91">
        <v>225</v>
      </c>
      <c r="R46" s="91">
        <f>SUM(N46:Q46)</f>
        <v>9730.48</v>
      </c>
      <c r="S46" s="91">
        <f>(M46-R46)</f>
        <v>60269.520000000004</v>
      </c>
      <c r="T46" s="82"/>
      <c r="U46" s="100"/>
      <c r="V46" s="82"/>
      <c r="W46" s="103"/>
      <c r="X46" s="82"/>
      <c r="Y46" s="82"/>
      <c r="Z46" s="82"/>
      <c r="AA46" s="82"/>
      <c r="AB46" s="82"/>
      <c r="AC46" s="82"/>
      <c r="AD46" s="82"/>
      <c r="AE46" s="82"/>
      <c r="AF46" s="82"/>
      <c r="AG46" s="82"/>
      <c r="AH46" s="82"/>
      <c r="AI46" s="82"/>
      <c r="AJ46" s="82"/>
      <c r="AK46" s="82"/>
      <c r="AL46" s="82"/>
      <c r="AM46" s="82"/>
      <c r="AN46" s="82"/>
      <c r="AO46" s="82"/>
      <c r="AP46" s="82"/>
      <c r="AQ46" s="82"/>
      <c r="AR46" s="82"/>
      <c r="AS46" s="82"/>
      <c r="AT46" s="82"/>
      <c r="AU46" s="82"/>
      <c r="AV46" s="82"/>
      <c r="AW46" s="82"/>
      <c r="AX46" s="82"/>
      <c r="AY46" s="82"/>
      <c r="AZ46" s="82"/>
      <c r="BA46" s="82"/>
      <c r="BB46" s="82"/>
      <c r="BC46" s="82"/>
      <c r="BD46" s="82"/>
      <c r="BE46" s="82"/>
      <c r="BF46" s="82"/>
      <c r="BG46" s="82"/>
      <c r="BH46" s="82"/>
      <c r="BI46" s="82"/>
      <c r="BJ46" s="82"/>
      <c r="BK46" s="82"/>
      <c r="BL46" s="82"/>
      <c r="BM46" s="82"/>
      <c r="BN46" s="82"/>
      <c r="BO46" s="82"/>
      <c r="BP46" s="82"/>
      <c r="BQ46" s="82"/>
      <c r="BR46" s="82"/>
      <c r="BS46" s="82"/>
      <c r="BT46" s="82"/>
      <c r="BU46" s="82"/>
      <c r="BV46" s="82"/>
      <c r="BW46" s="82"/>
      <c r="BX46" s="82"/>
      <c r="BY46" s="82"/>
      <c r="BZ46" s="82"/>
      <c r="CA46" s="82"/>
      <c r="CB46" s="82"/>
      <c r="CC46" s="82"/>
      <c r="CD46" s="82"/>
      <c r="CE46" s="82"/>
    </row>
    <row r="47" spans="2:83" s="102" customFormat="1" ht="55.5" customHeight="1" x14ac:dyDescent="0.35">
      <c r="B47" s="104">
        <v>38</v>
      </c>
      <c r="C47" s="89" t="s">
        <v>296</v>
      </c>
      <c r="D47" s="89" t="s">
        <v>122</v>
      </c>
      <c r="E47" s="89" t="s">
        <v>297</v>
      </c>
      <c r="F47" s="105" t="s">
        <v>209</v>
      </c>
      <c r="G47" s="90" t="s">
        <v>20</v>
      </c>
      <c r="H47" s="106">
        <v>45717</v>
      </c>
      <c r="I47" s="108">
        <f>EDATE(Table3[[#This Row],[DESDE]],6)</f>
        <v>45901</v>
      </c>
      <c r="J47" s="184" t="s">
        <v>549</v>
      </c>
      <c r="K47" s="91">
        <v>51000</v>
      </c>
      <c r="L47" s="91">
        <v>0</v>
      </c>
      <c r="M47" s="91">
        <v>51000</v>
      </c>
      <c r="N47" s="91">
        <v>1463.7</v>
      </c>
      <c r="O47" s="91">
        <v>1995.14</v>
      </c>
      <c r="P47" s="91">
        <v>1550.4</v>
      </c>
      <c r="Q47" s="91">
        <v>1452.9</v>
      </c>
      <c r="R47" s="91">
        <f t="shared" si="0"/>
        <v>6462.1399999999994</v>
      </c>
      <c r="S47" s="91">
        <f t="shared" si="1"/>
        <v>44537.86</v>
      </c>
      <c r="T47" s="82"/>
      <c r="U47" s="100"/>
      <c r="V47" s="100"/>
      <c r="W47" s="82"/>
      <c r="X47" s="82"/>
      <c r="Y47" s="82"/>
      <c r="Z47" s="82"/>
      <c r="AA47" s="82"/>
      <c r="AB47" s="82"/>
      <c r="AC47" s="82"/>
      <c r="AD47" s="82"/>
      <c r="AE47" s="82"/>
      <c r="AF47" s="82"/>
      <c r="AG47" s="82"/>
      <c r="AH47" s="82"/>
      <c r="AI47" s="82"/>
      <c r="AJ47" s="82"/>
      <c r="AK47" s="82"/>
      <c r="AL47" s="82"/>
      <c r="AM47" s="82"/>
      <c r="AN47" s="82"/>
      <c r="AO47" s="82"/>
      <c r="AP47" s="82"/>
      <c r="AQ47" s="82"/>
      <c r="AR47" s="82"/>
      <c r="AS47" s="82"/>
      <c r="AT47" s="82"/>
      <c r="AU47" s="82"/>
      <c r="AV47" s="82"/>
      <c r="AW47" s="82"/>
      <c r="AX47" s="82"/>
      <c r="AY47" s="82"/>
      <c r="AZ47" s="82"/>
      <c r="BA47" s="82"/>
      <c r="BB47" s="82"/>
      <c r="BC47" s="82"/>
      <c r="BD47" s="82"/>
      <c r="BE47" s="82"/>
      <c r="BF47" s="82"/>
      <c r="BG47" s="82"/>
      <c r="BH47" s="82"/>
      <c r="BI47" s="82"/>
      <c r="BJ47" s="82"/>
      <c r="BK47" s="82"/>
      <c r="BL47" s="82"/>
      <c r="BM47" s="82"/>
      <c r="BN47" s="82"/>
      <c r="BO47" s="82"/>
      <c r="BP47" s="82"/>
      <c r="BQ47" s="82"/>
      <c r="BR47" s="82"/>
      <c r="BS47" s="82"/>
      <c r="BT47" s="82"/>
      <c r="BU47" s="82"/>
      <c r="BV47" s="82"/>
      <c r="BW47" s="82"/>
      <c r="BX47" s="82"/>
      <c r="BY47" s="82"/>
      <c r="BZ47" s="82"/>
      <c r="CA47" s="82"/>
      <c r="CB47" s="82"/>
      <c r="CC47" s="82"/>
      <c r="CD47" s="82"/>
      <c r="CE47" s="82"/>
    </row>
    <row r="48" spans="2:83" s="102" customFormat="1" ht="55.5" customHeight="1" x14ac:dyDescent="0.35">
      <c r="B48" s="104">
        <v>39</v>
      </c>
      <c r="C48" s="89" t="s">
        <v>298</v>
      </c>
      <c r="D48" s="89" t="s">
        <v>122</v>
      </c>
      <c r="E48" s="89" t="s">
        <v>297</v>
      </c>
      <c r="F48" s="105" t="s">
        <v>209</v>
      </c>
      <c r="G48" s="90" t="s">
        <v>20</v>
      </c>
      <c r="H48" s="106">
        <v>45717</v>
      </c>
      <c r="I48" s="108">
        <f>EDATE(Table3[[#This Row],[DESDE]],6)</f>
        <v>45901</v>
      </c>
      <c r="J48" s="184" t="s">
        <v>549</v>
      </c>
      <c r="K48" s="91">
        <v>51000</v>
      </c>
      <c r="L48" s="91">
        <v>0</v>
      </c>
      <c r="M48" s="91">
        <v>51000</v>
      </c>
      <c r="N48" s="91">
        <v>1463.7</v>
      </c>
      <c r="O48" s="91">
        <v>1995.14</v>
      </c>
      <c r="P48" s="91">
        <v>1550.4</v>
      </c>
      <c r="Q48" s="91">
        <v>1452.9</v>
      </c>
      <c r="R48" s="91">
        <f t="shared" si="0"/>
        <v>6462.1399999999994</v>
      </c>
      <c r="S48" s="91">
        <f t="shared" si="1"/>
        <v>44537.86</v>
      </c>
      <c r="T48" s="82"/>
      <c r="U48" s="103"/>
      <c r="V48" s="82"/>
      <c r="W48" s="82"/>
      <c r="X48" s="82"/>
      <c r="Y48" s="82"/>
      <c r="Z48" s="82"/>
      <c r="AA48" s="82"/>
      <c r="AB48" s="82"/>
      <c r="AC48" s="82"/>
      <c r="AD48" s="82"/>
      <c r="AE48" s="82"/>
      <c r="AF48" s="82"/>
      <c r="AG48" s="82"/>
      <c r="AH48" s="82"/>
      <c r="AI48" s="82"/>
      <c r="AJ48" s="82"/>
      <c r="AK48" s="82"/>
      <c r="AL48" s="82"/>
      <c r="AM48" s="82"/>
      <c r="AN48" s="82"/>
      <c r="AO48" s="82"/>
      <c r="AP48" s="82"/>
      <c r="AQ48" s="82"/>
      <c r="AR48" s="82"/>
      <c r="AS48" s="82"/>
      <c r="AT48" s="82"/>
      <c r="AU48" s="82"/>
      <c r="AV48" s="82"/>
      <c r="AW48" s="82"/>
      <c r="AX48" s="82"/>
      <c r="AY48" s="82"/>
      <c r="AZ48" s="82"/>
      <c r="BA48" s="82"/>
      <c r="BB48" s="82"/>
      <c r="BC48" s="82"/>
      <c r="BD48" s="82"/>
      <c r="BE48" s="82"/>
      <c r="BF48" s="82"/>
      <c r="BG48" s="82"/>
      <c r="BH48" s="82"/>
      <c r="BI48" s="82"/>
      <c r="BJ48" s="82"/>
      <c r="BK48" s="82"/>
      <c r="BL48" s="82"/>
      <c r="BM48" s="82"/>
      <c r="BN48" s="82"/>
      <c r="BO48" s="82"/>
      <c r="BP48" s="82"/>
      <c r="BQ48" s="82"/>
      <c r="BR48" s="82"/>
      <c r="BS48" s="82"/>
      <c r="BT48" s="82"/>
      <c r="BU48" s="82"/>
      <c r="BV48" s="82"/>
      <c r="BW48" s="82"/>
      <c r="BX48" s="82"/>
      <c r="BY48" s="82"/>
      <c r="BZ48" s="82"/>
      <c r="CA48" s="82"/>
      <c r="CB48" s="82"/>
      <c r="CC48" s="82"/>
      <c r="CD48" s="82"/>
      <c r="CE48" s="82"/>
    </row>
    <row r="49" spans="2:83" s="102" customFormat="1" ht="55.5" customHeight="1" x14ac:dyDescent="0.35">
      <c r="B49" s="104">
        <v>40</v>
      </c>
      <c r="C49" s="89" t="s">
        <v>305</v>
      </c>
      <c r="D49" s="89" t="s">
        <v>302</v>
      </c>
      <c r="E49" s="89" t="s">
        <v>155</v>
      </c>
      <c r="F49" s="105" t="s">
        <v>209</v>
      </c>
      <c r="G49" s="90" t="s">
        <v>30</v>
      </c>
      <c r="H49" s="106">
        <v>45717</v>
      </c>
      <c r="I49" s="108">
        <f>EDATE(Table3[[#This Row],[DESDE]],6)</f>
        <v>45901</v>
      </c>
      <c r="J49" s="184" t="s">
        <v>550</v>
      </c>
      <c r="K49" s="91">
        <v>65000</v>
      </c>
      <c r="L49" s="91">
        <v>0</v>
      </c>
      <c r="M49" s="91">
        <v>65000</v>
      </c>
      <c r="N49" s="91">
        <v>1865.5</v>
      </c>
      <c r="O49" s="91">
        <v>4427.58</v>
      </c>
      <c r="P49" s="91">
        <v>1976</v>
      </c>
      <c r="Q49" s="91">
        <v>565</v>
      </c>
      <c r="R49" s="91">
        <f>SUM(N49:Q49)</f>
        <v>8834.08</v>
      </c>
      <c r="S49" s="91">
        <f>(M49-R49)</f>
        <v>56165.919999999998</v>
      </c>
      <c r="T49" s="82"/>
      <c r="U49" s="100"/>
      <c r="V49" s="82"/>
      <c r="W49" s="82"/>
      <c r="X49" s="82"/>
      <c r="Y49" s="82"/>
      <c r="Z49" s="82"/>
      <c r="AA49" s="82"/>
      <c r="AB49" s="82"/>
      <c r="AC49" s="82"/>
      <c r="AD49" s="82"/>
      <c r="AE49" s="82"/>
      <c r="AF49" s="82"/>
      <c r="AG49" s="82"/>
      <c r="AH49" s="82"/>
      <c r="AI49" s="82"/>
      <c r="AJ49" s="82"/>
      <c r="AK49" s="82"/>
      <c r="AL49" s="82"/>
      <c r="AM49" s="82"/>
      <c r="AN49" s="82"/>
      <c r="AO49" s="82"/>
      <c r="AP49" s="82"/>
      <c r="AQ49" s="82"/>
      <c r="AR49" s="82"/>
      <c r="AS49" s="82"/>
      <c r="AT49" s="82"/>
      <c r="AU49" s="82"/>
      <c r="AV49" s="82"/>
      <c r="AW49" s="82"/>
      <c r="AX49" s="82"/>
      <c r="AY49" s="82"/>
      <c r="AZ49" s="82"/>
      <c r="BA49" s="82"/>
      <c r="BB49" s="82"/>
      <c r="BC49" s="82"/>
      <c r="BD49" s="82"/>
      <c r="BE49" s="82"/>
      <c r="BF49" s="82"/>
      <c r="BG49" s="82"/>
      <c r="BH49" s="82"/>
      <c r="BI49" s="82"/>
      <c r="BJ49" s="82"/>
      <c r="BK49" s="82"/>
      <c r="BL49" s="82"/>
      <c r="BM49" s="82"/>
      <c r="BN49" s="82"/>
      <c r="BO49" s="82"/>
      <c r="BP49" s="82"/>
      <c r="BQ49" s="82"/>
      <c r="BR49" s="82"/>
      <c r="BS49" s="82"/>
      <c r="BT49" s="82"/>
      <c r="BU49" s="82"/>
      <c r="BV49" s="82"/>
      <c r="BW49" s="82"/>
      <c r="BX49" s="82"/>
      <c r="BY49" s="82"/>
      <c r="BZ49" s="82"/>
      <c r="CA49" s="82"/>
      <c r="CB49" s="82"/>
      <c r="CC49" s="82"/>
      <c r="CD49" s="82"/>
      <c r="CE49" s="82"/>
    </row>
    <row r="50" spans="2:83" s="102" customFormat="1" ht="55.5" customHeight="1" x14ac:dyDescent="0.35">
      <c r="B50" s="104">
        <v>41</v>
      </c>
      <c r="C50" s="89" t="s">
        <v>301</v>
      </c>
      <c r="D50" s="89" t="s">
        <v>153</v>
      </c>
      <c r="E50" s="89" t="s">
        <v>303</v>
      </c>
      <c r="F50" s="105" t="s">
        <v>209</v>
      </c>
      <c r="G50" s="90" t="s">
        <v>20</v>
      </c>
      <c r="H50" s="106">
        <v>45717</v>
      </c>
      <c r="I50" s="108">
        <f>EDATE(Table3[[#This Row],[DESDE]],6)</f>
        <v>45901</v>
      </c>
      <c r="J50" s="184" t="s">
        <v>550</v>
      </c>
      <c r="K50" s="91">
        <v>105000</v>
      </c>
      <c r="L50" s="91">
        <v>0</v>
      </c>
      <c r="M50" s="91">
        <v>105000</v>
      </c>
      <c r="N50" s="91">
        <v>3013.5</v>
      </c>
      <c r="O50" s="91">
        <v>13281.49</v>
      </c>
      <c r="P50" s="91">
        <v>3192</v>
      </c>
      <c r="Q50" s="91">
        <v>225</v>
      </c>
      <c r="R50" s="91">
        <f t="shared" si="0"/>
        <v>19711.989999999998</v>
      </c>
      <c r="S50" s="91">
        <f t="shared" si="1"/>
        <v>85288.010000000009</v>
      </c>
      <c r="T50" s="82"/>
      <c r="U50" s="100"/>
      <c r="V50" s="82"/>
      <c r="W50" s="103"/>
      <c r="X50" s="82"/>
      <c r="Y50" s="82"/>
      <c r="Z50" s="82"/>
      <c r="AA50" s="82"/>
      <c r="AB50" s="82"/>
      <c r="AC50" s="82"/>
      <c r="AD50" s="82"/>
      <c r="AE50" s="82"/>
      <c r="AF50" s="82"/>
      <c r="AG50" s="82"/>
      <c r="AH50" s="82"/>
      <c r="AI50" s="82"/>
      <c r="AJ50" s="82"/>
      <c r="AK50" s="82"/>
      <c r="AL50" s="82"/>
      <c r="AM50" s="82"/>
      <c r="AN50" s="82"/>
      <c r="AO50" s="82"/>
      <c r="AP50" s="82"/>
      <c r="AQ50" s="82"/>
      <c r="AR50" s="82"/>
      <c r="AS50" s="82"/>
      <c r="AT50" s="82"/>
      <c r="AU50" s="82"/>
      <c r="AV50" s="82"/>
      <c r="AW50" s="82"/>
      <c r="AX50" s="82"/>
      <c r="AY50" s="82"/>
      <c r="AZ50" s="82"/>
      <c r="BA50" s="82"/>
      <c r="BB50" s="82"/>
      <c r="BC50" s="82"/>
      <c r="BD50" s="82"/>
      <c r="BE50" s="82"/>
      <c r="BF50" s="82"/>
      <c r="BG50" s="82"/>
      <c r="BH50" s="82"/>
      <c r="BI50" s="82"/>
      <c r="BJ50" s="82"/>
      <c r="BK50" s="82"/>
      <c r="BL50" s="82"/>
      <c r="BM50" s="82"/>
      <c r="BN50" s="82"/>
      <c r="BO50" s="82"/>
      <c r="BP50" s="82"/>
      <c r="BQ50" s="82"/>
      <c r="BR50" s="82"/>
      <c r="BS50" s="82"/>
      <c r="BT50" s="82"/>
      <c r="BU50" s="82"/>
      <c r="BV50" s="82"/>
      <c r="BW50" s="82"/>
      <c r="BX50" s="82"/>
      <c r="BY50" s="82"/>
      <c r="BZ50" s="82"/>
      <c r="CA50" s="82"/>
      <c r="CB50" s="82"/>
      <c r="CC50" s="82"/>
      <c r="CD50" s="82"/>
      <c r="CE50" s="82"/>
    </row>
    <row r="51" spans="2:83" s="102" customFormat="1" ht="55.5" customHeight="1" x14ac:dyDescent="0.35">
      <c r="B51" s="104">
        <v>42</v>
      </c>
      <c r="C51" s="89" t="s">
        <v>306</v>
      </c>
      <c r="D51" s="89" t="s">
        <v>307</v>
      </c>
      <c r="E51" s="89" t="s">
        <v>155</v>
      </c>
      <c r="F51" s="105" t="s">
        <v>209</v>
      </c>
      <c r="G51" s="90" t="s">
        <v>20</v>
      </c>
      <c r="H51" s="106">
        <v>45717</v>
      </c>
      <c r="I51" s="108">
        <f>EDATE(Table3[[#This Row],[DESDE]],6)</f>
        <v>45901</v>
      </c>
      <c r="J51" s="184" t="s">
        <v>550</v>
      </c>
      <c r="K51" s="91">
        <v>65000</v>
      </c>
      <c r="L51" s="91">
        <v>0</v>
      </c>
      <c r="M51" s="91">
        <v>65000</v>
      </c>
      <c r="N51" s="91">
        <v>1865.5</v>
      </c>
      <c r="O51" s="91">
        <v>0</v>
      </c>
      <c r="P51" s="91">
        <v>1976</v>
      </c>
      <c r="Q51" s="91">
        <v>565</v>
      </c>
      <c r="R51" s="91">
        <f t="shared" si="0"/>
        <v>4406.5</v>
      </c>
      <c r="S51" s="91">
        <f t="shared" si="1"/>
        <v>60593.5</v>
      </c>
      <c r="T51" s="82"/>
      <c r="U51" s="100" t="s">
        <v>304</v>
      </c>
      <c r="V51" s="82"/>
      <c r="W51" s="82"/>
      <c r="X51" s="82"/>
      <c r="Y51" s="82"/>
      <c r="Z51" s="82"/>
      <c r="AA51" s="82"/>
      <c r="AB51" s="82"/>
      <c r="AC51" s="82"/>
      <c r="AD51" s="82"/>
      <c r="AE51" s="82"/>
      <c r="AF51" s="82"/>
      <c r="AG51" s="82"/>
      <c r="AH51" s="82"/>
      <c r="AI51" s="82"/>
      <c r="AJ51" s="82"/>
      <c r="AK51" s="82"/>
      <c r="AL51" s="82"/>
      <c r="AM51" s="82"/>
      <c r="AN51" s="82"/>
      <c r="AO51" s="82"/>
      <c r="AP51" s="82"/>
      <c r="AQ51" s="82"/>
      <c r="AR51" s="82"/>
      <c r="AS51" s="82"/>
      <c r="AT51" s="82"/>
      <c r="AU51" s="82"/>
      <c r="AV51" s="82"/>
      <c r="AW51" s="82"/>
      <c r="AX51" s="82"/>
      <c r="AY51" s="82"/>
      <c r="AZ51" s="82"/>
      <c r="BA51" s="82"/>
      <c r="BB51" s="82"/>
      <c r="BC51" s="82"/>
      <c r="BD51" s="82"/>
      <c r="BE51" s="82"/>
      <c r="BF51" s="82"/>
      <c r="BG51" s="82"/>
      <c r="BH51" s="82"/>
      <c r="BI51" s="82"/>
      <c r="BJ51" s="82"/>
      <c r="BK51" s="82"/>
      <c r="BL51" s="82"/>
      <c r="BM51" s="82"/>
      <c r="BN51" s="82"/>
      <c r="BO51" s="82"/>
      <c r="BP51" s="82"/>
      <c r="BQ51" s="82"/>
      <c r="BR51" s="82"/>
      <c r="BS51" s="82"/>
      <c r="BT51" s="82"/>
      <c r="BU51" s="82"/>
      <c r="BV51" s="82"/>
      <c r="BW51" s="82"/>
      <c r="BX51" s="82"/>
      <c r="BY51" s="82"/>
      <c r="BZ51" s="82"/>
      <c r="CA51" s="82"/>
      <c r="CB51" s="82"/>
      <c r="CC51" s="82"/>
      <c r="CD51" s="82"/>
      <c r="CE51" s="82"/>
    </row>
    <row r="52" spans="2:83" s="102" customFormat="1" ht="55.5" customHeight="1" x14ac:dyDescent="0.35">
      <c r="B52" s="104">
        <v>43</v>
      </c>
      <c r="C52" s="89" t="s">
        <v>308</v>
      </c>
      <c r="D52" s="89" t="s">
        <v>307</v>
      </c>
      <c r="E52" s="89" t="s">
        <v>155</v>
      </c>
      <c r="F52" s="105" t="s">
        <v>209</v>
      </c>
      <c r="G52" s="90" t="s">
        <v>30</v>
      </c>
      <c r="H52" s="106">
        <v>45717</v>
      </c>
      <c r="I52" s="108">
        <f>EDATE(Table3[[#This Row],[DESDE]],6)</f>
        <v>45901</v>
      </c>
      <c r="J52" s="184" t="s">
        <v>550</v>
      </c>
      <c r="K52" s="91">
        <v>65000</v>
      </c>
      <c r="L52" s="91">
        <v>0</v>
      </c>
      <c r="M52" s="91">
        <v>65000</v>
      </c>
      <c r="N52" s="91">
        <v>1865.5</v>
      </c>
      <c r="O52" s="91">
        <v>4427.58</v>
      </c>
      <c r="P52" s="91">
        <v>1976</v>
      </c>
      <c r="Q52" s="91">
        <v>795</v>
      </c>
      <c r="R52" s="91">
        <f t="shared" si="0"/>
        <v>9064.08</v>
      </c>
      <c r="S52" s="91">
        <f t="shared" si="1"/>
        <v>55935.92</v>
      </c>
      <c r="T52" s="82"/>
      <c r="U52" s="100"/>
      <c r="V52" s="82"/>
      <c r="W52" s="82"/>
      <c r="X52" s="82"/>
      <c r="Y52" s="82"/>
      <c r="Z52" s="82"/>
      <c r="AA52" s="82"/>
      <c r="AB52" s="82"/>
      <c r="AC52" s="82"/>
      <c r="AD52" s="82"/>
      <c r="AE52" s="82"/>
      <c r="AF52" s="82"/>
      <c r="AG52" s="82"/>
      <c r="AH52" s="82"/>
      <c r="AI52" s="82"/>
      <c r="AJ52" s="82"/>
      <c r="AK52" s="82"/>
      <c r="AL52" s="82"/>
      <c r="AM52" s="82"/>
      <c r="AN52" s="82"/>
      <c r="AO52" s="82"/>
      <c r="AP52" s="82"/>
      <c r="AQ52" s="82"/>
      <c r="AR52" s="82"/>
      <c r="AS52" s="82"/>
      <c r="AT52" s="82"/>
      <c r="AU52" s="82"/>
      <c r="AV52" s="82"/>
      <c r="AW52" s="82"/>
      <c r="AX52" s="82"/>
      <c r="AY52" s="82"/>
      <c r="AZ52" s="82"/>
      <c r="BA52" s="82"/>
      <c r="BB52" s="82"/>
      <c r="BC52" s="82"/>
      <c r="BD52" s="82"/>
      <c r="BE52" s="82"/>
      <c r="BF52" s="82"/>
      <c r="BG52" s="82"/>
      <c r="BH52" s="82"/>
      <c r="BI52" s="82"/>
      <c r="BJ52" s="82"/>
      <c r="BK52" s="82"/>
      <c r="BL52" s="82"/>
      <c r="BM52" s="82"/>
      <c r="BN52" s="82"/>
      <c r="BO52" s="82"/>
      <c r="BP52" s="82"/>
      <c r="BQ52" s="82"/>
      <c r="BR52" s="82"/>
      <c r="BS52" s="82"/>
      <c r="BT52" s="82"/>
      <c r="BU52" s="82"/>
      <c r="BV52" s="82"/>
      <c r="BW52" s="82"/>
      <c r="BX52" s="82"/>
      <c r="BY52" s="82"/>
      <c r="BZ52" s="82"/>
      <c r="CA52" s="82"/>
      <c r="CB52" s="82"/>
      <c r="CC52" s="82"/>
      <c r="CD52" s="82"/>
      <c r="CE52" s="82"/>
    </row>
    <row r="53" spans="2:83" s="102" customFormat="1" ht="55.5" customHeight="1" x14ac:dyDescent="0.35">
      <c r="B53" s="104">
        <v>44</v>
      </c>
      <c r="C53" s="89" t="s">
        <v>309</v>
      </c>
      <c r="D53" s="89" t="s">
        <v>149</v>
      </c>
      <c r="E53" s="89" t="s">
        <v>310</v>
      </c>
      <c r="F53" s="105" t="s">
        <v>209</v>
      </c>
      <c r="G53" s="90" t="s">
        <v>20</v>
      </c>
      <c r="H53" s="108">
        <v>45778</v>
      </c>
      <c r="I53" s="108">
        <f>EDATE(Table3[[#This Row],[DESDE]],6)</f>
        <v>45962</v>
      </c>
      <c r="J53" s="184" t="s">
        <v>550</v>
      </c>
      <c r="K53" s="91">
        <v>51000</v>
      </c>
      <c r="L53" s="91">
        <v>0</v>
      </c>
      <c r="M53" s="91">
        <v>51000</v>
      </c>
      <c r="N53" s="91">
        <v>1463.7</v>
      </c>
      <c r="O53" s="91">
        <v>1995.14</v>
      </c>
      <c r="P53" s="91">
        <v>1550.4</v>
      </c>
      <c r="Q53" s="91">
        <v>225</v>
      </c>
      <c r="R53" s="91">
        <f t="shared" si="0"/>
        <v>5234.24</v>
      </c>
      <c r="S53" s="91">
        <f t="shared" si="1"/>
        <v>45765.760000000002</v>
      </c>
      <c r="T53" s="82"/>
      <c r="U53" s="100"/>
      <c r="V53" s="82"/>
      <c r="W53" s="82"/>
      <c r="X53" s="82"/>
      <c r="Y53" s="82"/>
      <c r="Z53" s="82"/>
      <c r="AA53" s="82"/>
      <c r="AB53" s="82"/>
      <c r="AC53" s="82"/>
      <c r="AD53" s="82"/>
      <c r="AE53" s="82"/>
      <c r="AF53" s="82"/>
      <c r="AG53" s="82"/>
      <c r="AH53" s="82"/>
      <c r="AI53" s="82"/>
      <c r="AJ53" s="82"/>
      <c r="AK53" s="82"/>
      <c r="AL53" s="82"/>
      <c r="AM53" s="82"/>
      <c r="AN53" s="82"/>
      <c r="AO53" s="82"/>
      <c r="AP53" s="82"/>
      <c r="AQ53" s="82"/>
      <c r="AR53" s="82"/>
      <c r="AS53" s="82"/>
      <c r="AT53" s="82"/>
      <c r="AU53" s="82"/>
      <c r="AV53" s="82"/>
      <c r="AW53" s="82"/>
      <c r="AX53" s="82"/>
      <c r="AY53" s="82"/>
      <c r="AZ53" s="82"/>
      <c r="BA53" s="82"/>
      <c r="BB53" s="82"/>
      <c r="BC53" s="82"/>
      <c r="BD53" s="82"/>
      <c r="BE53" s="82"/>
      <c r="BF53" s="82"/>
      <c r="BG53" s="82"/>
      <c r="BH53" s="82"/>
      <c r="BI53" s="82"/>
      <c r="BJ53" s="82"/>
      <c r="BK53" s="82"/>
      <c r="BL53" s="82"/>
      <c r="BM53" s="82"/>
      <c r="BN53" s="82"/>
      <c r="BO53" s="82"/>
      <c r="BP53" s="82"/>
      <c r="BQ53" s="82"/>
      <c r="BR53" s="82"/>
      <c r="BS53" s="82"/>
      <c r="BT53" s="82"/>
      <c r="BU53" s="82"/>
      <c r="BV53" s="82"/>
      <c r="BW53" s="82"/>
      <c r="BX53" s="82"/>
      <c r="BY53" s="82"/>
      <c r="BZ53" s="82"/>
      <c r="CA53" s="82"/>
      <c r="CB53" s="82"/>
      <c r="CC53" s="82"/>
      <c r="CD53" s="82"/>
      <c r="CE53" s="82"/>
    </row>
    <row r="54" spans="2:83" s="102" customFormat="1" ht="55.5" customHeight="1" x14ac:dyDescent="0.35">
      <c r="B54" s="104">
        <v>45</v>
      </c>
      <c r="C54" s="89" t="s">
        <v>311</v>
      </c>
      <c r="D54" s="89" t="s">
        <v>149</v>
      </c>
      <c r="E54" s="89" t="s">
        <v>310</v>
      </c>
      <c r="F54" s="105" t="s">
        <v>209</v>
      </c>
      <c r="G54" s="90" t="s">
        <v>20</v>
      </c>
      <c r="H54" s="108">
        <v>45962</v>
      </c>
      <c r="I54" s="108">
        <f>EDATE(Table3[[#This Row],[DESDE]],6)</f>
        <v>46143</v>
      </c>
      <c r="J54" s="184" t="s">
        <v>550</v>
      </c>
      <c r="K54" s="91">
        <v>51000</v>
      </c>
      <c r="L54" s="91">
        <v>0</v>
      </c>
      <c r="M54" s="91">
        <v>51000</v>
      </c>
      <c r="N54" s="91">
        <v>1463.7</v>
      </c>
      <c r="O54" s="91">
        <v>1995.14</v>
      </c>
      <c r="P54" s="91">
        <v>1550.4</v>
      </c>
      <c r="Q54" s="91">
        <v>425</v>
      </c>
      <c r="R54" s="91">
        <f>SUM(N54:Q54)</f>
        <v>5434.24</v>
      </c>
      <c r="S54" s="91">
        <f>(M54-R54)</f>
        <v>45565.760000000002</v>
      </c>
      <c r="T54" s="82"/>
      <c r="U54" s="100"/>
      <c r="V54" s="82"/>
      <c r="W54" s="100"/>
      <c r="X54" s="82"/>
      <c r="Y54" s="82"/>
      <c r="Z54" s="82"/>
      <c r="AA54" s="82"/>
      <c r="AB54" s="82"/>
      <c r="AC54" s="82"/>
      <c r="AD54" s="82"/>
      <c r="AE54" s="82"/>
      <c r="AF54" s="82"/>
      <c r="AG54" s="82"/>
      <c r="AH54" s="82"/>
      <c r="AI54" s="82"/>
      <c r="AJ54" s="82"/>
      <c r="AK54" s="82"/>
      <c r="AL54" s="82"/>
      <c r="AM54" s="82"/>
      <c r="AN54" s="82"/>
      <c r="AO54" s="82"/>
      <c r="AP54" s="82"/>
      <c r="AQ54" s="82"/>
      <c r="AR54" s="82"/>
      <c r="AS54" s="82"/>
      <c r="AT54" s="82"/>
      <c r="AU54" s="82"/>
      <c r="AV54" s="82"/>
      <c r="AW54" s="82"/>
      <c r="AX54" s="82"/>
      <c r="AY54" s="82"/>
      <c r="AZ54" s="82"/>
      <c r="BA54" s="82"/>
      <c r="BB54" s="82"/>
      <c r="BC54" s="82"/>
      <c r="BD54" s="82"/>
      <c r="BE54" s="82"/>
      <c r="BF54" s="82"/>
      <c r="BG54" s="82"/>
      <c r="BH54" s="82"/>
      <c r="BI54" s="82"/>
      <c r="BJ54" s="82"/>
      <c r="BK54" s="82"/>
      <c r="BL54" s="82"/>
      <c r="BM54" s="82"/>
      <c r="BN54" s="82"/>
      <c r="BO54" s="82"/>
      <c r="BP54" s="82"/>
      <c r="BQ54" s="82"/>
      <c r="BR54" s="82"/>
      <c r="BS54" s="82"/>
      <c r="BT54" s="82"/>
      <c r="BU54" s="82"/>
      <c r="BV54" s="82"/>
      <c r="BW54" s="82"/>
      <c r="BX54" s="82"/>
      <c r="BY54" s="82"/>
      <c r="BZ54" s="82"/>
      <c r="CA54" s="82"/>
      <c r="CB54" s="82"/>
      <c r="CC54" s="82"/>
      <c r="CD54" s="82"/>
      <c r="CE54" s="82"/>
    </row>
    <row r="55" spans="2:83" s="102" customFormat="1" ht="55.5" customHeight="1" x14ac:dyDescent="0.35">
      <c r="B55" s="104">
        <v>46</v>
      </c>
      <c r="C55" s="89" t="s">
        <v>312</v>
      </c>
      <c r="D55" s="89" t="s">
        <v>313</v>
      </c>
      <c r="E55" s="89" t="s">
        <v>314</v>
      </c>
      <c r="F55" s="105" t="s">
        <v>209</v>
      </c>
      <c r="G55" s="90" t="s">
        <v>30</v>
      </c>
      <c r="H55" s="108">
        <v>45779</v>
      </c>
      <c r="I55" s="108">
        <f>EDATE(Table3[[#This Row],[DESDE]],6)</f>
        <v>45963</v>
      </c>
      <c r="J55" s="184" t="s">
        <v>550</v>
      </c>
      <c r="K55" s="91">
        <v>51000</v>
      </c>
      <c r="L55" s="91">
        <v>0</v>
      </c>
      <c r="M55" s="91">
        <v>51000</v>
      </c>
      <c r="N55" s="91">
        <v>1463.7</v>
      </c>
      <c r="O55" s="91">
        <v>1995.14</v>
      </c>
      <c r="P55" s="91">
        <v>1550.4</v>
      </c>
      <c r="Q55" s="91">
        <v>25</v>
      </c>
      <c r="R55" s="91">
        <f t="shared" si="0"/>
        <v>5034.24</v>
      </c>
      <c r="S55" s="91">
        <f t="shared" si="1"/>
        <v>45965.760000000002</v>
      </c>
      <c r="T55" s="82"/>
      <c r="U55" s="100"/>
      <c r="V55" s="82"/>
      <c r="W55" s="100"/>
      <c r="X55" s="82"/>
      <c r="Y55" s="82"/>
      <c r="Z55" s="82"/>
      <c r="AA55" s="82"/>
      <c r="AB55" s="82"/>
      <c r="AC55" s="82"/>
      <c r="AD55" s="82"/>
      <c r="AE55" s="82"/>
      <c r="AF55" s="82"/>
      <c r="AG55" s="82"/>
      <c r="AH55" s="82"/>
      <c r="AI55" s="82"/>
      <c r="AJ55" s="82"/>
      <c r="AK55" s="82"/>
      <c r="AL55" s="82"/>
      <c r="AM55" s="82"/>
      <c r="AN55" s="82"/>
      <c r="AO55" s="82"/>
      <c r="AP55" s="82"/>
      <c r="AQ55" s="82"/>
      <c r="AR55" s="82"/>
      <c r="AS55" s="82"/>
      <c r="AT55" s="82"/>
      <c r="AU55" s="82"/>
      <c r="AV55" s="82"/>
      <c r="AW55" s="82"/>
      <c r="AX55" s="82"/>
      <c r="AY55" s="82"/>
      <c r="AZ55" s="82"/>
      <c r="BA55" s="82"/>
      <c r="BB55" s="82"/>
      <c r="BC55" s="82"/>
      <c r="BD55" s="82"/>
      <c r="BE55" s="82"/>
      <c r="BF55" s="82"/>
      <c r="BG55" s="82"/>
      <c r="BH55" s="82"/>
      <c r="BI55" s="82"/>
      <c r="BJ55" s="82"/>
      <c r="BK55" s="82"/>
      <c r="BL55" s="82"/>
      <c r="BM55" s="82"/>
      <c r="BN55" s="82"/>
      <c r="BO55" s="82"/>
      <c r="BP55" s="82"/>
      <c r="BQ55" s="82"/>
      <c r="BR55" s="82"/>
      <c r="BS55" s="82"/>
      <c r="BT55" s="82"/>
      <c r="BU55" s="82"/>
      <c r="BV55" s="82"/>
      <c r="BW55" s="82"/>
      <c r="BX55" s="82"/>
      <c r="BY55" s="82"/>
      <c r="BZ55" s="82"/>
      <c r="CA55" s="82"/>
      <c r="CB55" s="82"/>
      <c r="CC55" s="82"/>
      <c r="CD55" s="82"/>
      <c r="CE55" s="82"/>
    </row>
    <row r="56" spans="2:83" s="102" customFormat="1" ht="55.5" customHeight="1" x14ac:dyDescent="0.35">
      <c r="B56" s="104">
        <v>47</v>
      </c>
      <c r="C56" s="89" t="s">
        <v>213</v>
      </c>
      <c r="D56" s="89" t="s">
        <v>214</v>
      </c>
      <c r="E56" s="89" t="s">
        <v>215</v>
      </c>
      <c r="F56" s="105" t="s">
        <v>209</v>
      </c>
      <c r="G56" s="90" t="s">
        <v>30</v>
      </c>
      <c r="H56" s="106">
        <v>45717</v>
      </c>
      <c r="I56" s="108">
        <f>EDATE(Table3[[#This Row],[DESDE]],6)</f>
        <v>45901</v>
      </c>
      <c r="J56" s="184" t="s">
        <v>550</v>
      </c>
      <c r="K56" s="91">
        <v>175000</v>
      </c>
      <c r="L56" s="91">
        <v>0</v>
      </c>
      <c r="M56" s="91">
        <v>175000</v>
      </c>
      <c r="N56" s="91">
        <v>5022.5</v>
      </c>
      <c r="O56" s="91">
        <v>29267.3</v>
      </c>
      <c r="P56" s="91">
        <v>5320</v>
      </c>
      <c r="Q56" s="91">
        <v>2444.7800000000002</v>
      </c>
      <c r="R56" s="91">
        <f>SUM(N56:Q56)</f>
        <v>42054.58</v>
      </c>
      <c r="S56" s="91">
        <f>(M56-R56)</f>
        <v>132945.41999999998</v>
      </c>
      <c r="T56" s="82"/>
      <c r="U56" s="100"/>
      <c r="V56" s="82"/>
      <c r="W56" s="82"/>
      <c r="X56" s="82"/>
      <c r="Y56" s="82"/>
      <c r="Z56" s="82"/>
      <c r="AA56" s="82"/>
      <c r="AB56" s="82"/>
      <c r="AC56" s="82"/>
      <c r="AD56" s="82"/>
      <c r="AE56" s="82"/>
      <c r="AF56" s="82"/>
      <c r="AG56" s="82"/>
      <c r="AH56" s="82"/>
      <c r="AI56" s="82"/>
      <c r="AJ56" s="82"/>
      <c r="AK56" s="82"/>
      <c r="AL56" s="82"/>
      <c r="AM56" s="82"/>
      <c r="AN56" s="82"/>
      <c r="AO56" s="82"/>
      <c r="AP56" s="82"/>
      <c r="AQ56" s="82"/>
      <c r="AR56" s="82"/>
      <c r="AS56" s="82"/>
      <c r="AT56" s="82"/>
      <c r="AU56" s="82"/>
      <c r="AV56" s="82"/>
      <c r="AW56" s="82"/>
      <c r="AX56" s="82"/>
      <c r="AY56" s="82"/>
      <c r="AZ56" s="82"/>
      <c r="BA56" s="82"/>
      <c r="BB56" s="82"/>
      <c r="BC56" s="82"/>
      <c r="BD56" s="82"/>
      <c r="BE56" s="82"/>
      <c r="BF56" s="82"/>
      <c r="BG56" s="82"/>
      <c r="BH56" s="82"/>
      <c r="BI56" s="82"/>
      <c r="BJ56" s="82"/>
      <c r="BK56" s="82"/>
      <c r="BL56" s="82"/>
      <c r="BM56" s="82"/>
      <c r="BN56" s="82"/>
      <c r="BO56" s="82"/>
      <c r="BP56" s="82"/>
      <c r="BQ56" s="82"/>
      <c r="BR56" s="82"/>
      <c r="BS56" s="82"/>
      <c r="BT56" s="82"/>
      <c r="BU56" s="82"/>
      <c r="BV56" s="82"/>
      <c r="BW56" s="82"/>
      <c r="BX56" s="82"/>
      <c r="BY56" s="82"/>
      <c r="BZ56" s="82"/>
      <c r="CA56" s="82"/>
      <c r="CB56" s="82"/>
      <c r="CC56" s="82"/>
      <c r="CD56" s="82"/>
      <c r="CE56" s="82"/>
    </row>
    <row r="57" spans="2:83" s="102" customFormat="1" ht="55.5" customHeight="1" x14ac:dyDescent="0.35">
      <c r="B57" s="104">
        <v>48</v>
      </c>
      <c r="C57" s="89" t="s">
        <v>324</v>
      </c>
      <c r="D57" s="89" t="s">
        <v>325</v>
      </c>
      <c r="E57" s="89" t="s">
        <v>326</v>
      </c>
      <c r="F57" s="105" t="s">
        <v>209</v>
      </c>
      <c r="G57" s="90" t="s">
        <v>20</v>
      </c>
      <c r="H57" s="106">
        <v>45717</v>
      </c>
      <c r="I57" s="108">
        <f>EDATE(Table3[[#This Row],[DESDE]],6)</f>
        <v>45901</v>
      </c>
      <c r="J57" s="184" t="s">
        <v>550</v>
      </c>
      <c r="K57" s="91">
        <v>130000</v>
      </c>
      <c r="L57" s="91">
        <v>0</v>
      </c>
      <c r="M57" s="91">
        <v>130000</v>
      </c>
      <c r="N57" s="91">
        <v>3731</v>
      </c>
      <c r="O57" s="91">
        <v>19162.12</v>
      </c>
      <c r="P57" s="91">
        <v>3952</v>
      </c>
      <c r="Q57" s="91">
        <v>5725</v>
      </c>
      <c r="R57" s="91">
        <f>SUM(N57:Q57)</f>
        <v>32570.12</v>
      </c>
      <c r="S57" s="91">
        <f>(M57-R57)</f>
        <v>97429.88</v>
      </c>
      <c r="T57" s="82"/>
      <c r="U57" s="100"/>
      <c r="V57" s="82"/>
      <c r="W57" s="82"/>
      <c r="X57" s="82"/>
      <c r="Y57" s="82"/>
      <c r="Z57" s="82"/>
      <c r="AA57" s="82"/>
      <c r="AB57" s="82"/>
      <c r="AC57" s="82"/>
      <c r="AD57" s="82"/>
      <c r="AE57" s="82"/>
      <c r="AF57" s="82"/>
      <c r="AG57" s="82"/>
      <c r="AH57" s="82"/>
      <c r="AI57" s="82"/>
      <c r="AJ57" s="82"/>
      <c r="AK57" s="82"/>
      <c r="AL57" s="82"/>
      <c r="AM57" s="82"/>
      <c r="AN57" s="82"/>
      <c r="AO57" s="82"/>
      <c r="AP57" s="82"/>
      <c r="AQ57" s="82"/>
      <c r="AR57" s="82"/>
      <c r="AS57" s="82"/>
      <c r="AT57" s="82"/>
      <c r="AU57" s="82"/>
      <c r="AV57" s="82"/>
      <c r="AW57" s="82"/>
      <c r="AX57" s="82"/>
      <c r="AY57" s="82"/>
      <c r="AZ57" s="82"/>
      <c r="BA57" s="82"/>
      <c r="BB57" s="82"/>
      <c r="BC57" s="82"/>
      <c r="BD57" s="82"/>
      <c r="BE57" s="82"/>
      <c r="BF57" s="82"/>
      <c r="BG57" s="82"/>
      <c r="BH57" s="82"/>
      <c r="BI57" s="82"/>
      <c r="BJ57" s="82"/>
      <c r="BK57" s="82"/>
      <c r="BL57" s="82"/>
      <c r="BM57" s="82"/>
      <c r="BN57" s="82"/>
      <c r="BO57" s="82"/>
      <c r="BP57" s="82"/>
      <c r="BQ57" s="82"/>
      <c r="BR57" s="82"/>
      <c r="BS57" s="82"/>
      <c r="BT57" s="82"/>
      <c r="BU57" s="82"/>
      <c r="BV57" s="82"/>
      <c r="BW57" s="82"/>
      <c r="BX57" s="82"/>
      <c r="BY57" s="82"/>
      <c r="BZ57" s="82"/>
      <c r="CA57" s="82"/>
      <c r="CB57" s="82"/>
      <c r="CC57" s="82"/>
      <c r="CD57" s="82"/>
      <c r="CE57" s="82"/>
    </row>
    <row r="58" spans="2:83" s="102" customFormat="1" ht="55.5" customHeight="1" x14ac:dyDescent="0.35">
      <c r="B58" s="104">
        <v>49</v>
      </c>
      <c r="C58" s="89" t="s">
        <v>330</v>
      </c>
      <c r="D58" s="89" t="s">
        <v>325</v>
      </c>
      <c r="E58" s="89" t="s">
        <v>331</v>
      </c>
      <c r="F58" s="105" t="s">
        <v>209</v>
      </c>
      <c r="G58" s="90" t="s">
        <v>20</v>
      </c>
      <c r="H58" s="106">
        <v>45717</v>
      </c>
      <c r="I58" s="108">
        <f>EDATE(Table3[[#This Row],[DESDE]],6)</f>
        <v>45901</v>
      </c>
      <c r="J58" s="184" t="s">
        <v>550</v>
      </c>
      <c r="K58" s="91">
        <v>65000</v>
      </c>
      <c r="L58" s="91">
        <v>0</v>
      </c>
      <c r="M58" s="91">
        <v>65000</v>
      </c>
      <c r="N58" s="91">
        <v>1865.5</v>
      </c>
      <c r="O58" s="91">
        <v>4427.58</v>
      </c>
      <c r="P58" s="91">
        <v>1976</v>
      </c>
      <c r="Q58" s="91">
        <v>525</v>
      </c>
      <c r="R58" s="91">
        <f>SUM(N58:Q58)</f>
        <v>8794.08</v>
      </c>
      <c r="S58" s="91">
        <f>(M58-R58)</f>
        <v>56205.919999999998</v>
      </c>
      <c r="T58" s="82"/>
      <c r="U58" s="103"/>
      <c r="V58" s="82"/>
      <c r="W58" s="82"/>
      <c r="X58" s="82"/>
      <c r="Y58" s="82"/>
      <c r="Z58" s="82"/>
      <c r="AA58" s="82"/>
      <c r="AB58" s="82"/>
      <c r="AC58" s="82"/>
      <c r="AD58" s="82"/>
      <c r="AE58" s="82"/>
      <c r="AF58" s="82"/>
      <c r="AG58" s="82"/>
      <c r="AH58" s="82"/>
      <c r="AI58" s="82"/>
      <c r="AJ58" s="82"/>
      <c r="AK58" s="82"/>
      <c r="AL58" s="82"/>
      <c r="AM58" s="82"/>
      <c r="AN58" s="82"/>
      <c r="AO58" s="82"/>
      <c r="AP58" s="82"/>
      <c r="AQ58" s="82"/>
      <c r="AR58" s="82"/>
      <c r="AS58" s="82"/>
      <c r="AT58" s="82"/>
      <c r="AU58" s="82"/>
      <c r="AV58" s="82"/>
      <c r="AW58" s="82"/>
      <c r="AX58" s="82"/>
      <c r="AY58" s="82"/>
      <c r="AZ58" s="82"/>
      <c r="BA58" s="82"/>
      <c r="BB58" s="82"/>
      <c r="BC58" s="82"/>
      <c r="BD58" s="82"/>
      <c r="BE58" s="82"/>
      <c r="BF58" s="82"/>
      <c r="BG58" s="82"/>
      <c r="BH58" s="82"/>
      <c r="BI58" s="82"/>
      <c r="BJ58" s="82"/>
      <c r="BK58" s="82"/>
      <c r="BL58" s="82"/>
      <c r="BM58" s="82"/>
      <c r="BN58" s="82"/>
      <c r="BO58" s="82"/>
      <c r="BP58" s="82"/>
      <c r="BQ58" s="82"/>
      <c r="BR58" s="82"/>
      <c r="BS58" s="82"/>
      <c r="BT58" s="82"/>
      <c r="BU58" s="82"/>
      <c r="BV58" s="82"/>
      <c r="BW58" s="82"/>
      <c r="BX58" s="82"/>
      <c r="BY58" s="82"/>
      <c r="BZ58" s="82"/>
      <c r="CA58" s="82"/>
      <c r="CB58" s="82"/>
      <c r="CC58" s="82"/>
      <c r="CD58" s="82"/>
      <c r="CE58" s="82"/>
    </row>
    <row r="59" spans="2:83" s="102" customFormat="1" ht="55.5" customHeight="1" x14ac:dyDescent="0.35">
      <c r="B59" s="104">
        <v>50</v>
      </c>
      <c r="C59" s="89" t="s">
        <v>334</v>
      </c>
      <c r="D59" s="89" t="s">
        <v>325</v>
      </c>
      <c r="E59" s="89" t="s">
        <v>331</v>
      </c>
      <c r="F59" s="105" t="s">
        <v>209</v>
      </c>
      <c r="G59" s="90" t="s">
        <v>30</v>
      </c>
      <c r="H59" s="108">
        <v>45717</v>
      </c>
      <c r="I59" s="108">
        <f>EDATE(Table3[[#This Row],[DESDE]],6)</f>
        <v>45901</v>
      </c>
      <c r="J59" s="184" t="s">
        <v>550</v>
      </c>
      <c r="K59" s="91">
        <v>65000</v>
      </c>
      <c r="L59" s="91">
        <v>0</v>
      </c>
      <c r="M59" s="91">
        <v>65000</v>
      </c>
      <c r="N59" s="91">
        <v>1865.5</v>
      </c>
      <c r="O59" s="91">
        <v>4427.58</v>
      </c>
      <c r="P59" s="91">
        <v>1976</v>
      </c>
      <c r="Q59" s="91">
        <v>595</v>
      </c>
      <c r="R59" s="91">
        <f>SUM(N59:Q59)</f>
        <v>8864.08</v>
      </c>
      <c r="S59" s="91">
        <f>(M59-R59)</f>
        <v>56135.92</v>
      </c>
      <c r="T59" s="82"/>
      <c r="U59" s="100"/>
      <c r="V59" s="100"/>
      <c r="W59" s="82"/>
      <c r="X59" s="82"/>
      <c r="Y59" s="82"/>
      <c r="Z59" s="82"/>
      <c r="AA59" s="82"/>
      <c r="AB59" s="82"/>
      <c r="AC59" s="82"/>
      <c r="AD59" s="82"/>
      <c r="AE59" s="82"/>
      <c r="AF59" s="82"/>
      <c r="AG59" s="82"/>
      <c r="AH59" s="82"/>
      <c r="AI59" s="82"/>
      <c r="AJ59" s="82"/>
      <c r="AK59" s="82"/>
      <c r="AL59" s="82"/>
      <c r="AM59" s="82"/>
      <c r="AN59" s="82"/>
      <c r="AO59" s="82"/>
      <c r="AP59" s="82"/>
      <c r="AQ59" s="82"/>
      <c r="AR59" s="82"/>
      <c r="AS59" s="82"/>
      <c r="AT59" s="82"/>
      <c r="AU59" s="82"/>
      <c r="AV59" s="82"/>
      <c r="AW59" s="82"/>
      <c r="AX59" s="82"/>
      <c r="AY59" s="82"/>
      <c r="AZ59" s="82"/>
      <c r="BA59" s="82"/>
      <c r="BB59" s="82"/>
      <c r="BC59" s="82"/>
      <c r="BD59" s="82"/>
      <c r="BE59" s="82"/>
      <c r="BF59" s="82"/>
      <c r="BG59" s="82"/>
      <c r="BH59" s="82"/>
      <c r="BI59" s="82"/>
      <c r="BJ59" s="82"/>
      <c r="BK59" s="82"/>
      <c r="BL59" s="82"/>
      <c r="BM59" s="82"/>
      <c r="BN59" s="82"/>
      <c r="BO59" s="82"/>
      <c r="BP59" s="82"/>
      <c r="BQ59" s="82"/>
      <c r="BR59" s="82"/>
      <c r="BS59" s="82"/>
      <c r="BT59" s="82"/>
      <c r="BU59" s="82"/>
      <c r="BV59" s="82"/>
      <c r="BW59" s="82"/>
      <c r="BX59" s="82"/>
      <c r="BY59" s="82"/>
      <c r="BZ59" s="82"/>
      <c r="CA59" s="82"/>
      <c r="CB59" s="82"/>
      <c r="CC59" s="82"/>
      <c r="CD59" s="82"/>
      <c r="CE59" s="82"/>
    </row>
    <row r="60" spans="2:83" s="102" customFormat="1" ht="55.5" customHeight="1" x14ac:dyDescent="0.35">
      <c r="B60" s="104">
        <v>51</v>
      </c>
      <c r="C60" s="89" t="s">
        <v>335</v>
      </c>
      <c r="D60" s="89" t="s">
        <v>325</v>
      </c>
      <c r="E60" s="89" t="s">
        <v>331</v>
      </c>
      <c r="F60" s="105" t="s">
        <v>209</v>
      </c>
      <c r="G60" s="90" t="s">
        <v>20</v>
      </c>
      <c r="H60" s="108">
        <v>45839</v>
      </c>
      <c r="I60" s="108">
        <f>EDATE(Table3[[#This Row],[DESDE]],6)</f>
        <v>46023</v>
      </c>
      <c r="J60" s="184" t="s">
        <v>550</v>
      </c>
      <c r="K60" s="91">
        <v>65000</v>
      </c>
      <c r="L60" s="91">
        <v>0</v>
      </c>
      <c r="M60" s="91">
        <v>65000</v>
      </c>
      <c r="N60" s="91">
        <v>1865.5</v>
      </c>
      <c r="O60" s="91">
        <v>4427.58</v>
      </c>
      <c r="P60" s="91">
        <v>1976</v>
      </c>
      <c r="Q60" s="91">
        <v>525</v>
      </c>
      <c r="R60" s="91">
        <f>SUM(N60:Q60)</f>
        <v>8794.08</v>
      </c>
      <c r="S60" s="91">
        <f>(M60-R60)</f>
        <v>56205.919999999998</v>
      </c>
      <c r="T60" s="82"/>
      <c r="U60" s="82"/>
      <c r="V60" s="82"/>
      <c r="W60" s="82"/>
      <c r="X60" s="82"/>
      <c r="Y60" s="82"/>
      <c r="Z60" s="82"/>
      <c r="AA60" s="82"/>
      <c r="AB60" s="82"/>
      <c r="AC60" s="82"/>
      <c r="AD60" s="82"/>
      <c r="AE60" s="82"/>
      <c r="AF60" s="82"/>
      <c r="AG60" s="82"/>
      <c r="AH60" s="82"/>
      <c r="AI60" s="82"/>
      <c r="AJ60" s="82"/>
      <c r="AK60" s="82"/>
      <c r="AL60" s="82"/>
      <c r="AM60" s="82"/>
      <c r="AN60" s="82"/>
      <c r="AO60" s="82"/>
      <c r="AP60" s="82"/>
      <c r="AQ60" s="82"/>
      <c r="AR60" s="82"/>
      <c r="AS60" s="82"/>
      <c r="AT60" s="82"/>
      <c r="AU60" s="82"/>
      <c r="AV60" s="82"/>
      <c r="AW60" s="82"/>
      <c r="AX60" s="82"/>
      <c r="AY60" s="82"/>
      <c r="AZ60" s="82"/>
      <c r="BA60" s="82"/>
      <c r="BB60" s="82"/>
      <c r="BC60" s="82"/>
      <c r="BD60" s="82"/>
      <c r="BE60" s="82"/>
      <c r="BF60" s="82"/>
      <c r="BG60" s="82"/>
      <c r="BH60" s="82"/>
      <c r="BI60" s="82"/>
      <c r="BJ60" s="82"/>
      <c r="BK60" s="82"/>
      <c r="BL60" s="82"/>
      <c r="BM60" s="82"/>
      <c r="BN60" s="82"/>
      <c r="BO60" s="82"/>
      <c r="BP60" s="82"/>
      <c r="BQ60" s="82"/>
      <c r="BR60" s="82"/>
      <c r="BS60" s="82"/>
      <c r="BT60" s="82"/>
      <c r="BU60" s="82"/>
      <c r="BV60" s="82"/>
      <c r="BW60" s="82"/>
      <c r="BX60" s="82"/>
      <c r="BY60" s="82"/>
      <c r="BZ60" s="82"/>
      <c r="CA60" s="82"/>
      <c r="CB60" s="82"/>
      <c r="CC60" s="82"/>
      <c r="CD60" s="82"/>
      <c r="CE60" s="82"/>
    </row>
    <row r="61" spans="2:83" s="102" customFormat="1" ht="55.5" customHeight="1" x14ac:dyDescent="0.35">
      <c r="B61" s="104">
        <v>52</v>
      </c>
      <c r="C61" s="89" t="s">
        <v>555</v>
      </c>
      <c r="D61" s="89" t="s">
        <v>325</v>
      </c>
      <c r="E61" s="89" t="s">
        <v>331</v>
      </c>
      <c r="F61" s="105" t="s">
        <v>209</v>
      </c>
      <c r="G61" s="90" t="s">
        <v>20</v>
      </c>
      <c r="H61" s="108">
        <v>46056</v>
      </c>
      <c r="I61" s="108">
        <v>46062</v>
      </c>
      <c r="J61" s="184" t="s">
        <v>550</v>
      </c>
      <c r="K61" s="221">
        <v>62833.33</v>
      </c>
      <c r="L61" s="221">
        <v>0</v>
      </c>
      <c r="M61" s="221">
        <v>62833.33</v>
      </c>
      <c r="N61" s="221">
        <v>1803.32</v>
      </c>
      <c r="O61" s="221">
        <v>4019.85</v>
      </c>
      <c r="P61" s="221">
        <v>1910.13</v>
      </c>
      <c r="Q61" s="221">
        <v>25</v>
      </c>
      <c r="R61" s="221">
        <f>SUM(N61:Q61)</f>
        <v>7758.3</v>
      </c>
      <c r="S61" s="221">
        <f>(M61-R61)</f>
        <v>55075.03</v>
      </c>
      <c r="T61" s="82"/>
      <c r="U61" s="82"/>
      <c r="V61" s="82"/>
      <c r="W61" s="82"/>
      <c r="X61" s="82"/>
      <c r="Y61" s="82"/>
      <c r="Z61" s="82"/>
      <c r="AA61" s="82"/>
      <c r="AB61" s="82"/>
      <c r="AC61" s="82"/>
      <c r="AD61" s="82"/>
      <c r="AE61" s="82"/>
      <c r="AF61" s="82"/>
      <c r="AG61" s="82"/>
      <c r="AH61" s="82"/>
      <c r="AI61" s="82"/>
      <c r="AJ61" s="82"/>
      <c r="AK61" s="82"/>
      <c r="AL61" s="82"/>
      <c r="AM61" s="82"/>
      <c r="AN61" s="82"/>
      <c r="AO61" s="82"/>
      <c r="AP61" s="82"/>
      <c r="AQ61" s="82"/>
      <c r="AR61" s="82"/>
      <c r="AS61" s="82"/>
      <c r="AT61" s="82"/>
      <c r="AU61" s="82"/>
      <c r="AV61" s="82"/>
      <c r="AW61" s="82"/>
      <c r="AX61" s="82"/>
      <c r="AY61" s="82"/>
      <c r="AZ61" s="82"/>
      <c r="BA61" s="82"/>
      <c r="BB61" s="82"/>
      <c r="BC61" s="82"/>
      <c r="BD61" s="82"/>
      <c r="BE61" s="82"/>
      <c r="BF61" s="82"/>
      <c r="BG61" s="82"/>
      <c r="BH61" s="82"/>
      <c r="BI61" s="82"/>
      <c r="BJ61" s="82"/>
      <c r="BK61" s="82"/>
      <c r="BL61" s="82"/>
      <c r="BM61" s="82"/>
      <c r="BN61" s="82"/>
      <c r="BO61" s="82"/>
      <c r="BP61" s="82"/>
      <c r="BQ61" s="82"/>
      <c r="BR61" s="82"/>
      <c r="BS61" s="82"/>
      <c r="BT61" s="82"/>
      <c r="BU61" s="82"/>
      <c r="BV61" s="82"/>
      <c r="BW61" s="82"/>
      <c r="BX61" s="82"/>
      <c r="BY61" s="82"/>
      <c r="BZ61" s="82"/>
      <c r="CA61" s="82"/>
      <c r="CB61" s="82"/>
      <c r="CC61" s="82"/>
      <c r="CD61" s="82"/>
      <c r="CE61" s="82"/>
    </row>
    <row r="62" spans="2:83" s="102" customFormat="1" ht="55.5" customHeight="1" x14ac:dyDescent="0.35">
      <c r="B62" s="104">
        <v>53</v>
      </c>
      <c r="C62" s="89" t="s">
        <v>319</v>
      </c>
      <c r="D62" s="89" t="s">
        <v>317</v>
      </c>
      <c r="E62" s="89" t="s">
        <v>320</v>
      </c>
      <c r="F62" s="105" t="s">
        <v>209</v>
      </c>
      <c r="G62" s="90" t="s">
        <v>20</v>
      </c>
      <c r="H62" s="106">
        <v>45717</v>
      </c>
      <c r="I62" s="108">
        <f>EDATE(Table3[[#This Row],[DESDE]],6)</f>
        <v>45901</v>
      </c>
      <c r="J62" s="184" t="s">
        <v>550</v>
      </c>
      <c r="K62" s="91">
        <v>130000</v>
      </c>
      <c r="L62" s="91">
        <v>0</v>
      </c>
      <c r="M62" s="91">
        <v>130000</v>
      </c>
      <c r="N62" s="91">
        <v>3731</v>
      </c>
      <c r="O62" s="91">
        <v>19162.12</v>
      </c>
      <c r="P62" s="91">
        <v>3952</v>
      </c>
      <c r="Q62" s="91">
        <v>725</v>
      </c>
      <c r="R62" s="91">
        <f t="shared" si="0"/>
        <v>27570.12</v>
      </c>
      <c r="S62" s="91">
        <f t="shared" si="1"/>
        <v>102429.88</v>
      </c>
      <c r="T62" s="82"/>
      <c r="U62" s="82"/>
      <c r="V62" s="82"/>
      <c r="W62" s="82"/>
      <c r="X62" s="82"/>
      <c r="Y62" s="82"/>
      <c r="Z62" s="82"/>
      <c r="AA62" s="82"/>
      <c r="AB62" s="82"/>
      <c r="AC62" s="82"/>
      <c r="AD62" s="82"/>
      <c r="AE62" s="82"/>
      <c r="AF62" s="82"/>
      <c r="AG62" s="82"/>
      <c r="AH62" s="82"/>
      <c r="AI62" s="82"/>
      <c r="AJ62" s="82"/>
      <c r="AK62" s="82"/>
      <c r="AL62" s="82"/>
      <c r="AM62" s="82"/>
      <c r="AN62" s="82"/>
      <c r="AO62" s="82"/>
      <c r="AP62" s="82"/>
      <c r="AQ62" s="82"/>
      <c r="AR62" s="82"/>
      <c r="AS62" s="82"/>
      <c r="AT62" s="82"/>
      <c r="AU62" s="82"/>
      <c r="AV62" s="82"/>
      <c r="AW62" s="82"/>
      <c r="AX62" s="82"/>
      <c r="AY62" s="82"/>
      <c r="AZ62" s="82"/>
      <c r="BA62" s="82"/>
      <c r="BB62" s="82"/>
      <c r="BC62" s="82"/>
      <c r="BD62" s="82"/>
      <c r="BE62" s="82"/>
      <c r="BF62" s="82"/>
      <c r="BG62" s="82"/>
      <c r="BH62" s="82"/>
      <c r="BI62" s="82"/>
      <c r="BJ62" s="82"/>
      <c r="BK62" s="82"/>
      <c r="BL62" s="82"/>
      <c r="BM62" s="82"/>
      <c r="BN62" s="82"/>
      <c r="BO62" s="82"/>
      <c r="BP62" s="82"/>
      <c r="BQ62" s="82"/>
      <c r="BR62" s="82"/>
      <c r="BS62" s="82"/>
      <c r="BT62" s="82"/>
      <c r="BU62" s="82"/>
      <c r="BV62" s="82"/>
      <c r="BW62" s="82"/>
      <c r="BX62" s="82"/>
      <c r="BY62" s="82"/>
      <c r="BZ62" s="82"/>
      <c r="CA62" s="82"/>
      <c r="CB62" s="82"/>
      <c r="CC62" s="82"/>
      <c r="CD62" s="82"/>
      <c r="CE62" s="82"/>
    </row>
    <row r="63" spans="2:83" s="102" customFormat="1" ht="55.5" customHeight="1" x14ac:dyDescent="0.35">
      <c r="B63" s="104">
        <v>54</v>
      </c>
      <c r="C63" s="89" t="s">
        <v>328</v>
      </c>
      <c r="D63" s="89" t="s">
        <v>317</v>
      </c>
      <c r="E63" s="89" t="s">
        <v>556</v>
      </c>
      <c r="F63" s="105" t="s">
        <v>209</v>
      </c>
      <c r="G63" s="90" t="s">
        <v>30</v>
      </c>
      <c r="H63" s="106">
        <v>45717</v>
      </c>
      <c r="I63" s="108">
        <f>EDATE(Table3[[#This Row],[DESDE]],6)</f>
        <v>45901</v>
      </c>
      <c r="J63" s="184" t="s">
        <v>550</v>
      </c>
      <c r="K63" s="91">
        <v>80000</v>
      </c>
      <c r="L63" s="91">
        <v>0</v>
      </c>
      <c r="M63" s="91">
        <v>80000</v>
      </c>
      <c r="N63" s="91">
        <v>2296</v>
      </c>
      <c r="O63" s="91">
        <v>7400.87</v>
      </c>
      <c r="P63" s="91">
        <v>2432</v>
      </c>
      <c r="Q63" s="91">
        <v>695</v>
      </c>
      <c r="R63" s="91">
        <f t="shared" ref="R63" si="2">SUM(N63:Q63)</f>
        <v>12823.869999999999</v>
      </c>
      <c r="S63" s="91">
        <f t="shared" ref="S63" si="3">(M63-R63)</f>
        <v>67176.13</v>
      </c>
      <c r="T63" s="82"/>
      <c r="U63" s="100"/>
      <c r="V63" s="82"/>
      <c r="W63" s="82"/>
      <c r="X63" s="82"/>
      <c r="Y63" s="82"/>
      <c r="Z63" s="82"/>
      <c r="AA63" s="82"/>
      <c r="AB63" s="82"/>
      <c r="AC63" s="82"/>
      <c r="AD63" s="82"/>
      <c r="AE63" s="82"/>
      <c r="AF63" s="82"/>
      <c r="AG63" s="82"/>
      <c r="AH63" s="82"/>
      <c r="AI63" s="82"/>
      <c r="AJ63" s="82"/>
      <c r="AK63" s="82"/>
      <c r="AL63" s="82"/>
      <c r="AM63" s="82"/>
      <c r="AN63" s="82"/>
      <c r="AO63" s="82"/>
      <c r="AP63" s="82"/>
      <c r="AQ63" s="82"/>
      <c r="AR63" s="82"/>
      <c r="AS63" s="82"/>
      <c r="AT63" s="82"/>
      <c r="AU63" s="82"/>
      <c r="AV63" s="82"/>
      <c r="AW63" s="82"/>
      <c r="AX63" s="82"/>
      <c r="AY63" s="82"/>
      <c r="AZ63" s="82"/>
      <c r="BA63" s="82"/>
      <c r="BB63" s="82"/>
      <c r="BC63" s="82"/>
      <c r="BD63" s="82"/>
      <c r="BE63" s="82"/>
      <c r="BF63" s="82"/>
      <c r="BG63" s="82"/>
      <c r="BH63" s="82"/>
      <c r="BI63" s="82"/>
      <c r="BJ63" s="82"/>
      <c r="BK63" s="82"/>
      <c r="BL63" s="82"/>
      <c r="BM63" s="82"/>
      <c r="BN63" s="82"/>
      <c r="BO63" s="82"/>
      <c r="BP63" s="82"/>
      <c r="BQ63" s="82"/>
      <c r="BR63" s="82"/>
      <c r="BS63" s="82"/>
      <c r="BT63" s="82"/>
      <c r="BU63" s="82"/>
      <c r="BV63" s="82"/>
      <c r="BW63" s="82"/>
      <c r="BX63" s="82"/>
      <c r="BY63" s="82"/>
      <c r="BZ63" s="82"/>
      <c r="CA63" s="82"/>
      <c r="CB63" s="82"/>
      <c r="CC63" s="82"/>
      <c r="CD63" s="82"/>
      <c r="CE63" s="82"/>
    </row>
    <row r="64" spans="2:83" s="102" customFormat="1" ht="55.5" customHeight="1" x14ac:dyDescent="0.35">
      <c r="B64" s="104">
        <v>55</v>
      </c>
      <c r="C64" s="89" t="s">
        <v>316</v>
      </c>
      <c r="D64" s="89" t="s">
        <v>322</v>
      </c>
      <c r="E64" s="89" t="s">
        <v>318</v>
      </c>
      <c r="F64" s="105" t="s">
        <v>209</v>
      </c>
      <c r="G64" s="90" t="s">
        <v>20</v>
      </c>
      <c r="H64" s="106">
        <v>45717</v>
      </c>
      <c r="I64" s="108">
        <f>EDATE(Table3[[#This Row],[DESDE]],6)</f>
        <v>45901</v>
      </c>
      <c r="J64" s="184" t="s">
        <v>550</v>
      </c>
      <c r="K64" s="91">
        <v>105000</v>
      </c>
      <c r="L64" s="91">
        <v>0</v>
      </c>
      <c r="M64" s="91">
        <v>105000</v>
      </c>
      <c r="N64" s="91">
        <v>3013.5</v>
      </c>
      <c r="O64" s="91">
        <v>13281.49</v>
      </c>
      <c r="P64" s="91">
        <v>3192</v>
      </c>
      <c r="Q64" s="91">
        <v>725</v>
      </c>
      <c r="R64" s="91">
        <f>SUM(N64:Q64)</f>
        <v>20211.989999999998</v>
      </c>
      <c r="S64" s="91">
        <f>(M64-R64)</f>
        <v>84788.010000000009</v>
      </c>
      <c r="T64" s="82"/>
      <c r="U64" s="100"/>
      <c r="V64" s="82"/>
      <c r="W64" s="82"/>
      <c r="X64" s="82"/>
      <c r="Y64" s="82"/>
      <c r="Z64" s="82"/>
      <c r="AA64" s="82"/>
      <c r="AB64" s="82"/>
      <c r="AC64" s="82"/>
      <c r="AD64" s="82"/>
      <c r="AE64" s="82"/>
      <c r="AF64" s="82"/>
      <c r="AG64" s="82"/>
      <c r="AH64" s="82"/>
      <c r="AI64" s="82"/>
      <c r="AJ64" s="82"/>
      <c r="AK64" s="82"/>
      <c r="AL64" s="82"/>
      <c r="AM64" s="82"/>
      <c r="AN64" s="82"/>
      <c r="AO64" s="82"/>
      <c r="AP64" s="82"/>
      <c r="AQ64" s="82"/>
      <c r="AR64" s="82"/>
      <c r="AS64" s="82"/>
      <c r="AT64" s="82"/>
      <c r="AU64" s="82"/>
      <c r="AV64" s="82"/>
      <c r="AW64" s="82"/>
      <c r="AX64" s="82"/>
      <c r="AY64" s="82"/>
      <c r="AZ64" s="82"/>
      <c r="BA64" s="82"/>
      <c r="BB64" s="82"/>
      <c r="BC64" s="82"/>
      <c r="BD64" s="82"/>
      <c r="BE64" s="82"/>
      <c r="BF64" s="82"/>
      <c r="BG64" s="82"/>
      <c r="BH64" s="82"/>
      <c r="BI64" s="82"/>
      <c r="BJ64" s="82"/>
      <c r="BK64" s="82"/>
      <c r="BL64" s="82"/>
      <c r="BM64" s="82"/>
      <c r="BN64" s="82"/>
      <c r="BO64" s="82"/>
      <c r="BP64" s="82"/>
      <c r="BQ64" s="82"/>
      <c r="BR64" s="82"/>
      <c r="BS64" s="82"/>
      <c r="BT64" s="82"/>
      <c r="BU64" s="82"/>
      <c r="BV64" s="82"/>
      <c r="BW64" s="82"/>
      <c r="BX64" s="82"/>
      <c r="BY64" s="82"/>
      <c r="BZ64" s="82"/>
      <c r="CA64" s="82"/>
      <c r="CB64" s="82"/>
      <c r="CC64" s="82"/>
      <c r="CD64" s="82"/>
      <c r="CE64" s="82"/>
    </row>
    <row r="65" spans="2:83" s="102" customFormat="1" ht="55.5" customHeight="1" x14ac:dyDescent="0.35">
      <c r="B65" s="104">
        <v>56</v>
      </c>
      <c r="C65" s="89" t="s">
        <v>321</v>
      </c>
      <c r="D65" s="89" t="s">
        <v>322</v>
      </c>
      <c r="E65" s="89" t="s">
        <v>323</v>
      </c>
      <c r="F65" s="105" t="s">
        <v>209</v>
      </c>
      <c r="G65" s="90" t="s">
        <v>30</v>
      </c>
      <c r="H65" s="106">
        <v>45717</v>
      </c>
      <c r="I65" s="108">
        <f>EDATE(Table3[[#This Row],[DESDE]],6)</f>
        <v>45901</v>
      </c>
      <c r="J65" s="184" t="s">
        <v>550</v>
      </c>
      <c r="K65" s="91">
        <v>65000</v>
      </c>
      <c r="L65" s="91">
        <v>0</v>
      </c>
      <c r="M65" s="91">
        <v>65000</v>
      </c>
      <c r="N65" s="91">
        <v>1865.5</v>
      </c>
      <c r="O65" s="91">
        <v>4427.58</v>
      </c>
      <c r="P65" s="91">
        <v>1976</v>
      </c>
      <c r="Q65" s="91">
        <v>675</v>
      </c>
      <c r="R65" s="91">
        <f t="shared" si="0"/>
        <v>8944.08</v>
      </c>
      <c r="S65" s="91">
        <f t="shared" si="1"/>
        <v>56055.92</v>
      </c>
      <c r="T65" s="82"/>
      <c r="U65" s="103"/>
      <c r="V65" s="82"/>
      <c r="W65" s="107"/>
      <c r="X65" s="82"/>
      <c r="Y65" s="82"/>
      <c r="Z65" s="82"/>
      <c r="AA65" s="82"/>
      <c r="AB65" s="82"/>
      <c r="AC65" s="82"/>
      <c r="AD65" s="82"/>
      <c r="AE65" s="82"/>
      <c r="AF65" s="82"/>
      <c r="AG65" s="82"/>
      <c r="AH65" s="82"/>
      <c r="AI65" s="82"/>
      <c r="AJ65" s="82"/>
      <c r="AK65" s="82"/>
      <c r="AL65" s="82"/>
      <c r="AM65" s="82"/>
      <c r="AN65" s="82"/>
      <c r="AO65" s="82"/>
      <c r="AP65" s="82"/>
      <c r="AQ65" s="82"/>
      <c r="AR65" s="82"/>
      <c r="AS65" s="82"/>
      <c r="AT65" s="82"/>
      <c r="AU65" s="82"/>
      <c r="AV65" s="82"/>
      <c r="AW65" s="82"/>
      <c r="AX65" s="82"/>
      <c r="AY65" s="82"/>
      <c r="AZ65" s="82"/>
      <c r="BA65" s="82"/>
      <c r="BB65" s="82"/>
      <c r="BC65" s="82"/>
      <c r="BD65" s="82"/>
      <c r="BE65" s="82"/>
      <c r="BF65" s="82"/>
      <c r="BG65" s="82"/>
      <c r="BH65" s="82"/>
      <c r="BI65" s="82"/>
      <c r="BJ65" s="82"/>
      <c r="BK65" s="82"/>
      <c r="BL65" s="82"/>
      <c r="BM65" s="82"/>
      <c r="BN65" s="82"/>
      <c r="BO65" s="82"/>
      <c r="BP65" s="82"/>
      <c r="BQ65" s="82"/>
      <c r="BR65" s="82"/>
      <c r="BS65" s="82"/>
      <c r="BT65" s="82"/>
      <c r="BU65" s="82"/>
      <c r="BV65" s="82"/>
      <c r="BW65" s="82"/>
      <c r="BX65" s="82"/>
      <c r="BY65" s="82"/>
      <c r="BZ65" s="82"/>
      <c r="CA65" s="82"/>
      <c r="CB65" s="82"/>
      <c r="CC65" s="82"/>
      <c r="CD65" s="82"/>
      <c r="CE65" s="82"/>
    </row>
    <row r="66" spans="2:83" s="102" customFormat="1" ht="55.5" customHeight="1" x14ac:dyDescent="0.35">
      <c r="B66" s="104">
        <v>57</v>
      </c>
      <c r="C66" s="89" t="s">
        <v>327</v>
      </c>
      <c r="D66" s="89" t="s">
        <v>322</v>
      </c>
      <c r="E66" s="89" t="s">
        <v>323</v>
      </c>
      <c r="F66" s="105" t="s">
        <v>209</v>
      </c>
      <c r="G66" s="90" t="s">
        <v>20</v>
      </c>
      <c r="H66" s="106">
        <v>45717</v>
      </c>
      <c r="I66" s="108">
        <f>EDATE(Table3[[#This Row],[DESDE]],6)</f>
        <v>45901</v>
      </c>
      <c r="J66" s="184" t="s">
        <v>550</v>
      </c>
      <c r="K66" s="91">
        <v>65000</v>
      </c>
      <c r="L66" s="91">
        <v>0</v>
      </c>
      <c r="M66" s="91">
        <v>65000</v>
      </c>
      <c r="N66" s="91">
        <v>1865.5</v>
      </c>
      <c r="O66" s="91">
        <v>4427.58</v>
      </c>
      <c r="P66" s="91">
        <v>1976</v>
      </c>
      <c r="Q66" s="91">
        <v>615</v>
      </c>
      <c r="R66" s="91">
        <f t="shared" si="0"/>
        <v>8884.08</v>
      </c>
      <c r="S66" s="91">
        <f t="shared" si="1"/>
        <v>56115.92</v>
      </c>
      <c r="T66" s="82"/>
      <c r="U66" s="100"/>
      <c r="V66" s="82"/>
      <c r="W66" s="82"/>
      <c r="X66" s="100"/>
      <c r="Y66" s="82"/>
      <c r="Z66" s="82"/>
      <c r="AA66" s="82"/>
      <c r="AB66" s="82"/>
      <c r="AC66" s="82"/>
      <c r="AD66" s="82"/>
      <c r="AE66" s="82"/>
      <c r="AF66" s="82"/>
      <c r="AG66" s="82"/>
      <c r="AH66" s="82"/>
      <c r="AI66" s="82"/>
      <c r="AJ66" s="82"/>
      <c r="AK66" s="82"/>
      <c r="AL66" s="82"/>
      <c r="AM66" s="82"/>
      <c r="AN66" s="82"/>
      <c r="AO66" s="82"/>
      <c r="AP66" s="82"/>
      <c r="AQ66" s="82"/>
      <c r="AR66" s="82"/>
      <c r="AS66" s="82"/>
      <c r="AT66" s="82"/>
      <c r="AU66" s="82"/>
      <c r="AV66" s="82"/>
      <c r="AW66" s="82"/>
      <c r="AX66" s="82"/>
      <c r="AY66" s="82"/>
      <c r="AZ66" s="82"/>
      <c r="BA66" s="82"/>
      <c r="BB66" s="82"/>
      <c r="BC66" s="82"/>
      <c r="BD66" s="82"/>
      <c r="BE66" s="82"/>
      <c r="BF66" s="82"/>
      <c r="BG66" s="82"/>
      <c r="BH66" s="82"/>
      <c r="BI66" s="82"/>
      <c r="BJ66" s="82"/>
      <c r="BK66" s="82"/>
      <c r="BL66" s="82"/>
      <c r="BM66" s="82"/>
      <c r="BN66" s="82"/>
      <c r="BO66" s="82"/>
      <c r="BP66" s="82"/>
      <c r="BQ66" s="82"/>
      <c r="BR66" s="82"/>
      <c r="BS66" s="82"/>
      <c r="BT66" s="82"/>
      <c r="BU66" s="82"/>
      <c r="BV66" s="82"/>
      <c r="BW66" s="82"/>
      <c r="BX66" s="82"/>
      <c r="BY66" s="82"/>
      <c r="BZ66" s="82"/>
      <c r="CA66" s="82"/>
      <c r="CB66" s="82"/>
      <c r="CC66" s="82"/>
      <c r="CD66" s="82"/>
      <c r="CE66" s="82"/>
    </row>
    <row r="67" spans="2:83" s="102" customFormat="1" ht="55.5" customHeight="1" x14ac:dyDescent="0.35">
      <c r="B67" s="104">
        <v>58</v>
      </c>
      <c r="C67" s="89" t="s">
        <v>329</v>
      </c>
      <c r="D67" s="89" t="s">
        <v>322</v>
      </c>
      <c r="E67" s="89" t="s">
        <v>323</v>
      </c>
      <c r="F67" s="105" t="s">
        <v>209</v>
      </c>
      <c r="G67" s="90" t="s">
        <v>20</v>
      </c>
      <c r="H67" s="106">
        <v>45717</v>
      </c>
      <c r="I67" s="108">
        <f>EDATE(Table3[[#This Row],[DESDE]],6)</f>
        <v>45901</v>
      </c>
      <c r="J67" s="184" t="s">
        <v>550</v>
      </c>
      <c r="K67" s="91">
        <v>65000</v>
      </c>
      <c r="L67" s="91">
        <v>0</v>
      </c>
      <c r="M67" s="91">
        <v>65000</v>
      </c>
      <c r="N67" s="91">
        <v>1865.5</v>
      </c>
      <c r="O67" s="91">
        <v>4427.58</v>
      </c>
      <c r="P67" s="91">
        <v>1976</v>
      </c>
      <c r="Q67" s="91">
        <v>765</v>
      </c>
      <c r="R67" s="91">
        <f t="shared" si="0"/>
        <v>9034.08</v>
      </c>
      <c r="S67" s="91">
        <f t="shared" si="1"/>
        <v>55965.919999999998</v>
      </c>
      <c r="T67" s="82"/>
      <c r="U67" s="100"/>
      <c r="V67" s="82"/>
      <c r="W67" s="82"/>
      <c r="X67" s="82"/>
      <c r="Y67" s="82"/>
      <c r="Z67" s="82"/>
      <c r="AA67" s="82"/>
      <c r="AB67" s="82"/>
      <c r="AC67" s="82"/>
      <c r="AD67" s="82"/>
      <c r="AE67" s="82"/>
      <c r="AF67" s="82"/>
      <c r="AG67" s="82"/>
      <c r="AH67" s="82"/>
      <c r="AI67" s="82"/>
      <c r="AJ67" s="82"/>
      <c r="AK67" s="82"/>
      <c r="AL67" s="82"/>
      <c r="AM67" s="82"/>
      <c r="AN67" s="82"/>
      <c r="AO67" s="82"/>
      <c r="AP67" s="82"/>
      <c r="AQ67" s="82"/>
      <c r="AR67" s="82"/>
      <c r="AS67" s="82"/>
      <c r="AT67" s="82"/>
      <c r="AU67" s="82"/>
      <c r="AV67" s="82"/>
      <c r="AW67" s="82"/>
      <c r="AX67" s="82"/>
      <c r="AY67" s="82"/>
      <c r="AZ67" s="82"/>
      <c r="BA67" s="82"/>
      <c r="BB67" s="82"/>
      <c r="BC67" s="82"/>
      <c r="BD67" s="82"/>
      <c r="BE67" s="82"/>
      <c r="BF67" s="82"/>
      <c r="BG67" s="82"/>
      <c r="BH67" s="82"/>
      <c r="BI67" s="82"/>
      <c r="BJ67" s="82"/>
      <c r="BK67" s="82"/>
      <c r="BL67" s="82"/>
      <c r="BM67" s="82"/>
      <c r="BN67" s="82"/>
      <c r="BO67" s="82"/>
      <c r="BP67" s="82"/>
      <c r="BQ67" s="82"/>
      <c r="BR67" s="82"/>
      <c r="BS67" s="82"/>
      <c r="BT67" s="82"/>
      <c r="BU67" s="82"/>
      <c r="BV67" s="82"/>
      <c r="BW67" s="82"/>
      <c r="BX67" s="82"/>
      <c r="BY67" s="82"/>
      <c r="BZ67" s="82"/>
      <c r="CA67" s="82"/>
      <c r="CB67" s="82"/>
      <c r="CC67" s="82"/>
      <c r="CD67" s="82"/>
      <c r="CE67" s="82"/>
    </row>
    <row r="68" spans="2:83" s="102" customFormat="1" ht="55.5" customHeight="1" x14ac:dyDescent="0.35">
      <c r="B68" s="104">
        <v>59</v>
      </c>
      <c r="C68" s="89" t="s">
        <v>332</v>
      </c>
      <c r="D68" s="89" t="s">
        <v>322</v>
      </c>
      <c r="E68" s="89" t="s">
        <v>323</v>
      </c>
      <c r="F68" s="105" t="s">
        <v>209</v>
      </c>
      <c r="G68" s="90" t="s">
        <v>20</v>
      </c>
      <c r="H68" s="106">
        <v>45717</v>
      </c>
      <c r="I68" s="108">
        <f>EDATE(Table3[[#This Row],[DESDE]],6)</f>
        <v>45901</v>
      </c>
      <c r="J68" s="184" t="s">
        <v>550</v>
      </c>
      <c r="K68" s="91">
        <v>65000</v>
      </c>
      <c r="L68" s="91">
        <v>0</v>
      </c>
      <c r="M68" s="91">
        <v>65000</v>
      </c>
      <c r="N68" s="91">
        <v>1865.5</v>
      </c>
      <c r="O68" s="91">
        <v>4427.58</v>
      </c>
      <c r="P68" s="91">
        <v>1976</v>
      </c>
      <c r="Q68" s="91">
        <v>18956.7</v>
      </c>
      <c r="R68" s="91">
        <f t="shared" si="0"/>
        <v>27225.78</v>
      </c>
      <c r="S68" s="91">
        <f t="shared" si="1"/>
        <v>37774.22</v>
      </c>
      <c r="T68" s="82"/>
      <c r="U68" s="100"/>
      <c r="V68" s="82"/>
      <c r="W68" s="82"/>
      <c r="X68" s="82"/>
      <c r="Y68" s="82"/>
      <c r="Z68" s="82"/>
      <c r="AA68" s="82"/>
      <c r="AB68" s="82"/>
      <c r="AC68" s="82"/>
      <c r="AD68" s="82"/>
      <c r="AE68" s="82"/>
      <c r="AF68" s="82"/>
      <c r="AG68" s="82"/>
      <c r="AH68" s="82"/>
      <c r="AI68" s="82"/>
      <c r="AJ68" s="82"/>
      <c r="AK68" s="82"/>
      <c r="AL68" s="82"/>
      <c r="AM68" s="82"/>
      <c r="AN68" s="82"/>
      <c r="AO68" s="82"/>
      <c r="AP68" s="82"/>
      <c r="AQ68" s="82"/>
      <c r="AR68" s="82"/>
      <c r="AS68" s="82"/>
      <c r="AT68" s="82"/>
      <c r="AU68" s="82"/>
      <c r="AV68" s="82"/>
      <c r="AW68" s="82"/>
      <c r="AX68" s="82"/>
      <c r="AY68" s="82"/>
      <c r="AZ68" s="82"/>
      <c r="BA68" s="82"/>
      <c r="BB68" s="82"/>
      <c r="BC68" s="82"/>
      <c r="BD68" s="82"/>
      <c r="BE68" s="82"/>
      <c r="BF68" s="82"/>
      <c r="BG68" s="82"/>
      <c r="BH68" s="82"/>
      <c r="BI68" s="82"/>
      <c r="BJ68" s="82"/>
      <c r="BK68" s="82"/>
      <c r="BL68" s="82"/>
      <c r="BM68" s="82"/>
      <c r="BN68" s="82"/>
      <c r="BO68" s="82"/>
      <c r="BP68" s="82"/>
      <c r="BQ68" s="82"/>
      <c r="BR68" s="82"/>
      <c r="BS68" s="82"/>
      <c r="BT68" s="82"/>
      <c r="BU68" s="82"/>
      <c r="BV68" s="82"/>
      <c r="BW68" s="82"/>
      <c r="BX68" s="82"/>
      <c r="BY68" s="82"/>
      <c r="BZ68" s="82"/>
      <c r="CA68" s="82"/>
      <c r="CB68" s="82"/>
      <c r="CC68" s="82"/>
      <c r="CD68" s="82"/>
      <c r="CE68" s="82"/>
    </row>
    <row r="69" spans="2:83" s="102" customFormat="1" ht="55.5" customHeight="1" x14ac:dyDescent="0.35">
      <c r="B69" s="104">
        <v>60</v>
      </c>
      <c r="C69" s="89" t="s">
        <v>333</v>
      </c>
      <c r="D69" s="89" t="s">
        <v>322</v>
      </c>
      <c r="E69" s="89" t="s">
        <v>323</v>
      </c>
      <c r="F69" s="105" t="s">
        <v>209</v>
      </c>
      <c r="G69" s="90" t="s">
        <v>20</v>
      </c>
      <c r="H69" s="106">
        <v>45717</v>
      </c>
      <c r="I69" s="108">
        <f>EDATE(Table3[[#This Row],[DESDE]],6)</f>
        <v>45901</v>
      </c>
      <c r="J69" s="184" t="s">
        <v>550</v>
      </c>
      <c r="K69" s="91">
        <v>65000</v>
      </c>
      <c r="L69" s="91">
        <v>0</v>
      </c>
      <c r="M69" s="91">
        <v>65000</v>
      </c>
      <c r="N69" s="91">
        <v>1865.5</v>
      </c>
      <c r="O69" s="91">
        <v>4427.58</v>
      </c>
      <c r="P69" s="91">
        <v>1976</v>
      </c>
      <c r="Q69" s="91">
        <v>2595</v>
      </c>
      <c r="R69" s="91">
        <f t="shared" si="0"/>
        <v>10864.08</v>
      </c>
      <c r="S69" s="91">
        <f t="shared" si="1"/>
        <v>54135.92</v>
      </c>
      <c r="T69" s="82"/>
      <c r="U69" s="100"/>
      <c r="V69" s="82"/>
      <c r="W69" s="100"/>
      <c r="X69" s="82"/>
      <c r="Y69" s="82"/>
      <c r="Z69" s="82"/>
      <c r="AA69" s="82"/>
      <c r="AB69" s="82"/>
      <c r="AC69" s="82"/>
      <c r="AD69" s="82"/>
      <c r="AE69" s="82"/>
      <c r="AF69" s="82"/>
      <c r="AG69" s="82"/>
      <c r="AH69" s="82"/>
      <c r="AI69" s="82"/>
      <c r="AJ69" s="82"/>
      <c r="AK69" s="82"/>
      <c r="AL69" s="82"/>
      <c r="AM69" s="82"/>
      <c r="AN69" s="82"/>
      <c r="AO69" s="82"/>
      <c r="AP69" s="82"/>
      <c r="AQ69" s="82"/>
      <c r="AR69" s="82"/>
      <c r="AS69" s="82"/>
      <c r="AT69" s="82"/>
      <c r="AU69" s="82"/>
      <c r="AV69" s="82"/>
      <c r="AW69" s="82"/>
      <c r="AX69" s="82"/>
      <c r="AY69" s="82"/>
      <c r="AZ69" s="82"/>
      <c r="BA69" s="82"/>
      <c r="BB69" s="82"/>
      <c r="BC69" s="82"/>
      <c r="BD69" s="82"/>
      <c r="BE69" s="82"/>
      <c r="BF69" s="82"/>
      <c r="BG69" s="82"/>
      <c r="BH69" s="82"/>
      <c r="BI69" s="82"/>
      <c r="BJ69" s="82"/>
      <c r="BK69" s="82"/>
      <c r="BL69" s="82"/>
      <c r="BM69" s="82"/>
      <c r="BN69" s="82"/>
      <c r="BO69" s="82"/>
      <c r="BP69" s="82"/>
      <c r="BQ69" s="82"/>
      <c r="BR69" s="82"/>
      <c r="BS69" s="82"/>
      <c r="BT69" s="82"/>
      <c r="BU69" s="82"/>
      <c r="BV69" s="82"/>
      <c r="BW69" s="82"/>
      <c r="BX69" s="82"/>
      <c r="BY69" s="82"/>
      <c r="BZ69" s="82"/>
      <c r="CA69" s="82"/>
      <c r="CB69" s="82"/>
      <c r="CC69" s="82"/>
      <c r="CD69" s="82"/>
      <c r="CE69" s="82"/>
    </row>
    <row r="70" spans="2:83" s="102" customFormat="1" ht="55.5" customHeight="1" x14ac:dyDescent="0.35">
      <c r="B70" s="104">
        <v>61</v>
      </c>
      <c r="C70" s="89" t="s">
        <v>336</v>
      </c>
      <c r="D70" s="89" t="s">
        <v>322</v>
      </c>
      <c r="E70" s="89" t="s">
        <v>323</v>
      </c>
      <c r="F70" s="105" t="s">
        <v>209</v>
      </c>
      <c r="G70" s="90" t="s">
        <v>30</v>
      </c>
      <c r="H70" s="108">
        <v>45870</v>
      </c>
      <c r="I70" s="108">
        <f>EDATE(Table3[[#This Row],[DESDE]],6)</f>
        <v>46054</v>
      </c>
      <c r="J70" s="184" t="s">
        <v>550</v>
      </c>
      <c r="K70" s="91">
        <v>65000</v>
      </c>
      <c r="L70" s="91">
        <v>0</v>
      </c>
      <c r="M70" s="91">
        <v>65000</v>
      </c>
      <c r="N70" s="91">
        <v>1865.5</v>
      </c>
      <c r="O70" s="91">
        <v>4427.58</v>
      </c>
      <c r="P70" s="91">
        <v>1976</v>
      </c>
      <c r="Q70" s="91">
        <v>10705</v>
      </c>
      <c r="R70" s="91">
        <f t="shared" si="0"/>
        <v>18974.080000000002</v>
      </c>
      <c r="S70" s="91">
        <f t="shared" si="1"/>
        <v>46025.919999999998</v>
      </c>
      <c r="T70" s="82"/>
      <c r="U70" s="100"/>
      <c r="V70" s="100"/>
      <c r="W70" s="82"/>
      <c r="X70" s="82"/>
      <c r="Y70" s="82"/>
      <c r="Z70" s="82"/>
      <c r="AA70" s="82"/>
      <c r="AB70" s="82"/>
      <c r="AC70" s="82"/>
      <c r="AD70" s="82"/>
      <c r="AE70" s="82"/>
      <c r="AF70" s="82"/>
      <c r="AG70" s="82"/>
      <c r="AH70" s="82"/>
      <c r="AI70" s="82"/>
      <c r="AJ70" s="82"/>
      <c r="AK70" s="82"/>
      <c r="AL70" s="82"/>
      <c r="AM70" s="82"/>
      <c r="AN70" s="82"/>
      <c r="AO70" s="82"/>
      <c r="AP70" s="82"/>
      <c r="AQ70" s="82"/>
      <c r="AR70" s="82"/>
      <c r="AS70" s="82"/>
      <c r="AT70" s="82"/>
      <c r="AU70" s="82"/>
      <c r="AV70" s="82"/>
      <c r="AW70" s="82"/>
      <c r="AX70" s="82"/>
      <c r="AY70" s="82"/>
      <c r="AZ70" s="82"/>
      <c r="BA70" s="82"/>
      <c r="BB70" s="82"/>
      <c r="BC70" s="82"/>
      <c r="BD70" s="82"/>
      <c r="BE70" s="82"/>
      <c r="BF70" s="82"/>
      <c r="BG70" s="82"/>
      <c r="BH70" s="82"/>
      <c r="BI70" s="82"/>
      <c r="BJ70" s="82"/>
      <c r="BK70" s="82"/>
      <c r="BL70" s="82"/>
      <c r="BM70" s="82"/>
      <c r="BN70" s="82"/>
      <c r="BO70" s="82"/>
      <c r="BP70" s="82"/>
      <c r="BQ70" s="82"/>
      <c r="BR70" s="82"/>
      <c r="BS70" s="82"/>
      <c r="BT70" s="82"/>
      <c r="BU70" s="82"/>
      <c r="BV70" s="82"/>
      <c r="BW70" s="82"/>
      <c r="BX70" s="82"/>
      <c r="BY70" s="82"/>
      <c r="BZ70" s="82"/>
      <c r="CA70" s="82"/>
      <c r="CB70" s="82"/>
      <c r="CC70" s="82"/>
      <c r="CD70" s="82"/>
      <c r="CE70" s="82"/>
    </row>
    <row r="71" spans="2:83" s="102" customFormat="1" ht="55.5" customHeight="1" x14ac:dyDescent="0.35">
      <c r="B71" s="104">
        <v>62</v>
      </c>
      <c r="C71" s="89" t="s">
        <v>338</v>
      </c>
      <c r="D71" s="89" t="s">
        <v>173</v>
      </c>
      <c r="E71" s="89" t="s">
        <v>339</v>
      </c>
      <c r="F71" s="105" t="s">
        <v>209</v>
      </c>
      <c r="G71" s="90" t="s">
        <v>20</v>
      </c>
      <c r="H71" s="106">
        <v>45717</v>
      </c>
      <c r="I71" s="108">
        <f>EDATE(Table3[[#This Row],[DESDE]],6)</f>
        <v>45901</v>
      </c>
      <c r="J71" s="184" t="s">
        <v>550</v>
      </c>
      <c r="K71" s="91">
        <v>130000</v>
      </c>
      <c r="L71" s="91">
        <v>0</v>
      </c>
      <c r="M71" s="91">
        <v>130000</v>
      </c>
      <c r="N71" s="91">
        <v>3731</v>
      </c>
      <c r="O71" s="91">
        <v>19162.12</v>
      </c>
      <c r="P71" s="91">
        <v>3952</v>
      </c>
      <c r="Q71" s="91">
        <v>34807.5</v>
      </c>
      <c r="R71" s="91">
        <f>SUM(N71:Q71)</f>
        <v>61652.619999999995</v>
      </c>
      <c r="S71" s="91">
        <f>(M71-R71)</f>
        <v>68347.38</v>
      </c>
      <c r="T71" s="82"/>
      <c r="U71" s="82"/>
      <c r="V71" s="82"/>
      <c r="W71" s="82"/>
      <c r="X71" s="82"/>
      <c r="Y71" s="82"/>
      <c r="Z71" s="82"/>
      <c r="AA71" s="82"/>
      <c r="AB71" s="82"/>
      <c r="AC71" s="82"/>
      <c r="AD71" s="82"/>
      <c r="AE71" s="82"/>
      <c r="AF71" s="82"/>
      <c r="AG71" s="82"/>
      <c r="AH71" s="82"/>
      <c r="AI71" s="82"/>
      <c r="AJ71" s="82"/>
      <c r="AK71" s="82"/>
      <c r="AL71" s="82"/>
      <c r="AM71" s="82"/>
      <c r="AN71" s="82"/>
      <c r="AO71" s="82"/>
      <c r="AP71" s="82"/>
      <c r="AQ71" s="82"/>
      <c r="AR71" s="82"/>
      <c r="AS71" s="82"/>
      <c r="AT71" s="82"/>
      <c r="AU71" s="82"/>
      <c r="AV71" s="82"/>
      <c r="AW71" s="82"/>
      <c r="AX71" s="82"/>
      <c r="AY71" s="82"/>
      <c r="AZ71" s="82"/>
      <c r="BA71" s="82"/>
      <c r="BB71" s="82"/>
      <c r="BC71" s="82"/>
      <c r="BD71" s="82"/>
      <c r="BE71" s="82"/>
      <c r="BF71" s="82"/>
      <c r="BG71" s="82"/>
      <c r="BH71" s="82"/>
      <c r="BI71" s="82"/>
      <c r="BJ71" s="82"/>
      <c r="BK71" s="82"/>
      <c r="BL71" s="82"/>
      <c r="BM71" s="82"/>
      <c r="BN71" s="82"/>
      <c r="BO71" s="82"/>
      <c r="BP71" s="82"/>
      <c r="BQ71" s="82"/>
      <c r="BR71" s="82"/>
      <c r="BS71" s="82"/>
      <c r="BT71" s="82"/>
      <c r="BU71" s="82"/>
      <c r="BV71" s="82"/>
      <c r="BW71" s="82"/>
      <c r="BX71" s="82"/>
      <c r="BY71" s="82"/>
      <c r="BZ71" s="82"/>
      <c r="CA71" s="82"/>
      <c r="CB71" s="82"/>
      <c r="CC71" s="82"/>
      <c r="CD71" s="82"/>
      <c r="CE71" s="82"/>
    </row>
    <row r="72" spans="2:83" s="102" customFormat="1" ht="55.5" customHeight="1" x14ac:dyDescent="0.35">
      <c r="B72" s="104">
        <v>63</v>
      </c>
      <c r="C72" s="89" t="s">
        <v>337</v>
      </c>
      <c r="D72" s="89" t="s">
        <v>173</v>
      </c>
      <c r="E72" s="89" t="s">
        <v>174</v>
      </c>
      <c r="F72" s="105" t="s">
        <v>209</v>
      </c>
      <c r="G72" s="90" t="s">
        <v>20</v>
      </c>
      <c r="H72" s="106">
        <v>45717</v>
      </c>
      <c r="I72" s="108">
        <f>EDATE(Table3[[#This Row],[DESDE]],6)</f>
        <v>45901</v>
      </c>
      <c r="J72" s="184" t="s">
        <v>550</v>
      </c>
      <c r="K72" s="91">
        <v>70000</v>
      </c>
      <c r="L72" s="91">
        <v>0</v>
      </c>
      <c r="M72" s="91">
        <v>70000</v>
      </c>
      <c r="N72" s="91">
        <v>2009</v>
      </c>
      <c r="O72" s="91">
        <v>5368.48</v>
      </c>
      <c r="P72" s="91">
        <v>2128</v>
      </c>
      <c r="Q72" s="91">
        <v>1157.9000000000001</v>
      </c>
      <c r="R72" s="91">
        <f t="shared" si="0"/>
        <v>10663.38</v>
      </c>
      <c r="S72" s="91">
        <f t="shared" si="1"/>
        <v>59336.62</v>
      </c>
      <c r="T72" s="82"/>
      <c r="U72" s="82"/>
      <c r="V72" s="82"/>
      <c r="W72" s="82"/>
      <c r="X72" s="82"/>
      <c r="Y72" s="82"/>
      <c r="Z72" s="82"/>
      <c r="AA72" s="82"/>
      <c r="AB72" s="82"/>
      <c r="AC72" s="82"/>
      <c r="AD72" s="82"/>
      <c r="AE72" s="82"/>
      <c r="AF72" s="82"/>
      <c r="AG72" s="82"/>
      <c r="AH72" s="82"/>
      <c r="AI72" s="82"/>
      <c r="AJ72" s="82"/>
      <c r="AK72" s="82"/>
      <c r="AL72" s="82"/>
      <c r="AM72" s="82"/>
      <c r="AN72" s="82"/>
      <c r="AO72" s="82"/>
      <c r="AP72" s="82"/>
      <c r="AQ72" s="82"/>
      <c r="AR72" s="82"/>
      <c r="AS72" s="82"/>
      <c r="AT72" s="82"/>
      <c r="AU72" s="82"/>
      <c r="AV72" s="82"/>
      <c r="AW72" s="82"/>
      <c r="AX72" s="82"/>
      <c r="AY72" s="82"/>
      <c r="AZ72" s="82"/>
      <c r="BA72" s="82"/>
      <c r="BB72" s="82"/>
      <c r="BC72" s="82"/>
      <c r="BD72" s="82"/>
      <c r="BE72" s="82"/>
      <c r="BF72" s="82"/>
      <c r="BG72" s="82"/>
      <c r="BH72" s="82"/>
      <c r="BI72" s="82"/>
      <c r="BJ72" s="82"/>
      <c r="BK72" s="82"/>
      <c r="BL72" s="82"/>
      <c r="BM72" s="82"/>
      <c r="BN72" s="82"/>
      <c r="BO72" s="82"/>
      <c r="BP72" s="82"/>
      <c r="BQ72" s="82"/>
      <c r="BR72" s="82"/>
      <c r="BS72" s="82"/>
      <c r="BT72" s="82"/>
      <c r="BU72" s="82"/>
      <c r="BV72" s="82"/>
      <c r="BW72" s="82"/>
      <c r="BX72" s="82"/>
      <c r="BY72" s="82"/>
      <c r="BZ72" s="82"/>
      <c r="CA72" s="82"/>
      <c r="CB72" s="82"/>
      <c r="CC72" s="82"/>
      <c r="CD72" s="82"/>
      <c r="CE72" s="82"/>
    </row>
    <row r="73" spans="2:83" s="102" customFormat="1" ht="55.5" customHeight="1" x14ac:dyDescent="0.35">
      <c r="B73" s="104">
        <v>64</v>
      </c>
      <c r="C73" s="89" t="s">
        <v>340</v>
      </c>
      <c r="D73" s="89" t="s">
        <v>173</v>
      </c>
      <c r="E73" s="89" t="s">
        <v>174</v>
      </c>
      <c r="F73" s="105" t="s">
        <v>209</v>
      </c>
      <c r="G73" s="90" t="s">
        <v>30</v>
      </c>
      <c r="H73" s="106">
        <v>45717</v>
      </c>
      <c r="I73" s="108">
        <f>EDATE(Table3[[#This Row],[DESDE]],6)</f>
        <v>45901</v>
      </c>
      <c r="J73" s="184" t="s">
        <v>550</v>
      </c>
      <c r="K73" s="91">
        <v>70000</v>
      </c>
      <c r="L73" s="91">
        <v>0</v>
      </c>
      <c r="M73" s="91">
        <v>70000</v>
      </c>
      <c r="N73" s="91">
        <v>2009</v>
      </c>
      <c r="O73" s="91">
        <v>5368.48</v>
      </c>
      <c r="P73" s="91">
        <v>2128</v>
      </c>
      <c r="Q73" s="91">
        <v>645</v>
      </c>
      <c r="R73" s="91">
        <f t="shared" si="0"/>
        <v>10150.48</v>
      </c>
      <c r="S73" s="91">
        <f t="shared" si="1"/>
        <v>59849.520000000004</v>
      </c>
      <c r="T73" s="82"/>
      <c r="U73" s="82"/>
      <c r="V73" s="82"/>
      <c r="W73" s="82"/>
      <c r="X73" s="82"/>
      <c r="Y73" s="82"/>
      <c r="Z73" s="82"/>
      <c r="AA73" s="82"/>
      <c r="AB73" s="82"/>
      <c r="AC73" s="82"/>
      <c r="AD73" s="82"/>
      <c r="AE73" s="82"/>
      <c r="AF73" s="82"/>
      <c r="AG73" s="82"/>
      <c r="AH73" s="82"/>
      <c r="AI73" s="82"/>
      <c r="AJ73" s="82"/>
      <c r="AK73" s="82"/>
      <c r="AL73" s="82"/>
      <c r="AM73" s="82"/>
      <c r="AN73" s="82"/>
      <c r="AO73" s="82"/>
      <c r="AP73" s="82"/>
      <c r="AQ73" s="82"/>
      <c r="AR73" s="82"/>
      <c r="AS73" s="82"/>
      <c r="AT73" s="82"/>
      <c r="AU73" s="82"/>
      <c r="AV73" s="82"/>
      <c r="AW73" s="82"/>
      <c r="AX73" s="82"/>
      <c r="AY73" s="82"/>
      <c r="AZ73" s="82"/>
      <c r="BA73" s="82"/>
      <c r="BB73" s="82"/>
      <c r="BC73" s="82"/>
      <c r="BD73" s="82"/>
      <c r="BE73" s="82"/>
      <c r="BF73" s="82"/>
      <c r="BG73" s="82"/>
      <c r="BH73" s="82"/>
      <c r="BI73" s="82"/>
      <c r="BJ73" s="82"/>
      <c r="BK73" s="82"/>
      <c r="BL73" s="82"/>
      <c r="BM73" s="82"/>
      <c r="BN73" s="82"/>
      <c r="BO73" s="82"/>
      <c r="BP73" s="82"/>
      <c r="BQ73" s="82"/>
      <c r="BR73" s="82"/>
      <c r="BS73" s="82"/>
      <c r="BT73" s="82"/>
      <c r="BU73" s="82"/>
      <c r="BV73" s="82"/>
      <c r="BW73" s="82"/>
      <c r="BX73" s="82"/>
      <c r="BY73" s="82"/>
      <c r="BZ73" s="82"/>
      <c r="CA73" s="82"/>
      <c r="CB73" s="82"/>
      <c r="CC73" s="82"/>
      <c r="CD73" s="82"/>
      <c r="CE73" s="82"/>
    </row>
    <row r="74" spans="2:83" s="102" customFormat="1" ht="55.5" customHeight="1" x14ac:dyDescent="0.35">
      <c r="B74" s="104">
        <v>65</v>
      </c>
      <c r="C74" s="89" t="s">
        <v>341</v>
      </c>
      <c r="D74" s="89" t="s">
        <v>173</v>
      </c>
      <c r="E74" s="89" t="s">
        <v>174</v>
      </c>
      <c r="F74" s="105" t="s">
        <v>209</v>
      </c>
      <c r="G74" s="90" t="s">
        <v>20</v>
      </c>
      <c r="H74" s="106">
        <v>45717</v>
      </c>
      <c r="I74" s="108">
        <f>EDATE(Table3[[#This Row],[DESDE]],6)</f>
        <v>45901</v>
      </c>
      <c r="J74" s="184" t="s">
        <v>550</v>
      </c>
      <c r="K74" s="91">
        <v>70000</v>
      </c>
      <c r="L74" s="91">
        <v>0</v>
      </c>
      <c r="M74" s="91">
        <v>70000</v>
      </c>
      <c r="N74" s="91">
        <v>2009</v>
      </c>
      <c r="O74" s="91">
        <v>5368.48</v>
      </c>
      <c r="P74" s="91">
        <v>2128</v>
      </c>
      <c r="Q74" s="91">
        <v>225</v>
      </c>
      <c r="R74" s="91">
        <f t="shared" si="0"/>
        <v>9730.48</v>
      </c>
      <c r="S74" s="91">
        <f t="shared" si="1"/>
        <v>60269.520000000004</v>
      </c>
      <c r="T74" s="82"/>
      <c r="U74" s="100"/>
      <c r="V74" s="100"/>
      <c r="W74" s="82"/>
      <c r="X74" s="82"/>
      <c r="Y74" s="82"/>
      <c r="Z74" s="82"/>
      <c r="AA74" s="82"/>
      <c r="AB74" s="82"/>
      <c r="AC74" s="82"/>
      <c r="AD74" s="82"/>
      <c r="AE74" s="82"/>
      <c r="AF74" s="82"/>
      <c r="AG74" s="82"/>
      <c r="AH74" s="82"/>
      <c r="AI74" s="82"/>
      <c r="AJ74" s="82"/>
      <c r="AK74" s="82"/>
      <c r="AL74" s="82"/>
      <c r="AM74" s="82"/>
      <c r="AN74" s="82"/>
      <c r="AO74" s="82"/>
      <c r="AP74" s="82"/>
      <c r="AQ74" s="82"/>
      <c r="AR74" s="82"/>
      <c r="AS74" s="82"/>
      <c r="AT74" s="82"/>
      <c r="AU74" s="82"/>
      <c r="AV74" s="82"/>
      <c r="AW74" s="82"/>
      <c r="AX74" s="82"/>
      <c r="AY74" s="82"/>
      <c r="AZ74" s="82"/>
      <c r="BA74" s="82"/>
      <c r="BB74" s="82"/>
      <c r="BC74" s="82"/>
      <c r="BD74" s="82"/>
      <c r="BE74" s="82"/>
      <c r="BF74" s="82"/>
      <c r="BG74" s="82"/>
      <c r="BH74" s="82"/>
      <c r="BI74" s="82"/>
      <c r="BJ74" s="82"/>
      <c r="BK74" s="82"/>
      <c r="BL74" s="82"/>
      <c r="BM74" s="82"/>
      <c r="BN74" s="82"/>
      <c r="BO74" s="82"/>
      <c r="BP74" s="82"/>
      <c r="BQ74" s="82"/>
      <c r="BR74" s="82"/>
      <c r="BS74" s="82"/>
      <c r="BT74" s="82"/>
      <c r="BU74" s="82"/>
      <c r="BV74" s="82"/>
      <c r="BW74" s="82"/>
      <c r="BX74" s="82"/>
      <c r="BY74" s="82"/>
      <c r="BZ74" s="82"/>
      <c r="CA74" s="82"/>
      <c r="CB74" s="82"/>
      <c r="CC74" s="82"/>
      <c r="CD74" s="82"/>
      <c r="CE74" s="82"/>
    </row>
    <row r="75" spans="2:83" s="102" customFormat="1" ht="55.5" customHeight="1" x14ac:dyDescent="0.35">
      <c r="B75" s="104">
        <v>66</v>
      </c>
      <c r="C75" s="89" t="s">
        <v>342</v>
      </c>
      <c r="D75" s="89" t="s">
        <v>343</v>
      </c>
      <c r="E75" s="89" t="s">
        <v>344</v>
      </c>
      <c r="F75" s="105" t="s">
        <v>209</v>
      </c>
      <c r="G75" s="90" t="s">
        <v>30</v>
      </c>
      <c r="H75" s="106">
        <v>45717</v>
      </c>
      <c r="I75" s="108">
        <f>EDATE(Table3[[#This Row],[DESDE]],6)</f>
        <v>45901</v>
      </c>
      <c r="J75" s="184" t="s">
        <v>550</v>
      </c>
      <c r="K75" s="91">
        <v>130000</v>
      </c>
      <c r="L75" s="91">
        <v>0</v>
      </c>
      <c r="M75" s="91">
        <v>130000</v>
      </c>
      <c r="N75" s="91">
        <v>3731</v>
      </c>
      <c r="O75" s="91">
        <v>19162.12</v>
      </c>
      <c r="P75" s="91">
        <v>3952</v>
      </c>
      <c r="Q75" s="91">
        <v>975</v>
      </c>
      <c r="R75" s="91">
        <f t="shared" si="0"/>
        <v>27820.12</v>
      </c>
      <c r="S75" s="91">
        <f t="shared" si="1"/>
        <v>102179.88</v>
      </c>
      <c r="T75" s="82"/>
      <c r="U75" s="100"/>
      <c r="V75" s="100"/>
      <c r="W75" s="82"/>
      <c r="X75" s="82"/>
      <c r="Y75" s="82"/>
      <c r="Z75" s="82"/>
      <c r="AA75" s="82"/>
      <c r="AB75" s="82"/>
      <c r="AC75" s="82"/>
      <c r="AD75" s="82"/>
      <c r="AE75" s="82"/>
      <c r="AF75" s="82"/>
      <c r="AG75" s="82"/>
      <c r="AH75" s="82"/>
      <c r="AI75" s="82"/>
      <c r="AJ75" s="82"/>
      <c r="AK75" s="82"/>
      <c r="AL75" s="82"/>
      <c r="AM75" s="82"/>
      <c r="AN75" s="82"/>
      <c r="AO75" s="82"/>
      <c r="AP75" s="82"/>
      <c r="AQ75" s="82"/>
      <c r="AR75" s="82"/>
      <c r="AS75" s="82"/>
      <c r="AT75" s="82"/>
      <c r="AU75" s="82"/>
      <c r="AV75" s="82"/>
      <c r="AW75" s="82"/>
      <c r="AX75" s="82"/>
      <c r="AY75" s="82"/>
      <c r="AZ75" s="82"/>
      <c r="BA75" s="82"/>
      <c r="BB75" s="82"/>
      <c r="BC75" s="82"/>
      <c r="BD75" s="82"/>
      <c r="BE75" s="82"/>
      <c r="BF75" s="82"/>
      <c r="BG75" s="82"/>
      <c r="BH75" s="82"/>
      <c r="BI75" s="82"/>
      <c r="BJ75" s="82"/>
      <c r="BK75" s="82"/>
      <c r="BL75" s="82"/>
      <c r="BM75" s="82"/>
      <c r="BN75" s="82"/>
      <c r="BO75" s="82"/>
      <c r="BP75" s="82"/>
      <c r="BQ75" s="82"/>
      <c r="BR75" s="82"/>
      <c r="BS75" s="82"/>
      <c r="BT75" s="82"/>
      <c r="BU75" s="82"/>
      <c r="BV75" s="82"/>
      <c r="BW75" s="82"/>
      <c r="BX75" s="82"/>
      <c r="BY75" s="82"/>
      <c r="BZ75" s="82"/>
      <c r="CA75" s="82"/>
      <c r="CB75" s="82"/>
      <c r="CC75" s="82"/>
      <c r="CD75" s="82"/>
      <c r="CE75" s="82"/>
    </row>
    <row r="76" spans="2:83" s="102" customFormat="1" ht="55.5" customHeight="1" x14ac:dyDescent="0.35">
      <c r="B76" s="104"/>
      <c r="C76" s="89"/>
      <c r="D76" s="89"/>
      <c r="E76" s="89"/>
      <c r="F76" s="105"/>
      <c r="G76" s="106"/>
      <c r="H76" s="108"/>
      <c r="I76" s="108"/>
      <c r="J76" s="184"/>
      <c r="K76" s="91"/>
      <c r="L76" s="91"/>
      <c r="M76" s="91"/>
      <c r="N76" s="91"/>
      <c r="O76" s="91"/>
      <c r="P76" s="91"/>
      <c r="Q76" s="91"/>
      <c r="R76" s="91"/>
      <c r="S76" s="91"/>
      <c r="T76" s="82"/>
      <c r="U76" s="100"/>
      <c r="V76" s="82"/>
      <c r="W76" s="82"/>
      <c r="X76" s="82"/>
      <c r="Y76" s="82"/>
      <c r="Z76" s="82"/>
      <c r="AA76" s="82"/>
      <c r="AB76" s="82"/>
      <c r="AC76" s="82"/>
      <c r="AD76" s="82"/>
      <c r="AE76" s="82"/>
      <c r="AF76" s="82"/>
      <c r="AG76" s="82"/>
      <c r="AH76" s="82"/>
      <c r="AI76" s="82"/>
      <c r="AJ76" s="82"/>
      <c r="AK76" s="82"/>
      <c r="AL76" s="82"/>
      <c r="AM76" s="82"/>
      <c r="AN76" s="82"/>
      <c r="AO76" s="82"/>
      <c r="AP76" s="82"/>
      <c r="AQ76" s="82"/>
      <c r="AR76" s="82"/>
      <c r="AS76" s="82"/>
      <c r="AT76" s="82"/>
      <c r="AU76" s="82"/>
      <c r="AV76" s="82"/>
      <c r="AW76" s="82"/>
      <c r="AX76" s="82"/>
      <c r="AY76" s="82"/>
      <c r="AZ76" s="82"/>
      <c r="BA76" s="82"/>
      <c r="BB76" s="82"/>
      <c r="BC76" s="82"/>
      <c r="BD76" s="82"/>
      <c r="BE76" s="82"/>
      <c r="BF76" s="82"/>
      <c r="BG76" s="82"/>
      <c r="BH76" s="82"/>
      <c r="BI76" s="82"/>
      <c r="BJ76" s="82"/>
      <c r="BK76" s="82"/>
      <c r="BL76" s="82"/>
      <c r="BM76" s="82"/>
      <c r="BN76" s="82"/>
      <c r="BO76" s="82"/>
      <c r="BP76" s="82"/>
      <c r="BQ76" s="82"/>
      <c r="BR76" s="82"/>
      <c r="BS76" s="82"/>
      <c r="BT76" s="82"/>
      <c r="BU76" s="82"/>
      <c r="BV76" s="82"/>
      <c r="BW76" s="82"/>
      <c r="BX76" s="82"/>
      <c r="BY76" s="82"/>
      <c r="BZ76" s="82"/>
      <c r="CA76" s="82"/>
      <c r="CB76" s="82"/>
      <c r="CC76" s="82"/>
      <c r="CD76" s="82"/>
      <c r="CE76" s="82"/>
    </row>
    <row r="77" spans="2:83" s="102" customFormat="1" ht="55.5" customHeight="1" thickBot="1" x14ac:dyDescent="0.4">
      <c r="B77" s="196" t="s">
        <v>193</v>
      </c>
      <c r="C77" s="197"/>
      <c r="D77" s="197"/>
      <c r="E77" s="197"/>
      <c r="F77" s="197"/>
      <c r="G77" s="197"/>
      <c r="H77" s="197"/>
      <c r="I77" s="198"/>
      <c r="J77" s="165"/>
      <c r="K77" s="110">
        <f>SUBTOTAL(109,Table3[SUELDO BRUTO (RD$)])</f>
        <v>6147833.3300000001</v>
      </c>
      <c r="L77" s="110">
        <f>SUBTOTAL(109,Table3[OTROS ING.])</f>
        <v>0</v>
      </c>
      <c r="M77" s="110">
        <f>SUBTOTAL(109,Table3[TOTALl ING.])</f>
        <v>6147833.3300000001</v>
      </c>
      <c r="N77" s="110">
        <f>SUM(N10:N75)</f>
        <v>176442.81999999998</v>
      </c>
      <c r="O77" s="110">
        <f>SUM(O10:O75)</f>
        <v>690128.01999999955</v>
      </c>
      <c r="P77" s="110">
        <f>SUM(P10:P75)</f>
        <v>186894.12999999995</v>
      </c>
      <c r="Q77" s="110">
        <f>SUM(Q10:Q75)</f>
        <v>156553.65999999995</v>
      </c>
      <c r="R77" s="110">
        <f>SUM(R10:R75)</f>
        <v>1210018.6299999999</v>
      </c>
      <c r="S77" s="110">
        <f>SUM(S10:S76)</f>
        <v>4937814.6999999955</v>
      </c>
      <c r="T77" s="82"/>
      <c r="U77" s="100"/>
      <c r="V77" s="82"/>
      <c r="W77" s="82"/>
      <c r="X77" s="82"/>
      <c r="Y77" s="82"/>
      <c r="Z77" s="82"/>
      <c r="AA77" s="82"/>
      <c r="AB77" s="82"/>
      <c r="AC77" s="82"/>
      <c r="AD77" s="82"/>
      <c r="AE77" s="82"/>
      <c r="AF77" s="82"/>
      <c r="AG77" s="82"/>
      <c r="AH77" s="82"/>
      <c r="AI77" s="82"/>
      <c r="AJ77" s="82"/>
      <c r="AK77" s="82"/>
      <c r="AL77" s="82"/>
      <c r="AM77" s="82"/>
      <c r="AN77" s="82"/>
      <c r="AO77" s="82"/>
      <c r="AP77" s="82"/>
      <c r="AQ77" s="82"/>
      <c r="AR77" s="82"/>
      <c r="AS77" s="82"/>
      <c r="AT77" s="82"/>
      <c r="AU77" s="82"/>
      <c r="AV77" s="82"/>
      <c r="AW77" s="82"/>
      <c r="AX77" s="82"/>
      <c r="AY77" s="82"/>
      <c r="AZ77" s="82"/>
      <c r="BA77" s="82"/>
      <c r="BB77" s="82"/>
      <c r="BC77" s="82"/>
      <c r="BD77" s="82"/>
      <c r="BE77" s="82"/>
      <c r="BF77" s="82"/>
      <c r="BG77" s="82"/>
      <c r="BH77" s="82"/>
      <c r="BI77" s="82"/>
      <c r="BJ77" s="82"/>
      <c r="BK77" s="82"/>
      <c r="BL77" s="82"/>
      <c r="BM77" s="82"/>
      <c r="BN77" s="82"/>
      <c r="BO77" s="82"/>
      <c r="BP77" s="82"/>
      <c r="BQ77" s="82"/>
      <c r="BR77" s="82"/>
      <c r="BS77" s="82"/>
      <c r="BT77" s="82"/>
      <c r="BU77" s="82"/>
      <c r="BV77" s="82"/>
      <c r="BW77" s="82"/>
      <c r="BX77" s="82"/>
      <c r="BY77" s="82"/>
      <c r="BZ77" s="82"/>
      <c r="CA77" s="82"/>
      <c r="CB77" s="82"/>
      <c r="CC77" s="82"/>
      <c r="CD77" s="82"/>
      <c r="CE77" s="82"/>
    </row>
    <row r="78" spans="2:83" s="102" customFormat="1" ht="39.75" customHeight="1" x14ac:dyDescent="0.35">
      <c r="B78" s="82"/>
      <c r="C78" s="82"/>
      <c r="D78" s="82"/>
      <c r="E78" s="82"/>
      <c r="F78" s="82"/>
      <c r="G78" s="82"/>
      <c r="H78" s="82"/>
      <c r="I78" s="82"/>
      <c r="J78" s="82"/>
      <c r="K78" s="82"/>
      <c r="L78" s="82"/>
      <c r="M78" s="82"/>
      <c r="N78" s="82"/>
      <c r="O78" s="82"/>
      <c r="P78" s="82"/>
      <c r="Q78" s="82"/>
      <c r="R78" s="82"/>
      <c r="S78" s="82"/>
      <c r="T78" s="82"/>
      <c r="U78" s="103"/>
      <c r="V78" s="82"/>
      <c r="W78" s="82"/>
      <c r="X78" s="82"/>
      <c r="Y78" s="82"/>
      <c r="Z78" s="82"/>
      <c r="AA78" s="82"/>
      <c r="AB78" s="82"/>
      <c r="AC78" s="82"/>
      <c r="AD78" s="82"/>
      <c r="AE78" s="82"/>
      <c r="AF78" s="82"/>
      <c r="AG78" s="82"/>
      <c r="AH78" s="82"/>
      <c r="AI78" s="82"/>
      <c r="AJ78" s="82"/>
      <c r="AK78" s="82"/>
      <c r="AL78" s="82"/>
      <c r="AM78" s="82"/>
      <c r="AN78" s="82"/>
      <c r="AO78" s="82"/>
      <c r="AP78" s="82"/>
      <c r="AQ78" s="82"/>
      <c r="AR78" s="82"/>
      <c r="AS78" s="82"/>
      <c r="AT78" s="82"/>
      <c r="AU78" s="82"/>
      <c r="AV78" s="82"/>
      <c r="AW78" s="82"/>
      <c r="AX78" s="82"/>
      <c r="AY78" s="82"/>
      <c r="AZ78" s="82"/>
      <c r="BA78" s="82"/>
      <c r="BB78" s="82"/>
      <c r="BC78" s="82"/>
      <c r="BD78" s="82"/>
      <c r="BE78" s="82"/>
      <c r="BF78" s="82"/>
      <c r="BG78" s="82"/>
      <c r="BH78" s="82"/>
      <c r="BI78" s="82"/>
      <c r="BJ78" s="82"/>
      <c r="BK78" s="82"/>
      <c r="BL78" s="82"/>
      <c r="BM78" s="82"/>
      <c r="BN78" s="82"/>
      <c r="BO78" s="82"/>
      <c r="BP78" s="82"/>
      <c r="BQ78" s="82"/>
      <c r="BR78" s="82"/>
      <c r="BS78" s="82"/>
      <c r="BT78" s="82"/>
      <c r="BU78" s="82"/>
      <c r="BV78" s="82"/>
      <c r="BW78" s="82"/>
      <c r="BX78" s="82"/>
      <c r="BY78" s="82"/>
      <c r="BZ78" s="82"/>
      <c r="CA78" s="82"/>
      <c r="CB78" s="82"/>
      <c r="CC78" s="82"/>
      <c r="CD78" s="82"/>
      <c r="CE78" s="82"/>
    </row>
    <row r="79" spans="2:83" s="102" customFormat="1" ht="39.75" customHeight="1" x14ac:dyDescent="0.4">
      <c r="B79" s="93"/>
      <c r="C79" s="93"/>
      <c r="D79" s="101"/>
      <c r="E79" s="93"/>
      <c r="F79" s="93"/>
      <c r="G79" s="93"/>
      <c r="H79" s="93"/>
      <c r="I79" s="93"/>
      <c r="J79" s="93"/>
      <c r="K79" s="93"/>
      <c r="L79" s="93"/>
      <c r="M79" s="93"/>
      <c r="N79" s="93"/>
      <c r="O79" s="93"/>
      <c r="P79" s="93"/>
      <c r="Q79" s="93"/>
      <c r="R79" s="93"/>
      <c r="S79" s="93"/>
      <c r="T79" s="82"/>
      <c r="U79" s="103"/>
      <c r="V79" s="82"/>
      <c r="W79" s="82"/>
      <c r="X79" s="82"/>
      <c r="Y79" s="82"/>
      <c r="Z79" s="82"/>
      <c r="AA79" s="82"/>
      <c r="AB79" s="82"/>
      <c r="AC79" s="82"/>
      <c r="AD79" s="82"/>
      <c r="AE79" s="82"/>
      <c r="AF79" s="82"/>
      <c r="AG79" s="82"/>
      <c r="AH79" s="82"/>
      <c r="AI79" s="82"/>
      <c r="AJ79" s="82"/>
      <c r="AK79" s="82"/>
      <c r="AL79" s="82"/>
      <c r="AM79" s="82"/>
      <c r="AN79" s="82"/>
      <c r="AO79" s="82"/>
      <c r="AP79" s="82"/>
      <c r="AQ79" s="82"/>
      <c r="AR79" s="82"/>
      <c r="AS79" s="82"/>
      <c r="AT79" s="82"/>
      <c r="AU79" s="82"/>
      <c r="AV79" s="82"/>
      <c r="AW79" s="82"/>
      <c r="AX79" s="82"/>
      <c r="AY79" s="82"/>
      <c r="AZ79" s="82"/>
      <c r="BA79" s="82"/>
      <c r="BB79" s="82"/>
      <c r="BC79" s="82"/>
      <c r="BD79" s="82"/>
      <c r="BE79" s="82"/>
      <c r="BF79" s="82"/>
      <c r="BG79" s="82"/>
      <c r="BH79" s="82"/>
      <c r="BI79" s="82"/>
      <c r="BJ79" s="82"/>
      <c r="BK79" s="82"/>
      <c r="BL79" s="82"/>
      <c r="BM79" s="82"/>
      <c r="BN79" s="82"/>
      <c r="BO79" s="82"/>
      <c r="BP79" s="82"/>
      <c r="BQ79" s="82"/>
      <c r="BR79" s="82"/>
      <c r="BS79" s="82"/>
      <c r="BT79" s="82"/>
      <c r="BU79" s="82"/>
      <c r="BV79" s="82"/>
      <c r="BW79" s="82"/>
      <c r="BX79" s="82"/>
      <c r="BY79" s="82"/>
      <c r="BZ79" s="82"/>
      <c r="CA79" s="82"/>
      <c r="CB79" s="82"/>
      <c r="CC79" s="82"/>
      <c r="CD79" s="82"/>
      <c r="CE79" s="82"/>
    </row>
    <row r="80" spans="2:83" s="101" customFormat="1" ht="39.75" customHeight="1" x14ac:dyDescent="0.4">
      <c r="B80" s="93"/>
      <c r="C80" s="93"/>
      <c r="D80" s="81" t="s">
        <v>194</v>
      </c>
      <c r="E80" s="93"/>
      <c r="F80" s="199" t="s">
        <v>345</v>
      </c>
      <c r="G80" s="199"/>
      <c r="H80" s="93"/>
      <c r="I80" s="93"/>
      <c r="J80" s="93"/>
      <c r="K80" s="93"/>
      <c r="L80" s="93"/>
      <c r="M80" s="194" t="s">
        <v>345</v>
      </c>
      <c r="N80" s="194"/>
      <c r="O80" s="194"/>
      <c r="P80" s="93"/>
      <c r="Q80" s="93"/>
      <c r="R80" s="93"/>
      <c r="S80" s="93"/>
    </row>
    <row r="81" spans="2:19" s="93" customFormat="1" ht="39.75" customHeight="1" x14ac:dyDescent="0.4">
      <c r="D81" s="81"/>
      <c r="F81" s="94"/>
      <c r="H81" s="81"/>
      <c r="I81" s="81"/>
      <c r="J81" s="81"/>
      <c r="N81" s="81"/>
      <c r="O81" s="81"/>
    </row>
    <row r="82" spans="2:19" s="93" customFormat="1" ht="39.75" customHeight="1" thickBot="1" x14ac:dyDescent="0.45">
      <c r="F82" s="199"/>
      <c r="G82" s="199"/>
    </row>
    <row r="83" spans="2:19" s="93" customFormat="1" ht="39.75" customHeight="1" x14ac:dyDescent="0.4">
      <c r="D83" s="111" t="s">
        <v>346</v>
      </c>
      <c r="F83" s="200" t="s">
        <v>198</v>
      </c>
      <c r="G83" s="200"/>
      <c r="M83" s="195" t="s">
        <v>347</v>
      </c>
      <c r="N83" s="195"/>
      <c r="O83" s="195"/>
    </row>
    <row r="84" spans="2:19" s="93" customFormat="1" ht="39.75" customHeight="1" x14ac:dyDescent="0.4">
      <c r="B84" s="75"/>
      <c r="C84" s="75"/>
      <c r="D84" s="75"/>
      <c r="E84" s="75"/>
      <c r="F84" s="75"/>
      <c r="G84" s="75"/>
      <c r="H84" s="75"/>
      <c r="I84" s="75"/>
      <c r="J84" s="75"/>
      <c r="K84" s="75"/>
      <c r="L84" s="75"/>
      <c r="M84" s="75"/>
      <c r="N84" s="75"/>
      <c r="O84" s="75"/>
      <c r="P84" s="75"/>
      <c r="Q84" s="75"/>
      <c r="R84" s="75"/>
      <c r="S84" s="75"/>
    </row>
    <row r="85" spans="2:19" s="75" customFormat="1" ht="39.75" customHeight="1" x14ac:dyDescent="0.35"/>
    <row r="86" spans="2:19" s="75" customFormat="1" ht="39.75" customHeight="1" x14ac:dyDescent="0.35">
      <c r="B86" s="82"/>
      <c r="C86" s="82"/>
      <c r="D86" s="82"/>
      <c r="E86" s="82"/>
      <c r="F86" s="82"/>
      <c r="G86" s="82"/>
      <c r="H86" s="82"/>
      <c r="I86" s="82"/>
      <c r="J86" s="82"/>
      <c r="K86" s="82"/>
      <c r="L86" s="82"/>
      <c r="M86" s="82"/>
      <c r="N86" s="82"/>
      <c r="O86" s="82"/>
      <c r="P86" s="82"/>
      <c r="Q86" s="82"/>
      <c r="R86" s="82"/>
      <c r="S86" s="82"/>
    </row>
    <row r="87" spans="2:19" s="75" customFormat="1" ht="39.75" customHeight="1" x14ac:dyDescent="0.35">
      <c r="B87" s="82"/>
      <c r="C87" s="82"/>
      <c r="D87" s="82"/>
      <c r="E87" s="82"/>
      <c r="F87" s="82"/>
      <c r="G87" s="82"/>
      <c r="H87" s="82"/>
      <c r="I87" s="82"/>
      <c r="J87" s="82"/>
      <c r="K87" s="82"/>
      <c r="L87" s="82"/>
      <c r="M87" s="82"/>
      <c r="N87" s="82"/>
      <c r="O87" s="82"/>
      <c r="P87" s="82"/>
      <c r="Q87" s="82"/>
      <c r="R87" s="82"/>
      <c r="S87" s="82"/>
    </row>
  </sheetData>
  <mergeCells count="9">
    <mergeCell ref="B5:S5"/>
    <mergeCell ref="M80:O80"/>
    <mergeCell ref="M83:O83"/>
    <mergeCell ref="B6:S6"/>
    <mergeCell ref="B77:I77"/>
    <mergeCell ref="F80:G80"/>
    <mergeCell ref="F82:G82"/>
    <mergeCell ref="F83:G83"/>
    <mergeCell ref="B7:S7"/>
  </mergeCells>
  <phoneticPr fontId="3" type="noConversion"/>
  <printOptions verticalCentered="1"/>
  <pageMargins left="1" right="1" top="1" bottom="1" header="0.5" footer="0.5"/>
  <pageSetup paperSize="5" scale="26" fitToHeight="0" orientation="landscape" r:id="rId1"/>
  <headerFooter>
    <oddFooter>&amp;CPágina &amp;P / &amp;N</oddFooter>
  </headerFooter>
  <rowBreaks count="1" manualBreakCount="1">
    <brk id="33" min="1" max="17" man="1"/>
  </rowBreaks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U80"/>
  <sheetViews>
    <sheetView showGridLines="0" topLeftCell="A8" zoomScale="80" zoomScaleNormal="80" zoomScaleSheetLayoutView="73" workbookViewId="0">
      <selection activeCell="H13" sqref="H13"/>
    </sheetView>
  </sheetViews>
  <sheetFormatPr baseColWidth="10" defaultColWidth="9.33203125" defaultRowHeight="13.2" x14ac:dyDescent="0.25"/>
  <cols>
    <col min="1" max="1" width="9.33203125" style="2"/>
    <col min="2" max="2" width="6.5546875" style="4" customWidth="1"/>
    <col min="3" max="3" width="24.44140625" style="2" customWidth="1"/>
    <col min="4" max="4" width="28.33203125" style="2" customWidth="1"/>
    <col min="5" max="5" width="25.44140625" style="2" customWidth="1"/>
    <col min="6" max="6" width="21.6640625" style="4" customWidth="1"/>
    <col min="7" max="7" width="22.5546875" style="4" customWidth="1"/>
    <col min="8" max="8" width="18.33203125" style="2" customWidth="1"/>
    <col min="9" max="10" width="13.33203125" style="2" customWidth="1"/>
    <col min="11" max="11" width="12.6640625" style="2" customWidth="1"/>
    <col min="12" max="12" width="14.33203125" style="2" customWidth="1"/>
    <col min="13" max="13" width="16.44140625" style="2" customWidth="1"/>
    <col min="14" max="16" width="13.33203125" style="2" customWidth="1"/>
    <col min="17" max="16384" width="9.33203125" style="2"/>
  </cols>
  <sheetData>
    <row r="1" spans="2:21" ht="37.5" customHeight="1" x14ac:dyDescent="0.25"/>
    <row r="2" spans="2:21" ht="37.5" customHeight="1" x14ac:dyDescent="0.25"/>
    <row r="3" spans="2:21" ht="37.5" customHeight="1" x14ac:dyDescent="0.25">
      <c r="S3" s="8"/>
    </row>
    <row r="4" spans="2:21" ht="19.5" customHeight="1" x14ac:dyDescent="0.25">
      <c r="B4" s="208"/>
      <c r="C4" s="208"/>
      <c r="D4" s="208"/>
      <c r="E4" s="208"/>
      <c r="F4" s="208"/>
      <c r="G4" s="208"/>
      <c r="H4" s="208"/>
      <c r="I4" s="208"/>
      <c r="J4" s="208"/>
      <c r="K4" s="208"/>
      <c r="L4" s="208"/>
      <c r="M4" s="208"/>
      <c r="N4" s="208"/>
      <c r="O4" s="208"/>
      <c r="P4" s="208"/>
    </row>
    <row r="5" spans="2:21" ht="9.75" customHeight="1" x14ac:dyDescent="0.25">
      <c r="B5" s="15"/>
      <c r="C5" s="43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</row>
    <row r="6" spans="2:21" ht="21.75" customHeight="1" x14ac:dyDescent="0.3">
      <c r="B6" s="209" t="s">
        <v>0</v>
      </c>
      <c r="C6" s="209"/>
      <c r="D6" s="209"/>
      <c r="E6" s="209"/>
      <c r="F6" s="209"/>
      <c r="G6" s="209"/>
      <c r="H6" s="209"/>
      <c r="I6" s="209"/>
      <c r="J6" s="209"/>
      <c r="K6" s="209"/>
      <c r="L6" s="209"/>
      <c r="M6" s="209"/>
      <c r="N6" s="209"/>
      <c r="O6" s="209"/>
      <c r="P6" s="209"/>
    </row>
    <row r="7" spans="2:21" ht="26.25" customHeight="1" x14ac:dyDescent="0.3">
      <c r="B7" s="209" t="s">
        <v>558</v>
      </c>
      <c r="C7" s="209"/>
      <c r="D7" s="209"/>
      <c r="E7" s="209"/>
      <c r="F7" s="209"/>
      <c r="G7" s="209"/>
      <c r="H7" s="209"/>
      <c r="I7" s="209"/>
      <c r="J7" s="209"/>
      <c r="K7" s="209"/>
      <c r="L7" s="209"/>
      <c r="M7" s="209"/>
      <c r="N7" s="209"/>
      <c r="O7" s="209"/>
      <c r="P7" s="209"/>
    </row>
    <row r="8" spans="2:21" ht="10.5" customHeight="1" x14ac:dyDescent="0.25">
      <c r="C8" s="16"/>
      <c r="D8" s="16"/>
      <c r="F8" s="17"/>
      <c r="G8" s="17"/>
      <c r="H8" s="16"/>
      <c r="I8" s="16"/>
      <c r="J8" s="16"/>
      <c r="L8" s="16"/>
      <c r="N8" s="16"/>
      <c r="O8" s="16"/>
    </row>
    <row r="9" spans="2:21" s="5" customFormat="1" ht="10.199999999999999" x14ac:dyDescent="0.2">
      <c r="B9" s="210" t="s">
        <v>543</v>
      </c>
      <c r="C9" s="210"/>
      <c r="D9" s="210"/>
      <c r="E9" s="210"/>
      <c r="F9" s="210"/>
      <c r="G9" s="210"/>
      <c r="H9" s="210"/>
      <c r="I9" s="210"/>
      <c r="J9" s="210"/>
      <c r="K9" s="210"/>
      <c r="L9" s="210"/>
      <c r="M9" s="210"/>
      <c r="N9" s="210"/>
      <c r="O9" s="210"/>
      <c r="P9" s="210"/>
    </row>
    <row r="10" spans="2:21" ht="14.25" customHeight="1" thickBot="1" x14ac:dyDescent="0.3">
      <c r="C10" s="16"/>
      <c r="D10" s="16"/>
      <c r="F10" s="17"/>
      <c r="G10" s="17"/>
      <c r="H10" s="16"/>
      <c r="I10" s="16"/>
      <c r="J10" s="16"/>
      <c r="L10" s="16"/>
      <c r="N10" s="16"/>
      <c r="O10" s="16"/>
    </row>
    <row r="11" spans="2:21" s="3" customFormat="1" ht="29.25" customHeight="1" x14ac:dyDescent="0.2">
      <c r="B11" s="51" t="s">
        <v>1</v>
      </c>
      <c r="C11" s="52" t="s">
        <v>200</v>
      </c>
      <c r="D11" s="52" t="s">
        <v>348</v>
      </c>
      <c r="E11" s="52" t="s">
        <v>201</v>
      </c>
      <c r="F11" s="52" t="s">
        <v>5</v>
      </c>
      <c r="G11" s="52" t="s">
        <v>6</v>
      </c>
      <c r="H11" s="52" t="s">
        <v>204</v>
      </c>
      <c r="I11" s="52" t="s">
        <v>349</v>
      </c>
      <c r="J11" s="52" t="s">
        <v>350</v>
      </c>
      <c r="K11" s="52" t="s">
        <v>10</v>
      </c>
      <c r="L11" s="52" t="s">
        <v>11</v>
      </c>
      <c r="M11" s="52" t="s">
        <v>12</v>
      </c>
      <c r="N11" s="52" t="s">
        <v>351</v>
      </c>
      <c r="O11" s="52" t="s">
        <v>352</v>
      </c>
      <c r="P11" s="53" t="s">
        <v>15</v>
      </c>
    </row>
    <row r="12" spans="2:21" s="3" customFormat="1" ht="32.1" customHeight="1" x14ac:dyDescent="0.2">
      <c r="B12" s="54">
        <v>1</v>
      </c>
      <c r="C12" s="54" t="s">
        <v>353</v>
      </c>
      <c r="D12" s="54" t="s">
        <v>354</v>
      </c>
      <c r="E12" s="54" t="s">
        <v>355</v>
      </c>
      <c r="F12" s="54" t="s">
        <v>356</v>
      </c>
      <c r="G12" s="54" t="s">
        <v>30</v>
      </c>
      <c r="H12" s="55">
        <v>15000</v>
      </c>
      <c r="I12" s="56">
        <v>0</v>
      </c>
      <c r="J12" s="55">
        <v>15000</v>
      </c>
      <c r="K12" s="55">
        <v>0</v>
      </c>
      <c r="L12" s="56">
        <v>0</v>
      </c>
      <c r="M12" s="55">
        <v>0</v>
      </c>
      <c r="N12" s="56">
        <v>0</v>
      </c>
      <c r="O12" s="55">
        <v>0</v>
      </c>
      <c r="P12" s="55">
        <v>15000</v>
      </c>
    </row>
    <row r="13" spans="2:21" s="3" customFormat="1" ht="32.1" customHeight="1" x14ac:dyDescent="0.2">
      <c r="B13" s="54">
        <v>2</v>
      </c>
      <c r="C13" s="54" t="s">
        <v>357</v>
      </c>
      <c r="D13" s="54" t="s">
        <v>354</v>
      </c>
      <c r="E13" s="54" t="s">
        <v>355</v>
      </c>
      <c r="F13" s="54" t="s">
        <v>356</v>
      </c>
      <c r="G13" s="54" t="s">
        <v>20</v>
      </c>
      <c r="H13" s="55">
        <v>15000</v>
      </c>
      <c r="I13" s="55">
        <v>0</v>
      </c>
      <c r="J13" s="55">
        <v>15000</v>
      </c>
      <c r="K13" s="55">
        <v>0</v>
      </c>
      <c r="L13" s="55">
        <v>0</v>
      </c>
      <c r="M13" s="55">
        <v>0</v>
      </c>
      <c r="N13" s="55">
        <v>0</v>
      </c>
      <c r="O13" s="55">
        <v>0</v>
      </c>
      <c r="P13" s="55">
        <v>15000</v>
      </c>
    </row>
    <row r="14" spans="2:21" s="3" customFormat="1" ht="32.1" customHeight="1" x14ac:dyDescent="0.2">
      <c r="B14" s="54">
        <v>3</v>
      </c>
      <c r="C14" s="54" t="s">
        <v>358</v>
      </c>
      <c r="D14" s="54" t="s">
        <v>354</v>
      </c>
      <c r="E14" s="54" t="s">
        <v>355</v>
      </c>
      <c r="F14" s="54" t="s">
        <v>356</v>
      </c>
      <c r="G14" s="54" t="s">
        <v>30</v>
      </c>
      <c r="H14" s="55">
        <v>50000</v>
      </c>
      <c r="I14" s="55">
        <v>0</v>
      </c>
      <c r="J14" s="55">
        <v>50000</v>
      </c>
      <c r="K14" s="55">
        <v>0</v>
      </c>
      <c r="L14" s="55">
        <v>2297.25</v>
      </c>
      <c r="M14" s="55">
        <v>0</v>
      </c>
      <c r="N14" s="55">
        <v>0</v>
      </c>
      <c r="O14" s="55">
        <v>2297.25</v>
      </c>
      <c r="P14" s="55">
        <v>47702.75</v>
      </c>
      <c r="U14" s="45"/>
    </row>
    <row r="15" spans="2:21" s="3" customFormat="1" ht="32.1" customHeight="1" x14ac:dyDescent="0.2">
      <c r="B15" s="54">
        <v>4</v>
      </c>
      <c r="C15" s="54" t="s">
        <v>359</v>
      </c>
      <c r="D15" s="54" t="s">
        <v>354</v>
      </c>
      <c r="E15" s="54" t="s">
        <v>355</v>
      </c>
      <c r="F15" s="54" t="s">
        <v>356</v>
      </c>
      <c r="G15" s="54" t="s">
        <v>30</v>
      </c>
      <c r="H15" s="55">
        <v>50000</v>
      </c>
      <c r="I15" s="55">
        <v>0</v>
      </c>
      <c r="J15" s="55">
        <v>50000</v>
      </c>
      <c r="K15" s="55">
        <v>0</v>
      </c>
      <c r="L15" s="55">
        <v>2297.25</v>
      </c>
      <c r="M15" s="55">
        <v>0</v>
      </c>
      <c r="N15" s="55">
        <v>0</v>
      </c>
      <c r="O15" s="55">
        <v>2297.25</v>
      </c>
      <c r="P15" s="55">
        <v>47702.75</v>
      </c>
    </row>
    <row r="16" spans="2:21" s="3" customFormat="1" ht="32.1" customHeight="1" x14ac:dyDescent="0.2">
      <c r="B16" s="54">
        <v>5</v>
      </c>
      <c r="C16" s="54" t="s">
        <v>360</v>
      </c>
      <c r="D16" s="54" t="s">
        <v>354</v>
      </c>
      <c r="E16" s="54" t="s">
        <v>355</v>
      </c>
      <c r="F16" s="54" t="s">
        <v>356</v>
      </c>
      <c r="G16" s="54" t="s">
        <v>20</v>
      </c>
      <c r="H16" s="55">
        <v>15000</v>
      </c>
      <c r="I16" s="55">
        <v>0</v>
      </c>
      <c r="J16" s="55">
        <v>15000</v>
      </c>
      <c r="K16" s="55">
        <v>0</v>
      </c>
      <c r="L16" s="55">
        <v>0</v>
      </c>
      <c r="M16" s="55">
        <v>0</v>
      </c>
      <c r="N16" s="55">
        <v>0</v>
      </c>
      <c r="O16" s="55">
        <v>0</v>
      </c>
      <c r="P16" s="55">
        <v>15000</v>
      </c>
    </row>
    <row r="17" spans="2:17" s="3" customFormat="1" ht="31.5" customHeight="1" x14ac:dyDescent="0.2">
      <c r="B17" s="54">
        <v>6</v>
      </c>
      <c r="C17" s="54" t="s">
        <v>361</v>
      </c>
      <c r="D17" s="54" t="s">
        <v>354</v>
      </c>
      <c r="E17" s="54" t="s">
        <v>355</v>
      </c>
      <c r="F17" s="54" t="s">
        <v>356</v>
      </c>
      <c r="G17" s="54" t="s">
        <v>20</v>
      </c>
      <c r="H17" s="55">
        <v>15000</v>
      </c>
      <c r="I17" s="55">
        <v>0</v>
      </c>
      <c r="J17" s="55">
        <v>15000</v>
      </c>
      <c r="K17" s="55">
        <v>0</v>
      </c>
      <c r="L17" s="55">
        <v>0</v>
      </c>
      <c r="M17" s="55">
        <v>0</v>
      </c>
      <c r="N17" s="55">
        <v>0</v>
      </c>
      <c r="O17" s="55">
        <v>0</v>
      </c>
      <c r="P17" s="55">
        <v>15000</v>
      </c>
    </row>
    <row r="18" spans="2:17" s="3" customFormat="1" ht="31.5" customHeight="1" x14ac:dyDescent="0.2">
      <c r="B18" s="54">
        <v>7</v>
      </c>
      <c r="C18" s="54" t="s">
        <v>362</v>
      </c>
      <c r="D18" s="54" t="s">
        <v>354</v>
      </c>
      <c r="E18" s="54" t="s">
        <v>355</v>
      </c>
      <c r="F18" s="54" t="s">
        <v>356</v>
      </c>
      <c r="G18" s="54" t="s">
        <v>30</v>
      </c>
      <c r="H18" s="55">
        <v>15000</v>
      </c>
      <c r="I18" s="55">
        <v>0</v>
      </c>
      <c r="J18" s="55">
        <v>15000</v>
      </c>
      <c r="K18" s="55">
        <v>0</v>
      </c>
      <c r="L18" s="55">
        <v>0</v>
      </c>
      <c r="M18" s="55">
        <v>0</v>
      </c>
      <c r="N18" s="55">
        <v>0</v>
      </c>
      <c r="O18" s="55">
        <v>0</v>
      </c>
      <c r="P18" s="55">
        <v>15000</v>
      </c>
    </row>
    <row r="19" spans="2:17" s="3" customFormat="1" ht="31.5" customHeight="1" x14ac:dyDescent="0.2">
      <c r="B19" s="54">
        <v>8</v>
      </c>
      <c r="C19" s="54" t="s">
        <v>363</v>
      </c>
      <c r="D19" s="54" t="s">
        <v>354</v>
      </c>
      <c r="E19" s="54" t="s">
        <v>355</v>
      </c>
      <c r="F19" s="54" t="s">
        <v>356</v>
      </c>
      <c r="G19" s="54" t="s">
        <v>30</v>
      </c>
      <c r="H19" s="55">
        <v>50000</v>
      </c>
      <c r="I19" s="55">
        <v>0</v>
      </c>
      <c r="J19" s="55">
        <v>50000</v>
      </c>
      <c r="K19" s="55">
        <v>0</v>
      </c>
      <c r="L19" s="55">
        <v>2297.25</v>
      </c>
      <c r="M19" s="55">
        <v>0</v>
      </c>
      <c r="N19" s="55">
        <v>0</v>
      </c>
      <c r="O19" s="55">
        <v>2297.25</v>
      </c>
      <c r="P19" s="55">
        <v>47702.75</v>
      </c>
    </row>
    <row r="20" spans="2:17" s="3" customFormat="1" ht="31.5" customHeight="1" x14ac:dyDescent="0.2">
      <c r="B20" s="54">
        <v>9</v>
      </c>
      <c r="C20" s="54" t="s">
        <v>364</v>
      </c>
      <c r="D20" s="54" t="s">
        <v>354</v>
      </c>
      <c r="E20" s="54" t="s">
        <v>355</v>
      </c>
      <c r="F20" s="54" t="s">
        <v>356</v>
      </c>
      <c r="G20" s="54" t="s">
        <v>30</v>
      </c>
      <c r="H20" s="55">
        <v>12000</v>
      </c>
      <c r="I20" s="55">
        <v>0</v>
      </c>
      <c r="J20" s="55">
        <v>12000</v>
      </c>
      <c r="K20" s="55">
        <v>0</v>
      </c>
      <c r="L20" s="55">
        <v>0</v>
      </c>
      <c r="M20" s="55">
        <v>0</v>
      </c>
      <c r="N20" s="55">
        <v>0</v>
      </c>
      <c r="O20" s="55">
        <v>0</v>
      </c>
      <c r="P20" s="55">
        <v>12000</v>
      </c>
    </row>
    <row r="21" spans="2:17" ht="31.5" customHeight="1" x14ac:dyDescent="0.25">
      <c r="B21" s="211" t="s">
        <v>193</v>
      </c>
      <c r="C21" s="211"/>
      <c r="D21" s="211"/>
      <c r="E21" s="211"/>
      <c r="F21" s="211"/>
      <c r="G21" s="211"/>
      <c r="H21" s="57">
        <f t="shared" ref="H21:P21" si="0">SUM(H12:H20)</f>
        <v>237000</v>
      </c>
      <c r="I21" s="57">
        <f t="shared" si="0"/>
        <v>0</v>
      </c>
      <c r="J21" s="57">
        <f t="shared" si="0"/>
        <v>237000</v>
      </c>
      <c r="K21" s="57">
        <f t="shared" si="0"/>
        <v>0</v>
      </c>
      <c r="L21" s="57">
        <f t="shared" si="0"/>
        <v>6891.75</v>
      </c>
      <c r="M21" s="57">
        <f t="shared" si="0"/>
        <v>0</v>
      </c>
      <c r="N21" s="57">
        <f t="shared" si="0"/>
        <v>0</v>
      </c>
      <c r="O21" s="57">
        <f t="shared" si="0"/>
        <v>6891.75</v>
      </c>
      <c r="P21" s="57">
        <f t="shared" si="0"/>
        <v>230108.25</v>
      </c>
    </row>
    <row r="22" spans="2:17" ht="21.75" customHeight="1" x14ac:dyDescent="0.25">
      <c r="J22" s="44"/>
    </row>
    <row r="23" spans="2:17" ht="21.75" customHeight="1" x14ac:dyDescent="0.25">
      <c r="D23" s="7" t="s">
        <v>194</v>
      </c>
      <c r="G23" s="207" t="s">
        <v>345</v>
      </c>
      <c r="H23" s="207"/>
      <c r="L23" s="207" t="s">
        <v>345</v>
      </c>
      <c r="M23" s="207"/>
    </row>
    <row r="24" spans="2:17" s="4" customFormat="1" ht="21.75" customHeight="1" x14ac:dyDescent="0.25">
      <c r="C24" s="2"/>
      <c r="E24" s="8"/>
      <c r="F24" s="7"/>
      <c r="I24" s="8"/>
      <c r="J24" s="9"/>
      <c r="K24" s="8"/>
      <c r="N24" s="2"/>
      <c r="O24" s="2"/>
      <c r="P24" s="2"/>
      <c r="Q24" s="2"/>
    </row>
    <row r="25" spans="2:17" s="4" customFormat="1" ht="21.75" customHeight="1" x14ac:dyDescent="0.25">
      <c r="C25" s="2"/>
      <c r="D25" s="10"/>
      <c r="E25" s="8"/>
      <c r="F25" s="7"/>
      <c r="G25" s="11"/>
      <c r="H25" s="12"/>
      <c r="I25" s="8"/>
      <c r="J25" s="9"/>
      <c r="K25" s="8"/>
      <c r="L25" s="10"/>
      <c r="M25" s="10"/>
      <c r="N25" s="2"/>
      <c r="O25" s="2"/>
      <c r="P25" s="2"/>
      <c r="Q25" s="2"/>
    </row>
    <row r="26" spans="2:17" s="4" customFormat="1" ht="21.75" customHeight="1" x14ac:dyDescent="0.25">
      <c r="C26" s="2"/>
      <c r="D26" s="7" t="s">
        <v>365</v>
      </c>
      <c r="E26" s="8"/>
      <c r="F26" s="7"/>
      <c r="G26" s="207" t="s">
        <v>366</v>
      </c>
      <c r="H26" s="207"/>
      <c r="I26" s="8"/>
      <c r="J26" s="9"/>
      <c r="K26" s="8"/>
      <c r="L26" s="207" t="s">
        <v>347</v>
      </c>
      <c r="M26" s="207"/>
      <c r="N26" s="2"/>
      <c r="O26" s="2"/>
      <c r="P26" s="2"/>
      <c r="Q26" s="2"/>
    </row>
    <row r="27" spans="2:17" s="4" customFormat="1" ht="21.75" customHeight="1" x14ac:dyDescent="0.25">
      <c r="C27" s="2"/>
      <c r="E27" s="8"/>
      <c r="F27" s="7"/>
      <c r="I27" s="8"/>
      <c r="J27" s="9"/>
      <c r="K27" s="8"/>
      <c r="N27" s="2"/>
      <c r="O27" s="2"/>
      <c r="P27" s="2"/>
      <c r="Q27" s="2"/>
    </row>
    <row r="28" spans="2:17" s="4" customFormat="1" ht="21.75" customHeight="1" x14ac:dyDescent="0.25">
      <c r="C28" s="2"/>
      <c r="E28" s="8"/>
      <c r="F28" s="7"/>
      <c r="I28" s="8"/>
      <c r="J28" s="9"/>
      <c r="K28" s="8"/>
      <c r="N28" s="2"/>
      <c r="O28" s="2"/>
      <c r="P28" s="2"/>
      <c r="Q28" s="2"/>
    </row>
    <row r="29" spans="2:17" s="4" customFormat="1" ht="21.75" customHeight="1" x14ac:dyDescent="0.25">
      <c r="C29" s="2"/>
      <c r="D29" s="2"/>
      <c r="E29" s="2"/>
      <c r="H29" s="2"/>
      <c r="I29" s="2"/>
      <c r="J29" s="2"/>
      <c r="K29" s="2"/>
      <c r="L29" s="2"/>
      <c r="M29" s="2"/>
      <c r="N29" s="2"/>
      <c r="O29" s="2"/>
      <c r="P29" s="2"/>
      <c r="Q29" s="2"/>
    </row>
    <row r="30" spans="2:17" s="4" customFormat="1" ht="21.75" customHeight="1" x14ac:dyDescent="0.25">
      <c r="C30" s="2"/>
      <c r="D30" s="2"/>
      <c r="E30" s="2"/>
      <c r="H30" s="2"/>
      <c r="I30" s="2"/>
      <c r="J30" s="2"/>
      <c r="K30" s="2"/>
      <c r="L30" s="2"/>
      <c r="M30" s="2"/>
      <c r="N30" s="2"/>
      <c r="O30" s="2"/>
      <c r="P30" s="2"/>
      <c r="Q30" s="2"/>
    </row>
    <row r="31" spans="2:17" s="4" customFormat="1" ht="21.75" customHeight="1" x14ac:dyDescent="0.25">
      <c r="C31" s="2"/>
      <c r="D31" s="2"/>
      <c r="E31" s="2"/>
      <c r="H31" s="2"/>
      <c r="I31" s="2"/>
      <c r="J31" s="2"/>
      <c r="K31" s="2"/>
      <c r="L31" s="2"/>
      <c r="M31" s="2"/>
      <c r="N31" s="2"/>
      <c r="O31" s="2"/>
      <c r="P31" s="2"/>
      <c r="Q31" s="2"/>
    </row>
    <row r="32" spans="2:17" s="4" customFormat="1" ht="21.75" customHeight="1" x14ac:dyDescent="0.25">
      <c r="C32" s="2"/>
      <c r="D32" s="2"/>
      <c r="E32" s="2"/>
      <c r="H32" s="2"/>
      <c r="I32" s="2"/>
      <c r="J32" s="2"/>
      <c r="K32" s="2"/>
      <c r="L32" s="2"/>
      <c r="M32" s="2"/>
      <c r="N32" s="2"/>
      <c r="O32" s="2"/>
      <c r="P32" s="2"/>
      <c r="Q32" s="2"/>
    </row>
    <row r="33" spans="2:17" s="4" customFormat="1" ht="21.75" customHeight="1" x14ac:dyDescent="0.25">
      <c r="C33" s="2"/>
      <c r="D33" s="2"/>
      <c r="E33" s="2"/>
      <c r="H33" s="2"/>
      <c r="I33" s="2"/>
      <c r="J33" s="2"/>
      <c r="K33" s="2"/>
      <c r="L33" s="2"/>
      <c r="M33" s="2"/>
      <c r="N33" s="2"/>
      <c r="O33" s="2"/>
      <c r="P33" s="2"/>
      <c r="Q33" s="2"/>
    </row>
    <row r="34" spans="2:17" s="4" customFormat="1" ht="21.75" customHeight="1" x14ac:dyDescent="0.25">
      <c r="C34" s="2"/>
      <c r="D34" s="2"/>
      <c r="E34" s="2"/>
      <c r="H34" s="2"/>
      <c r="I34" s="2"/>
      <c r="J34" s="2"/>
      <c r="K34" s="2"/>
      <c r="L34" s="2"/>
      <c r="M34" s="2"/>
      <c r="N34" s="2"/>
      <c r="O34" s="2"/>
      <c r="P34" s="2"/>
      <c r="Q34" s="2"/>
    </row>
    <row r="35" spans="2:17" s="4" customFormat="1" ht="21.75" customHeight="1" x14ac:dyDescent="0.25">
      <c r="C35" s="2"/>
      <c r="D35" s="2"/>
      <c r="E35" s="2"/>
      <c r="H35" s="2"/>
      <c r="I35" s="2"/>
      <c r="J35" s="2"/>
      <c r="K35" s="2"/>
      <c r="L35" s="2"/>
      <c r="M35" s="2"/>
      <c r="N35" s="2"/>
      <c r="O35" s="2"/>
      <c r="P35" s="2"/>
      <c r="Q35" s="2"/>
    </row>
    <row r="36" spans="2:17" s="4" customFormat="1" ht="21.75" customHeight="1" x14ac:dyDescent="0.25">
      <c r="C36" s="2"/>
      <c r="D36" s="2"/>
      <c r="E36" s="2"/>
      <c r="H36" s="2"/>
      <c r="I36" s="2"/>
      <c r="J36" s="2"/>
      <c r="K36" s="2"/>
      <c r="L36" s="2"/>
      <c r="M36" s="2"/>
      <c r="N36" s="2"/>
      <c r="O36" s="2"/>
      <c r="P36" s="2"/>
      <c r="Q36" s="2"/>
    </row>
    <row r="37" spans="2:17" s="4" customFormat="1" ht="21.75" customHeight="1" x14ac:dyDescent="0.25">
      <c r="C37" s="2"/>
      <c r="D37" s="2"/>
      <c r="E37" s="2"/>
      <c r="H37" s="2"/>
      <c r="I37" s="2"/>
      <c r="J37" s="2"/>
      <c r="K37" s="2"/>
      <c r="L37" s="2"/>
      <c r="M37" s="2"/>
      <c r="N37" s="2"/>
      <c r="O37" s="2"/>
      <c r="P37" s="2"/>
      <c r="Q37" s="2"/>
    </row>
    <row r="38" spans="2:17" s="4" customFormat="1" ht="21.75" customHeight="1" x14ac:dyDescent="0.25">
      <c r="C38" s="2"/>
      <c r="D38" s="2"/>
      <c r="E38" s="2"/>
      <c r="H38" s="2"/>
      <c r="I38" s="2"/>
      <c r="J38" s="2"/>
      <c r="K38" s="2"/>
      <c r="L38" s="2"/>
      <c r="M38" s="2"/>
      <c r="N38" s="2"/>
      <c r="O38" s="2"/>
      <c r="P38" s="2"/>
      <c r="Q38" s="2"/>
    </row>
    <row r="39" spans="2:17" ht="21.75" customHeight="1" x14ac:dyDescent="0.25">
      <c r="B39" s="2"/>
    </row>
    <row r="40" spans="2:17" ht="21.75" customHeight="1" x14ac:dyDescent="0.25">
      <c r="B40" s="2"/>
    </row>
    <row r="41" spans="2:17" ht="21.75" customHeight="1" x14ac:dyDescent="0.25">
      <c r="B41" s="2"/>
    </row>
    <row r="42" spans="2:17" ht="21.75" customHeight="1" x14ac:dyDescent="0.25">
      <c r="B42" s="2"/>
    </row>
    <row r="43" spans="2:17" ht="21.75" customHeight="1" x14ac:dyDescent="0.25">
      <c r="B43" s="2"/>
    </row>
    <row r="44" spans="2:17" ht="21.75" customHeight="1" x14ac:dyDescent="0.25"/>
    <row r="45" spans="2:17" ht="21.75" customHeight="1" x14ac:dyDescent="0.25"/>
    <row r="46" spans="2:17" ht="21.75" customHeight="1" x14ac:dyDescent="0.25"/>
    <row r="53" spans="2:7" s="1" customFormat="1" ht="36" customHeight="1" x14ac:dyDescent="0.25">
      <c r="B53" s="13"/>
      <c r="F53" s="13"/>
      <c r="G53" s="13"/>
    </row>
    <row r="54" spans="2:7" s="1" customFormat="1" ht="36" customHeight="1" x14ac:dyDescent="0.25">
      <c r="B54" s="13"/>
      <c r="F54" s="13"/>
      <c r="G54" s="13"/>
    </row>
    <row r="56" spans="2:7" ht="36" customHeight="1" x14ac:dyDescent="0.25"/>
    <row r="57" spans="2:7" ht="36" customHeight="1" x14ac:dyDescent="0.25"/>
    <row r="58" spans="2:7" ht="36" customHeight="1" x14ac:dyDescent="0.25"/>
    <row r="59" spans="2:7" ht="36" customHeight="1" x14ac:dyDescent="0.25"/>
    <row r="67" spans="2:2" s="6" customFormat="1" ht="36" customHeight="1" x14ac:dyDescent="0.2">
      <c r="B67" s="14"/>
    </row>
    <row r="68" spans="2:2" s="6" customFormat="1" ht="36" customHeight="1" x14ac:dyDescent="0.2">
      <c r="B68" s="14"/>
    </row>
    <row r="69" spans="2:2" s="6" customFormat="1" ht="36" customHeight="1" x14ac:dyDescent="0.2">
      <c r="B69" s="14"/>
    </row>
    <row r="70" spans="2:2" s="6" customFormat="1" ht="36" customHeight="1" x14ac:dyDescent="0.2">
      <c r="B70" s="14"/>
    </row>
    <row r="71" spans="2:2" s="6" customFormat="1" ht="36" customHeight="1" x14ac:dyDescent="0.2">
      <c r="B71" s="14"/>
    </row>
    <row r="72" spans="2:2" s="6" customFormat="1" ht="36" customHeight="1" x14ac:dyDescent="0.2">
      <c r="B72" s="14"/>
    </row>
    <row r="73" spans="2:2" s="6" customFormat="1" ht="36" customHeight="1" x14ac:dyDescent="0.2">
      <c r="B73" s="14"/>
    </row>
    <row r="74" spans="2:2" s="6" customFormat="1" ht="36" customHeight="1" x14ac:dyDescent="0.2">
      <c r="B74" s="14"/>
    </row>
    <row r="75" spans="2:2" s="6" customFormat="1" ht="36" customHeight="1" x14ac:dyDescent="0.2">
      <c r="B75" s="14"/>
    </row>
    <row r="76" spans="2:2" s="6" customFormat="1" ht="36" customHeight="1" x14ac:dyDescent="0.2">
      <c r="B76" s="14"/>
    </row>
    <row r="77" spans="2:2" s="6" customFormat="1" ht="36" customHeight="1" x14ac:dyDescent="0.2">
      <c r="B77" s="14"/>
    </row>
    <row r="78" spans="2:2" s="6" customFormat="1" ht="36" customHeight="1" x14ac:dyDescent="0.2">
      <c r="B78" s="14"/>
    </row>
    <row r="79" spans="2:2" s="6" customFormat="1" ht="36" customHeight="1" x14ac:dyDescent="0.2">
      <c r="B79" s="14"/>
    </row>
    <row r="80" spans="2:2" s="6" customFormat="1" ht="36" customHeight="1" x14ac:dyDescent="0.2">
      <c r="B80" s="14"/>
    </row>
  </sheetData>
  <mergeCells count="9">
    <mergeCell ref="G23:H23"/>
    <mergeCell ref="L23:M23"/>
    <mergeCell ref="G26:H26"/>
    <mergeCell ref="L26:M26"/>
    <mergeCell ref="B4:P4"/>
    <mergeCell ref="B7:P7"/>
    <mergeCell ref="B9:P9"/>
    <mergeCell ref="B6:P6"/>
    <mergeCell ref="B21:G21"/>
  </mergeCells>
  <phoneticPr fontId="3" type="noConversion"/>
  <printOptions horizontalCentered="1"/>
  <pageMargins left="0.70866141732283472" right="0.70866141732283472" top="0.74803149606299213" bottom="0.74803149606299213" header="0.31496062992125984" footer="0.31496062992125984"/>
  <pageSetup paperSize="5" scale="63" fitToHeight="0" orientation="landscape" r:id="rId1"/>
  <headerFooter>
    <oddFooter>&amp;CPágina &amp;P /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3B9A2F-14CE-48DA-9471-ED919476B9D7}">
  <sheetPr>
    <pageSetUpPr fitToPage="1"/>
  </sheetPr>
  <dimension ref="A7:Q37"/>
  <sheetViews>
    <sheetView topLeftCell="D12" zoomScale="80" zoomScaleNormal="80" zoomScaleSheetLayoutView="42" workbookViewId="0">
      <selection activeCell="P26" sqref="P26"/>
    </sheetView>
  </sheetViews>
  <sheetFormatPr baseColWidth="10" defaultColWidth="11.5546875" defaultRowHeight="15" x14ac:dyDescent="0.25"/>
  <cols>
    <col min="1" max="1" width="1.5546875" style="47" customWidth="1"/>
    <col min="2" max="2" width="6.33203125" style="47" customWidth="1"/>
    <col min="3" max="3" width="44" style="47" customWidth="1"/>
    <col min="4" max="4" width="80.5546875" style="47" bestFit="1" customWidth="1"/>
    <col min="5" max="5" width="56" style="47" bestFit="1" customWidth="1"/>
    <col min="6" max="6" width="28.6640625" style="47" bestFit="1" customWidth="1"/>
    <col min="7" max="7" width="14.5546875" style="48" customWidth="1"/>
    <col min="8" max="8" width="14.5546875" style="185" customWidth="1"/>
    <col min="9" max="9" width="16.6640625" style="47" customWidth="1"/>
    <col min="10" max="10" width="9.6640625" style="47" bestFit="1" customWidth="1"/>
    <col min="11" max="11" width="14.88671875" style="47" bestFit="1" customWidth="1"/>
    <col min="12" max="12" width="13" style="47" bestFit="1" customWidth="1"/>
    <col min="13" max="13" width="13.44140625" style="47" bestFit="1" customWidth="1"/>
    <col min="14" max="14" width="13" style="47" bestFit="1" customWidth="1"/>
    <col min="15" max="15" width="11.109375" style="47" bestFit="1" customWidth="1"/>
    <col min="16" max="16" width="14.44140625" style="47" bestFit="1" customWidth="1"/>
    <col min="17" max="17" width="13.5546875" style="47" bestFit="1" customWidth="1"/>
    <col min="18" max="16384" width="11.5546875" style="47"/>
  </cols>
  <sheetData>
    <row r="7" spans="1:17" x14ac:dyDescent="0.25">
      <c r="B7" s="46"/>
      <c r="F7" s="48"/>
    </row>
    <row r="8" spans="1:17" x14ac:dyDescent="0.25">
      <c r="B8" s="46"/>
      <c r="F8" s="48"/>
    </row>
    <row r="9" spans="1:17" x14ac:dyDescent="0.25">
      <c r="B9" s="46"/>
      <c r="F9" s="48"/>
    </row>
    <row r="10" spans="1:17" x14ac:dyDescent="0.25">
      <c r="G10" s="47"/>
      <c r="H10" s="186"/>
    </row>
    <row r="11" spans="1:17" ht="15.6" x14ac:dyDescent="0.3">
      <c r="B11" s="209" t="s">
        <v>0</v>
      </c>
      <c r="C11" s="209"/>
      <c r="D11" s="209"/>
      <c r="E11" s="209"/>
      <c r="F11" s="209"/>
      <c r="G11" s="209"/>
      <c r="H11" s="209"/>
      <c r="I11" s="209"/>
      <c r="J11" s="209"/>
      <c r="K11" s="209"/>
      <c r="L11" s="209"/>
      <c r="M11" s="209"/>
      <c r="N11" s="209"/>
      <c r="O11" s="209"/>
      <c r="P11" s="209"/>
      <c r="Q11" s="209"/>
    </row>
    <row r="12" spans="1:17" ht="15.6" x14ac:dyDescent="0.3">
      <c r="B12" s="209" t="s">
        <v>559</v>
      </c>
      <c r="C12" s="209"/>
      <c r="D12" s="209"/>
      <c r="E12" s="209"/>
      <c r="F12" s="209"/>
      <c r="G12" s="209"/>
      <c r="H12" s="209"/>
      <c r="I12" s="209"/>
      <c r="J12" s="209"/>
      <c r="K12" s="209"/>
      <c r="L12" s="209"/>
      <c r="M12" s="209"/>
      <c r="N12" s="209"/>
      <c r="O12" s="209"/>
      <c r="P12" s="209"/>
      <c r="Q12" s="209"/>
    </row>
    <row r="13" spans="1:17" x14ac:dyDescent="0.25">
      <c r="B13" s="214" t="s">
        <v>367</v>
      </c>
      <c r="C13" s="214"/>
      <c r="D13" s="214"/>
      <c r="E13" s="214"/>
      <c r="F13" s="214"/>
      <c r="G13" s="214"/>
      <c r="H13" s="214"/>
      <c r="I13" s="214"/>
      <c r="J13" s="214"/>
      <c r="K13" s="214"/>
      <c r="L13" s="214"/>
      <c r="M13" s="214"/>
      <c r="N13" s="214"/>
      <c r="O13" s="214"/>
      <c r="P13" s="214"/>
      <c r="Q13" s="214"/>
    </row>
    <row r="14" spans="1:17" ht="16.2" thickBot="1" x14ac:dyDescent="0.35">
      <c r="B14" s="46"/>
      <c r="C14" s="49"/>
      <c r="D14" s="49"/>
      <c r="F14" s="50"/>
      <c r="G14" s="50"/>
      <c r="H14" s="187"/>
      <c r="I14" s="49"/>
      <c r="J14" s="49"/>
      <c r="K14" s="49"/>
      <c r="M14" s="49"/>
      <c r="O14" s="49"/>
      <c r="P14" s="49"/>
    </row>
    <row r="15" spans="1:17" ht="31.8" thickBot="1" x14ac:dyDescent="0.3">
      <c r="B15" s="121" t="s">
        <v>1</v>
      </c>
      <c r="C15" s="122" t="s">
        <v>200</v>
      </c>
      <c r="D15" s="122" t="s">
        <v>3</v>
      </c>
      <c r="E15" s="122" t="s">
        <v>201</v>
      </c>
      <c r="F15" s="122" t="s">
        <v>5</v>
      </c>
      <c r="G15" s="122" t="s">
        <v>6</v>
      </c>
      <c r="H15" s="188" t="s">
        <v>548</v>
      </c>
      <c r="I15" s="122" t="s">
        <v>204</v>
      </c>
      <c r="J15" s="122" t="s">
        <v>349</v>
      </c>
      <c r="K15" s="122" t="s">
        <v>350</v>
      </c>
      <c r="L15" s="122" t="s">
        <v>10</v>
      </c>
      <c r="M15" s="122" t="s">
        <v>11</v>
      </c>
      <c r="N15" s="122" t="s">
        <v>12</v>
      </c>
      <c r="O15" s="122" t="s">
        <v>351</v>
      </c>
      <c r="P15" s="122" t="s">
        <v>352</v>
      </c>
      <c r="Q15" s="123" t="s">
        <v>15</v>
      </c>
    </row>
    <row r="16" spans="1:17" ht="30.75" customHeight="1" x14ac:dyDescent="0.25">
      <c r="A16" s="59"/>
      <c r="B16" s="124">
        <v>1</v>
      </c>
      <c r="C16" s="67" t="s">
        <v>64</v>
      </c>
      <c r="D16" s="67" t="s">
        <v>217</v>
      </c>
      <c r="E16" s="67" t="s">
        <v>371</v>
      </c>
      <c r="F16" s="67" t="s">
        <v>38</v>
      </c>
      <c r="G16" s="68" t="s">
        <v>20</v>
      </c>
      <c r="H16" s="189" t="s">
        <v>549</v>
      </c>
      <c r="I16" s="66">
        <v>11000</v>
      </c>
      <c r="J16" s="69">
        <v>0</v>
      </c>
      <c r="K16" s="66">
        <v>11000</v>
      </c>
      <c r="L16" s="66">
        <v>315.7</v>
      </c>
      <c r="M16" s="66">
        <v>1552.49</v>
      </c>
      <c r="N16" s="66">
        <v>334.4</v>
      </c>
      <c r="O16" s="66">
        <v>0</v>
      </c>
      <c r="P16" s="66">
        <f t="shared" ref="P16:P21" si="0">SUM(L16:O16)</f>
        <v>2202.59</v>
      </c>
      <c r="Q16" s="125">
        <f t="shared" ref="Q16:Q21" si="1">K16-P16</f>
        <v>8797.41</v>
      </c>
    </row>
    <row r="17" spans="1:17" ht="30.75" customHeight="1" x14ac:dyDescent="0.25">
      <c r="A17" s="59"/>
      <c r="B17" s="124">
        <v>2</v>
      </c>
      <c r="C17" s="67" t="s">
        <v>372</v>
      </c>
      <c r="D17" s="67" t="s">
        <v>373</v>
      </c>
      <c r="E17" s="67" t="s">
        <v>239</v>
      </c>
      <c r="F17" s="67" t="s">
        <v>38</v>
      </c>
      <c r="G17" s="68" t="s">
        <v>20</v>
      </c>
      <c r="H17" s="189" t="s">
        <v>549</v>
      </c>
      <c r="I17" s="66">
        <v>16000</v>
      </c>
      <c r="J17" s="69">
        <v>0</v>
      </c>
      <c r="K17" s="66">
        <v>16000</v>
      </c>
      <c r="L17" s="66">
        <v>459.2</v>
      </c>
      <c r="M17" s="66">
        <v>1995.14</v>
      </c>
      <c r="N17" s="66">
        <v>486.4</v>
      </c>
      <c r="O17" s="66">
        <v>0</v>
      </c>
      <c r="P17" s="66">
        <f t="shared" si="0"/>
        <v>2940.7400000000002</v>
      </c>
      <c r="Q17" s="125">
        <f t="shared" si="1"/>
        <v>13059.26</v>
      </c>
    </row>
    <row r="18" spans="1:17" ht="30.75" customHeight="1" x14ac:dyDescent="0.25">
      <c r="A18" s="59"/>
      <c r="B18" s="60">
        <v>3</v>
      </c>
      <c r="C18" s="61" t="s">
        <v>71</v>
      </c>
      <c r="D18" s="61" t="s">
        <v>72</v>
      </c>
      <c r="E18" s="61" t="s">
        <v>248</v>
      </c>
      <c r="F18" s="61" t="s">
        <v>48</v>
      </c>
      <c r="G18" s="62" t="s">
        <v>20</v>
      </c>
      <c r="H18" s="189" t="s">
        <v>549</v>
      </c>
      <c r="I18" s="63">
        <v>20000</v>
      </c>
      <c r="J18" s="64">
        <v>0</v>
      </c>
      <c r="K18" s="63">
        <v>20000</v>
      </c>
      <c r="L18" s="63">
        <v>574</v>
      </c>
      <c r="M18" s="63">
        <v>0</v>
      </c>
      <c r="N18" s="63">
        <v>608</v>
      </c>
      <c r="O18" s="63">
        <v>0</v>
      </c>
      <c r="P18" s="63">
        <f t="shared" si="0"/>
        <v>1182</v>
      </c>
      <c r="Q18" s="65">
        <f t="shared" si="1"/>
        <v>18818</v>
      </c>
    </row>
    <row r="19" spans="1:17" ht="30.75" customHeight="1" x14ac:dyDescent="0.25">
      <c r="A19" s="59"/>
      <c r="B19" s="124">
        <v>4</v>
      </c>
      <c r="C19" s="67" t="s">
        <v>376</v>
      </c>
      <c r="D19" s="67" t="s">
        <v>72</v>
      </c>
      <c r="E19" s="67" t="s">
        <v>248</v>
      </c>
      <c r="F19" s="67" t="s">
        <v>38</v>
      </c>
      <c r="G19" s="68" t="s">
        <v>20</v>
      </c>
      <c r="H19" s="189" t="s">
        <v>549</v>
      </c>
      <c r="I19" s="66">
        <v>25000</v>
      </c>
      <c r="J19" s="69">
        <v>0</v>
      </c>
      <c r="K19" s="66">
        <v>25000</v>
      </c>
      <c r="L19" s="66">
        <v>717.5</v>
      </c>
      <c r="M19" s="66">
        <v>3984.93</v>
      </c>
      <c r="N19" s="66">
        <v>760</v>
      </c>
      <c r="O19" s="66">
        <v>0</v>
      </c>
      <c r="P19" s="66">
        <f t="shared" si="0"/>
        <v>5462.43</v>
      </c>
      <c r="Q19" s="125">
        <f t="shared" si="1"/>
        <v>19537.57</v>
      </c>
    </row>
    <row r="20" spans="1:17" ht="30.75" customHeight="1" x14ac:dyDescent="0.25">
      <c r="B20" s="124">
        <v>5</v>
      </c>
      <c r="C20" s="58" t="s">
        <v>81</v>
      </c>
      <c r="D20" s="58" t="s">
        <v>544</v>
      </c>
      <c r="E20" s="58" t="s">
        <v>368</v>
      </c>
      <c r="F20" s="58" t="s">
        <v>23</v>
      </c>
      <c r="G20" s="54" t="s">
        <v>20</v>
      </c>
      <c r="H20" s="189" t="s">
        <v>549</v>
      </c>
      <c r="I20" s="55">
        <v>55000</v>
      </c>
      <c r="J20" s="55">
        <v>0</v>
      </c>
      <c r="K20" s="55">
        <v>55000</v>
      </c>
      <c r="L20" s="55">
        <v>1578.5</v>
      </c>
      <c r="M20" s="66">
        <v>12852.74</v>
      </c>
      <c r="N20" s="66">
        <v>1672</v>
      </c>
      <c r="O20" s="66">
        <v>0</v>
      </c>
      <c r="P20" s="66">
        <f t="shared" si="0"/>
        <v>16103.24</v>
      </c>
      <c r="Q20" s="125">
        <f t="shared" si="1"/>
        <v>38896.76</v>
      </c>
    </row>
    <row r="21" spans="1:17" ht="30.75" customHeight="1" x14ac:dyDescent="0.25">
      <c r="A21" s="59"/>
      <c r="B21" s="60">
        <v>6</v>
      </c>
      <c r="C21" s="67" t="s">
        <v>90</v>
      </c>
      <c r="D21" s="67" t="s">
        <v>374</v>
      </c>
      <c r="E21" s="67" t="s">
        <v>375</v>
      </c>
      <c r="F21" s="67" t="s">
        <v>38</v>
      </c>
      <c r="G21" s="68" t="s">
        <v>30</v>
      </c>
      <c r="H21" s="189" t="s">
        <v>549</v>
      </c>
      <c r="I21" s="66">
        <v>25000</v>
      </c>
      <c r="J21" s="69">
        <v>0</v>
      </c>
      <c r="K21" s="66">
        <v>25000</v>
      </c>
      <c r="L21" s="66">
        <v>717.5</v>
      </c>
      <c r="M21" s="66">
        <v>3888.94</v>
      </c>
      <c r="N21" s="66">
        <v>760</v>
      </c>
      <c r="O21" s="66">
        <v>0</v>
      </c>
      <c r="P21" s="66">
        <f t="shared" si="0"/>
        <v>5366.4400000000005</v>
      </c>
      <c r="Q21" s="125">
        <f t="shared" si="1"/>
        <v>19633.559999999998</v>
      </c>
    </row>
    <row r="22" spans="1:17" ht="30.75" customHeight="1" x14ac:dyDescent="0.25">
      <c r="B22" s="124">
        <v>7</v>
      </c>
      <c r="C22" s="58" t="s">
        <v>107</v>
      </c>
      <c r="D22" s="58" t="s">
        <v>111</v>
      </c>
      <c r="E22" s="58" t="s">
        <v>109</v>
      </c>
      <c r="F22" s="58" t="s">
        <v>38</v>
      </c>
      <c r="G22" s="54" t="s">
        <v>20</v>
      </c>
      <c r="H22" s="189" t="s">
        <v>549</v>
      </c>
      <c r="I22" s="55">
        <v>36000</v>
      </c>
      <c r="J22" s="56">
        <v>0</v>
      </c>
      <c r="K22" s="55">
        <v>36000</v>
      </c>
      <c r="L22" s="55">
        <v>1033.2</v>
      </c>
      <c r="M22" s="66">
        <v>5556.66</v>
      </c>
      <c r="N22" s="66">
        <v>1094.4000000000001</v>
      </c>
      <c r="O22" s="66">
        <v>0</v>
      </c>
      <c r="P22" s="66">
        <f t="shared" ref="P22:P24" si="2">SUM(L22:O22)</f>
        <v>7684.26</v>
      </c>
      <c r="Q22" s="125">
        <f t="shared" ref="Q22:Q24" si="3">K22-P22</f>
        <v>28315.739999999998</v>
      </c>
    </row>
    <row r="23" spans="1:17" ht="30.75" customHeight="1" x14ac:dyDescent="0.25">
      <c r="A23" s="59"/>
      <c r="B23" s="124">
        <v>8</v>
      </c>
      <c r="C23" s="67" t="s">
        <v>144</v>
      </c>
      <c r="D23" s="67" t="s">
        <v>369</v>
      </c>
      <c r="E23" s="67" t="s">
        <v>370</v>
      </c>
      <c r="F23" s="67" t="s">
        <v>48</v>
      </c>
      <c r="G23" s="68" t="s">
        <v>20</v>
      </c>
      <c r="H23" s="189" t="s">
        <v>550</v>
      </c>
      <c r="I23" s="66">
        <v>130000</v>
      </c>
      <c r="J23" s="69">
        <v>0</v>
      </c>
      <c r="K23" s="66">
        <v>130000</v>
      </c>
      <c r="L23" s="66">
        <v>3731</v>
      </c>
      <c r="M23" s="66">
        <v>28214.959999999999</v>
      </c>
      <c r="N23" s="66">
        <v>3952</v>
      </c>
      <c r="O23" s="66">
        <v>0</v>
      </c>
      <c r="P23" s="66">
        <f t="shared" si="2"/>
        <v>35897.96</v>
      </c>
      <c r="Q23" s="125">
        <f t="shared" si="3"/>
        <v>94102.040000000008</v>
      </c>
    </row>
    <row r="24" spans="1:17" ht="30.75" customHeight="1" x14ac:dyDescent="0.25">
      <c r="A24" s="59"/>
      <c r="B24" s="60">
        <v>9</v>
      </c>
      <c r="C24" s="67" t="s">
        <v>148</v>
      </c>
      <c r="D24" s="67" t="s">
        <v>377</v>
      </c>
      <c r="E24" s="67" t="s">
        <v>378</v>
      </c>
      <c r="F24" s="67" t="s">
        <v>48</v>
      </c>
      <c r="G24" s="68" t="s">
        <v>30</v>
      </c>
      <c r="H24" s="189" t="s">
        <v>550</v>
      </c>
      <c r="I24" s="66">
        <v>60000</v>
      </c>
      <c r="J24" s="69">
        <v>0</v>
      </c>
      <c r="K24" s="66">
        <v>60000</v>
      </c>
      <c r="L24" s="66">
        <v>1722</v>
      </c>
      <c r="M24" s="66">
        <v>12133.16</v>
      </c>
      <c r="N24" s="66">
        <v>1824</v>
      </c>
      <c r="O24" s="66">
        <v>0</v>
      </c>
      <c r="P24" s="66">
        <f t="shared" si="2"/>
        <v>15679.16</v>
      </c>
      <c r="Q24" s="125">
        <f t="shared" si="3"/>
        <v>44320.84</v>
      </c>
    </row>
    <row r="25" spans="1:17" ht="30.75" customHeight="1" x14ac:dyDescent="0.25">
      <c r="A25" s="59"/>
      <c r="B25" s="124">
        <v>10</v>
      </c>
      <c r="C25" s="119" t="s">
        <v>163</v>
      </c>
      <c r="D25" s="119" t="s">
        <v>153</v>
      </c>
      <c r="E25" s="119" t="s">
        <v>155</v>
      </c>
      <c r="F25" s="119" t="s">
        <v>38</v>
      </c>
      <c r="G25" s="120" t="s">
        <v>30</v>
      </c>
      <c r="H25" s="189" t="s">
        <v>550</v>
      </c>
      <c r="I25" s="126">
        <v>14000</v>
      </c>
      <c r="J25" s="127">
        <v>0</v>
      </c>
      <c r="K25" s="126">
        <v>14000</v>
      </c>
      <c r="L25" s="126">
        <v>401.8</v>
      </c>
      <c r="M25" s="126">
        <v>0</v>
      </c>
      <c r="N25" s="126">
        <v>425.6</v>
      </c>
      <c r="O25" s="126">
        <v>0</v>
      </c>
      <c r="P25" s="126">
        <f>SUM(L25:O25)</f>
        <v>827.40000000000009</v>
      </c>
      <c r="Q25" s="128">
        <f>K25-P25</f>
        <v>13172.6</v>
      </c>
    </row>
    <row r="26" spans="1:17" ht="30.75" customHeight="1" thickBot="1" x14ac:dyDescent="0.3">
      <c r="A26" s="59"/>
      <c r="B26" s="124">
        <v>11</v>
      </c>
      <c r="C26" s="67" t="s">
        <v>175</v>
      </c>
      <c r="D26" s="67" t="s">
        <v>173</v>
      </c>
      <c r="E26" s="67" t="s">
        <v>534</v>
      </c>
      <c r="F26" s="67" t="s">
        <v>38</v>
      </c>
      <c r="G26" s="68" t="s">
        <v>20</v>
      </c>
      <c r="H26" s="189" t="s">
        <v>550</v>
      </c>
      <c r="I26" s="66">
        <v>95000</v>
      </c>
      <c r="J26" s="69">
        <v>0</v>
      </c>
      <c r="K26" s="66">
        <v>95000</v>
      </c>
      <c r="L26" s="66">
        <v>2726.5</v>
      </c>
      <c r="M26" s="66">
        <v>19162.12</v>
      </c>
      <c r="N26" s="66">
        <v>2888</v>
      </c>
      <c r="O26" s="66">
        <v>0</v>
      </c>
      <c r="P26" s="66">
        <f t="shared" ref="P26" si="4">SUM(L26:O26)</f>
        <v>24776.62</v>
      </c>
      <c r="Q26" s="125">
        <f t="shared" ref="Q26" si="5">K26-P26</f>
        <v>70223.38</v>
      </c>
    </row>
    <row r="27" spans="1:17" ht="16.2" thickBot="1" x14ac:dyDescent="0.3">
      <c r="B27" s="215" t="s">
        <v>193</v>
      </c>
      <c r="C27" s="216"/>
      <c r="D27" s="216"/>
      <c r="E27" s="216"/>
      <c r="F27" s="216"/>
      <c r="G27" s="217"/>
      <c r="H27" s="190"/>
      <c r="I27" s="129">
        <f>SUM(I16:I26)</f>
        <v>487000</v>
      </c>
      <c r="J27" s="129">
        <f t="shared" ref="J27:Q27" si="6">SUM(J16:J26)</f>
        <v>0</v>
      </c>
      <c r="K27" s="129">
        <f t="shared" si="6"/>
        <v>487000</v>
      </c>
      <c r="L27" s="129">
        <f t="shared" si="6"/>
        <v>13976.899999999998</v>
      </c>
      <c r="M27" s="129">
        <f t="shared" si="6"/>
        <v>89341.14</v>
      </c>
      <c r="N27" s="129">
        <f t="shared" si="6"/>
        <v>14804.800000000001</v>
      </c>
      <c r="O27" s="129">
        <f t="shared" si="6"/>
        <v>0</v>
      </c>
      <c r="P27" s="129">
        <f t="shared" si="6"/>
        <v>118122.84</v>
      </c>
      <c r="Q27" s="129">
        <f t="shared" si="6"/>
        <v>368877.16</v>
      </c>
    </row>
    <row r="30" spans="1:17" x14ac:dyDescent="0.25">
      <c r="D30" s="48" t="s">
        <v>194</v>
      </c>
      <c r="F30" s="214" t="s">
        <v>345</v>
      </c>
      <c r="G30" s="214"/>
      <c r="M30" s="214" t="s">
        <v>345</v>
      </c>
      <c r="N30" s="214"/>
      <c r="O30" s="214"/>
    </row>
    <row r="31" spans="1:17" x14ac:dyDescent="0.25">
      <c r="F31" s="48"/>
    </row>
    <row r="32" spans="1:17" x14ac:dyDescent="0.25">
      <c r="F32" s="48"/>
    </row>
    <row r="33" spans="4:15" x14ac:dyDescent="0.25">
      <c r="F33" s="70"/>
      <c r="G33" s="71"/>
      <c r="H33" s="191"/>
      <c r="I33" s="46"/>
      <c r="M33" s="212"/>
      <c r="N33" s="212"/>
      <c r="O33" s="212"/>
    </row>
    <row r="34" spans="4:15" x14ac:dyDescent="0.25">
      <c r="D34" s="72" t="s">
        <v>346</v>
      </c>
      <c r="F34" s="213" t="s">
        <v>198</v>
      </c>
      <c r="G34" s="213"/>
      <c r="I34" s="46"/>
      <c r="M34" s="214" t="s">
        <v>347</v>
      </c>
      <c r="N34" s="214"/>
      <c r="O34" s="214"/>
    </row>
    <row r="35" spans="4:15" x14ac:dyDescent="0.25">
      <c r="F35" s="48"/>
    </row>
    <row r="36" spans="4:15" x14ac:dyDescent="0.25">
      <c r="F36" s="48"/>
    </row>
    <row r="37" spans="4:15" x14ac:dyDescent="0.25">
      <c r="G37" s="47"/>
      <c r="H37" s="186"/>
    </row>
  </sheetData>
  <mergeCells count="9">
    <mergeCell ref="M33:O33"/>
    <mergeCell ref="F34:G34"/>
    <mergeCell ref="M34:O34"/>
    <mergeCell ref="B11:Q11"/>
    <mergeCell ref="B12:Q12"/>
    <mergeCell ref="B13:Q13"/>
    <mergeCell ref="B27:G27"/>
    <mergeCell ref="F30:G30"/>
    <mergeCell ref="M30:O30"/>
  </mergeCells>
  <phoneticPr fontId="3" type="noConversion"/>
  <pageMargins left="0.70866141732283472" right="0.70866141732283472" top="0.74803149606299213" bottom="0.74803149606299213" header="0.31496062992125984" footer="0.31496062992125984"/>
  <pageSetup paperSize="5" scale="46" fitToHeight="0" orientation="landscape" r:id="rId1"/>
  <headerFooter>
    <oddFooter>&amp;CPágina &amp;P /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C2F179-DAA0-4A15-9134-1F2A714A6D51}">
  <sheetPr>
    <pageSetUpPr fitToPage="1"/>
  </sheetPr>
  <dimension ref="A6:R29"/>
  <sheetViews>
    <sheetView tabSelected="1" view="pageBreakPreview" zoomScale="40" zoomScaleNormal="100" zoomScaleSheetLayoutView="40" workbookViewId="0">
      <selection activeCell="M20" sqref="M20"/>
    </sheetView>
  </sheetViews>
  <sheetFormatPr baseColWidth="10" defaultColWidth="11.5546875" defaultRowHeight="13.2" x14ac:dyDescent="0.25"/>
  <cols>
    <col min="1" max="1" width="2.33203125" style="2" customWidth="1"/>
    <col min="2" max="2" width="12.6640625" style="2" customWidth="1"/>
    <col min="3" max="3" width="65" style="2" customWidth="1"/>
    <col min="4" max="4" width="65.6640625" style="2" customWidth="1"/>
    <col min="5" max="5" width="72.44140625" style="2" customWidth="1"/>
    <col min="6" max="6" width="41.44140625" style="2" customWidth="1"/>
    <col min="7" max="7" width="22.109375" style="2" customWidth="1"/>
    <col min="8" max="8" width="26.109375" style="2" customWidth="1"/>
    <col min="9" max="9" width="24.33203125" style="2" customWidth="1"/>
    <col min="10" max="13" width="26.109375" style="2" customWidth="1"/>
    <col min="14" max="16" width="21.88671875" style="2" customWidth="1"/>
    <col min="17" max="16384" width="11.5546875" style="2"/>
  </cols>
  <sheetData>
    <row r="6" spans="2:16" s="75" customFormat="1" ht="20.399999999999999" x14ac:dyDescent="0.35"/>
    <row r="7" spans="2:16" s="75" customFormat="1" ht="20.399999999999999" x14ac:dyDescent="0.35"/>
    <row r="8" spans="2:16" s="75" customFormat="1" ht="20.399999999999999" x14ac:dyDescent="0.35"/>
    <row r="9" spans="2:16" s="75" customFormat="1" ht="20.399999999999999" x14ac:dyDescent="0.35"/>
    <row r="10" spans="2:16" s="75" customFormat="1" ht="20.399999999999999" x14ac:dyDescent="0.35"/>
    <row r="11" spans="2:16" s="75" customFormat="1" ht="20.399999999999999" x14ac:dyDescent="0.35"/>
    <row r="12" spans="2:16" s="75" customFormat="1" ht="26.25" customHeight="1" x14ac:dyDescent="0.4">
      <c r="B12" s="194" t="s">
        <v>560</v>
      </c>
      <c r="C12" s="194"/>
      <c r="D12" s="194"/>
      <c r="E12" s="194"/>
      <c r="F12" s="194"/>
      <c r="G12" s="194"/>
      <c r="H12" s="194"/>
      <c r="I12" s="194"/>
      <c r="J12" s="194"/>
      <c r="K12" s="194"/>
      <c r="L12" s="194"/>
      <c r="M12" s="194"/>
      <c r="N12" s="194"/>
      <c r="O12" s="194"/>
      <c r="P12" s="194"/>
    </row>
    <row r="13" spans="2:16" s="75" customFormat="1" ht="26.25" customHeight="1" x14ac:dyDescent="0.35">
      <c r="B13" s="218" t="s">
        <v>545</v>
      </c>
      <c r="C13" s="218"/>
      <c r="D13" s="218"/>
      <c r="E13" s="218"/>
      <c r="F13" s="218"/>
      <c r="G13" s="218"/>
      <c r="H13" s="218"/>
      <c r="I13" s="218"/>
      <c r="J13" s="218"/>
      <c r="K13" s="218"/>
      <c r="L13" s="218"/>
      <c r="M13" s="218"/>
      <c r="N13" s="218"/>
      <c r="O13" s="218"/>
      <c r="P13" s="218"/>
    </row>
    <row r="14" spans="2:16" s="75" customFormat="1" ht="9" customHeight="1" x14ac:dyDescent="0.4">
      <c r="B14" s="76"/>
      <c r="C14" s="112"/>
      <c r="D14" s="112"/>
      <c r="E14" s="112"/>
      <c r="F14" s="112"/>
      <c r="G14" s="112"/>
      <c r="H14" s="112"/>
      <c r="J14" s="112"/>
      <c r="L14" s="112"/>
      <c r="M14" s="112"/>
    </row>
    <row r="15" spans="2:16" s="75" customFormat="1" ht="13.2" customHeight="1" x14ac:dyDescent="0.35">
      <c r="B15" s="201"/>
      <c r="C15" s="201"/>
      <c r="D15" s="201"/>
      <c r="E15" s="201"/>
      <c r="F15" s="201"/>
      <c r="G15" s="201"/>
      <c r="H15" s="201"/>
      <c r="I15" s="201"/>
      <c r="J15" s="201"/>
      <c r="K15" s="201"/>
      <c r="L15" s="201"/>
      <c r="M15" s="201"/>
      <c r="N15" s="201"/>
      <c r="O15" s="201"/>
      <c r="P15" s="201"/>
    </row>
    <row r="16" spans="2:16" s="75" customFormat="1" ht="20.399999999999999" x14ac:dyDescent="0.35">
      <c r="B16" s="76"/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76"/>
      <c r="N16" s="76"/>
      <c r="O16" s="76"/>
      <c r="P16" s="76"/>
    </row>
    <row r="17" spans="1:18" s="75" customFormat="1" ht="20.399999999999999" x14ac:dyDescent="0.35">
      <c r="B17" s="76"/>
      <c r="C17" s="76"/>
      <c r="D17" s="76"/>
      <c r="E17" s="76"/>
      <c r="F17" s="76"/>
      <c r="G17" s="76"/>
      <c r="H17" s="76"/>
      <c r="I17" s="76"/>
      <c r="J17" s="76"/>
      <c r="K17" s="76"/>
      <c r="L17" s="76"/>
      <c r="M17" s="76"/>
      <c r="N17" s="76"/>
      <c r="O17" s="76"/>
      <c r="P17" s="76"/>
    </row>
    <row r="18" spans="1:18" s="75" customFormat="1" ht="21" thickBot="1" x14ac:dyDescent="0.4"/>
    <row r="19" spans="1:18" s="73" customFormat="1" ht="42" x14ac:dyDescent="0.25">
      <c r="B19" s="113" t="s">
        <v>1</v>
      </c>
      <c r="C19" s="114" t="s">
        <v>200</v>
      </c>
      <c r="D19" s="114" t="s">
        <v>380</v>
      </c>
      <c r="E19" s="114" t="s">
        <v>201</v>
      </c>
      <c r="F19" s="114" t="s">
        <v>5</v>
      </c>
      <c r="G19" s="114" t="s">
        <v>381</v>
      </c>
      <c r="H19" s="114" t="s">
        <v>204</v>
      </c>
      <c r="I19" s="114" t="s">
        <v>349</v>
      </c>
      <c r="J19" s="114" t="s">
        <v>350</v>
      </c>
      <c r="K19" s="114" t="s">
        <v>10</v>
      </c>
      <c r="L19" s="114" t="s">
        <v>11</v>
      </c>
      <c r="M19" s="114" t="s">
        <v>12</v>
      </c>
      <c r="N19" s="114" t="s">
        <v>351</v>
      </c>
      <c r="O19" s="114" t="s">
        <v>352</v>
      </c>
      <c r="P19" s="114" t="s">
        <v>15</v>
      </c>
    </row>
    <row r="20" spans="1:18" s="82" customFormat="1" ht="57.75" customHeight="1" thickBot="1" x14ac:dyDescent="0.4">
      <c r="A20" s="84"/>
      <c r="B20" s="104">
        <v>1</v>
      </c>
      <c r="C20" s="85" t="s">
        <v>152</v>
      </c>
      <c r="D20" s="85" t="s">
        <v>369</v>
      </c>
      <c r="E20" s="85" t="s">
        <v>519</v>
      </c>
      <c r="F20" s="86" t="s">
        <v>48</v>
      </c>
      <c r="G20" s="87" t="s">
        <v>20</v>
      </c>
      <c r="H20" s="88">
        <v>80000</v>
      </c>
      <c r="I20" s="88">
        <v>0</v>
      </c>
      <c r="J20" s="88">
        <v>80000</v>
      </c>
      <c r="K20" s="88">
        <v>2296</v>
      </c>
      <c r="L20" s="88">
        <v>11349.72</v>
      </c>
      <c r="M20" s="88">
        <v>2432</v>
      </c>
      <c r="N20" s="88">
        <v>0</v>
      </c>
      <c r="O20" s="88">
        <f t="shared" ref="O20" si="0">SUM(K20:N20)</f>
        <v>16077.72</v>
      </c>
      <c r="P20" s="88">
        <f t="shared" ref="P20" si="1">J20-O20</f>
        <v>63922.28</v>
      </c>
      <c r="Q20" s="83"/>
    </row>
    <row r="21" spans="1:18" s="73" customFormat="1" ht="34.5" customHeight="1" thickBot="1" x14ac:dyDescent="0.3">
      <c r="B21" s="219" t="s">
        <v>193</v>
      </c>
      <c r="C21" s="220"/>
      <c r="D21" s="220"/>
      <c r="E21" s="220"/>
      <c r="F21" s="220"/>
      <c r="G21" s="220"/>
      <c r="H21" s="115">
        <f t="shared" ref="H21:P21" si="2">SUM(H20:H20)</f>
        <v>80000</v>
      </c>
      <c r="I21" s="115">
        <f t="shared" si="2"/>
        <v>0</v>
      </c>
      <c r="J21" s="115">
        <f t="shared" si="2"/>
        <v>80000</v>
      </c>
      <c r="K21" s="115">
        <f t="shared" si="2"/>
        <v>2296</v>
      </c>
      <c r="L21" s="115">
        <f t="shared" si="2"/>
        <v>11349.72</v>
      </c>
      <c r="M21" s="115">
        <f t="shared" si="2"/>
        <v>2432</v>
      </c>
      <c r="N21" s="115">
        <f t="shared" si="2"/>
        <v>0</v>
      </c>
      <c r="O21" s="115">
        <f t="shared" si="2"/>
        <v>16077.72</v>
      </c>
      <c r="P21" s="115">
        <f t="shared" si="2"/>
        <v>63922.28</v>
      </c>
      <c r="R21" s="73" t="s">
        <v>138</v>
      </c>
    </row>
    <row r="22" spans="1:18" s="75" customFormat="1" ht="20.399999999999999" x14ac:dyDescent="0.35"/>
    <row r="23" spans="1:18" s="75" customFormat="1" ht="20.399999999999999" x14ac:dyDescent="0.35">
      <c r="D23" s="76"/>
      <c r="H23" s="76"/>
      <c r="M23" s="218"/>
      <c r="N23" s="218"/>
    </row>
    <row r="24" spans="1:18" s="75" customFormat="1" ht="20.399999999999999" x14ac:dyDescent="0.35"/>
    <row r="25" spans="1:18" s="75" customFormat="1" ht="20.399999999999999" x14ac:dyDescent="0.35">
      <c r="D25" s="76" t="s">
        <v>194</v>
      </c>
      <c r="F25" s="76"/>
      <c r="H25" s="218" t="s">
        <v>345</v>
      </c>
      <c r="I25" s="218"/>
      <c r="L25" s="218" t="s">
        <v>345</v>
      </c>
      <c r="M25" s="218"/>
      <c r="N25" s="218"/>
    </row>
    <row r="26" spans="1:18" s="75" customFormat="1" ht="20.399999999999999" x14ac:dyDescent="0.35">
      <c r="D26" s="76"/>
      <c r="F26" s="76"/>
      <c r="H26" s="76"/>
      <c r="I26" s="76"/>
      <c r="M26" s="76"/>
      <c r="N26" s="76"/>
    </row>
    <row r="27" spans="1:18" s="75" customFormat="1" ht="20.399999999999999" x14ac:dyDescent="0.35">
      <c r="D27" s="116"/>
      <c r="F27" s="76"/>
      <c r="H27" s="117"/>
      <c r="I27" s="118"/>
      <c r="L27" s="116"/>
      <c r="M27" s="116"/>
      <c r="N27" s="116"/>
    </row>
    <row r="28" spans="1:18" s="75" customFormat="1" ht="20.399999999999999" x14ac:dyDescent="0.35">
      <c r="D28" s="76" t="s">
        <v>346</v>
      </c>
      <c r="F28" s="76"/>
      <c r="H28" s="218" t="s">
        <v>198</v>
      </c>
      <c r="I28" s="218"/>
      <c r="L28" s="218" t="s">
        <v>347</v>
      </c>
      <c r="M28" s="218"/>
      <c r="N28" s="218"/>
    </row>
    <row r="29" spans="1:18" s="75" customFormat="1" ht="20.399999999999999" x14ac:dyDescent="0.35">
      <c r="F29" s="76"/>
    </row>
  </sheetData>
  <mergeCells count="9">
    <mergeCell ref="H28:I28"/>
    <mergeCell ref="L28:N28"/>
    <mergeCell ref="B12:P12"/>
    <mergeCell ref="B13:P13"/>
    <mergeCell ref="B15:P15"/>
    <mergeCell ref="B21:G21"/>
    <mergeCell ref="M23:N23"/>
    <mergeCell ref="H25:I25"/>
    <mergeCell ref="L25:N25"/>
  </mergeCells>
  <pageMargins left="0.7" right="0.7" top="0.75" bottom="0.75" header="0.3" footer="0.3"/>
  <pageSetup paperSize="5" scale="31" fitToHeight="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91E42B-C756-47FF-817E-3029A0B9E3A0}">
  <dimension ref="A1:P162"/>
  <sheetViews>
    <sheetView zoomScale="73" zoomScaleNormal="73" workbookViewId="0">
      <selection activeCell="E107" sqref="E107"/>
    </sheetView>
  </sheetViews>
  <sheetFormatPr baseColWidth="10" defaultColWidth="8.6640625" defaultRowHeight="13.2" x14ac:dyDescent="0.25"/>
  <cols>
    <col min="1" max="1" width="10.33203125" style="2" bestFit="1" customWidth="1"/>
    <col min="2" max="2" width="27.5546875" style="2" customWidth="1"/>
    <col min="3" max="3" width="38.44140625" style="2" customWidth="1"/>
    <col min="4" max="4" width="41.33203125" style="2" customWidth="1"/>
    <col min="5" max="5" width="27.6640625" style="2" bestFit="1" customWidth="1"/>
    <col min="6" max="6" width="15.44140625" style="2" bestFit="1" customWidth="1"/>
    <col min="7" max="7" width="23" style="2" bestFit="1" customWidth="1"/>
    <col min="8" max="8" width="19.33203125" style="2" customWidth="1"/>
    <col min="9" max="9" width="18" style="2" bestFit="1" customWidth="1"/>
    <col min="10" max="10" width="17.6640625" style="2" bestFit="1" customWidth="1"/>
    <col min="11" max="11" width="12.33203125" style="2" bestFit="1" customWidth="1"/>
    <col min="12" max="12" width="11.33203125" style="2" bestFit="1" customWidth="1"/>
    <col min="13" max="13" width="12.33203125" style="2" bestFit="1" customWidth="1"/>
    <col min="14" max="14" width="20.33203125" style="2" bestFit="1" customWidth="1"/>
    <col min="15" max="15" width="19.6640625" style="2" bestFit="1" customWidth="1"/>
    <col min="16" max="16" width="12.6640625" style="2" bestFit="1" customWidth="1"/>
    <col min="17" max="16384" width="8.6640625" style="2"/>
  </cols>
  <sheetData>
    <row r="1" spans="1:16" ht="33.6" customHeight="1" thickBot="1" x14ac:dyDescent="0.3">
      <c r="A1" s="20" t="s">
        <v>382</v>
      </c>
      <c r="B1" s="21" t="s">
        <v>200</v>
      </c>
      <c r="C1" s="21" t="s">
        <v>380</v>
      </c>
      <c r="D1" s="21" t="s">
        <v>201</v>
      </c>
      <c r="E1" s="21" t="s">
        <v>5</v>
      </c>
      <c r="F1" s="21" t="s">
        <v>381</v>
      </c>
      <c r="G1" s="21" t="s">
        <v>383</v>
      </c>
      <c r="H1" s="22" t="s">
        <v>384</v>
      </c>
      <c r="I1" s="22" t="s">
        <v>349</v>
      </c>
      <c r="J1" s="22" t="s">
        <v>350</v>
      </c>
      <c r="K1" s="22" t="s">
        <v>10</v>
      </c>
      <c r="L1" s="22" t="s">
        <v>11</v>
      </c>
      <c r="M1" s="22" t="s">
        <v>12</v>
      </c>
      <c r="N1" s="22" t="s">
        <v>351</v>
      </c>
      <c r="O1" s="22" t="s">
        <v>352</v>
      </c>
      <c r="P1" s="23" t="s">
        <v>385</v>
      </c>
    </row>
    <row r="2" spans="1:16" ht="22.8" x14ac:dyDescent="0.25">
      <c r="A2" s="24">
        <v>1</v>
      </c>
      <c r="B2" s="25" t="s">
        <v>386</v>
      </c>
      <c r="C2" s="25" t="s">
        <v>17</v>
      </c>
      <c r="D2" s="25" t="s">
        <v>387</v>
      </c>
      <c r="E2" s="25" t="s">
        <v>23</v>
      </c>
      <c r="F2" s="26" t="s">
        <v>20</v>
      </c>
      <c r="G2" s="25" t="s">
        <v>388</v>
      </c>
      <c r="H2" s="27">
        <v>150000</v>
      </c>
      <c r="I2" s="28">
        <v>0</v>
      </c>
      <c r="J2" s="27">
        <v>150000</v>
      </c>
      <c r="K2" s="27">
        <f t="shared" ref="K2:K65" si="0">H2*0.0287</f>
        <v>4305</v>
      </c>
      <c r="L2" s="27">
        <v>23529.09</v>
      </c>
      <c r="M2" s="27">
        <v>4560</v>
      </c>
      <c r="N2" s="27">
        <v>1375.12</v>
      </c>
      <c r="O2" s="27">
        <f t="shared" ref="O2:O65" si="1">K2+L2+M2+N2</f>
        <v>33769.21</v>
      </c>
      <c r="P2" s="29">
        <f t="shared" ref="P2:P33" si="2">J2-O2</f>
        <v>116230.79000000001</v>
      </c>
    </row>
    <row r="3" spans="1:16" ht="22.8" x14ac:dyDescent="0.25">
      <c r="A3" s="30">
        <v>2</v>
      </c>
      <c r="B3" s="18" t="s">
        <v>81</v>
      </c>
      <c r="C3" s="18" t="s">
        <v>17</v>
      </c>
      <c r="D3" s="18" t="s">
        <v>22</v>
      </c>
      <c r="E3" s="18" t="s">
        <v>23</v>
      </c>
      <c r="F3" s="19" t="s">
        <v>20</v>
      </c>
      <c r="G3" s="18" t="s">
        <v>388</v>
      </c>
      <c r="H3" s="31">
        <v>75000</v>
      </c>
      <c r="I3" s="32">
        <v>0</v>
      </c>
      <c r="J3" s="31">
        <v>75000</v>
      </c>
      <c r="K3" s="31">
        <f t="shared" si="0"/>
        <v>2152.5</v>
      </c>
      <c r="L3" s="31">
        <v>6309.38</v>
      </c>
      <c r="M3" s="31">
        <f>H3*0.0304</f>
        <v>2280</v>
      </c>
      <c r="N3" s="31">
        <v>25</v>
      </c>
      <c r="O3" s="31">
        <f t="shared" si="1"/>
        <v>10766.880000000001</v>
      </c>
      <c r="P3" s="33">
        <f t="shared" si="2"/>
        <v>64233.119999999995</v>
      </c>
    </row>
    <row r="4" spans="1:16" ht="22.8" x14ac:dyDescent="0.25">
      <c r="A4" s="30">
        <v>3</v>
      </c>
      <c r="B4" s="18" t="s">
        <v>21</v>
      </c>
      <c r="C4" s="18" t="s">
        <v>17</v>
      </c>
      <c r="D4" s="18" t="s">
        <v>22</v>
      </c>
      <c r="E4" s="18" t="s">
        <v>23</v>
      </c>
      <c r="F4" s="19" t="s">
        <v>20</v>
      </c>
      <c r="G4" s="18" t="s">
        <v>388</v>
      </c>
      <c r="H4" s="31">
        <v>75000</v>
      </c>
      <c r="I4" s="32">
        <v>0</v>
      </c>
      <c r="J4" s="31">
        <v>75000</v>
      </c>
      <c r="K4" s="31">
        <f t="shared" si="0"/>
        <v>2152.5</v>
      </c>
      <c r="L4" s="31">
        <v>6309.38</v>
      </c>
      <c r="M4" s="31">
        <f>H4*0.0304</f>
        <v>2280</v>
      </c>
      <c r="N4" s="31">
        <v>25</v>
      </c>
      <c r="O4" s="31">
        <f t="shared" si="1"/>
        <v>10766.880000000001</v>
      </c>
      <c r="P4" s="33">
        <f t="shared" si="2"/>
        <v>64233.119999999995</v>
      </c>
    </row>
    <row r="5" spans="1:16" ht="22.8" x14ac:dyDescent="0.25">
      <c r="A5" s="30">
        <v>4</v>
      </c>
      <c r="B5" s="18" t="s">
        <v>389</v>
      </c>
      <c r="C5" s="18" t="s">
        <v>17</v>
      </c>
      <c r="D5" s="18" t="s">
        <v>390</v>
      </c>
      <c r="E5" s="18" t="s">
        <v>23</v>
      </c>
      <c r="F5" s="19" t="s">
        <v>30</v>
      </c>
      <c r="G5" s="18" t="s">
        <v>388</v>
      </c>
      <c r="H5" s="31">
        <v>165000</v>
      </c>
      <c r="I5" s="32">
        <v>0</v>
      </c>
      <c r="J5" s="31">
        <v>165000</v>
      </c>
      <c r="K5" s="31">
        <f t="shared" si="0"/>
        <v>4735.5</v>
      </c>
      <c r="L5" s="31">
        <v>27413.5</v>
      </c>
      <c r="M5" s="31">
        <v>4943.8</v>
      </c>
      <c r="N5" s="32">
        <v>25</v>
      </c>
      <c r="O5" s="31">
        <f t="shared" si="1"/>
        <v>37117.800000000003</v>
      </c>
      <c r="P5" s="33">
        <f t="shared" si="2"/>
        <v>127882.2</v>
      </c>
    </row>
    <row r="6" spans="1:16" x14ac:dyDescent="0.25">
      <c r="A6" s="30">
        <v>5</v>
      </c>
      <c r="B6" s="18" t="s">
        <v>45</v>
      </c>
      <c r="C6" s="18" t="s">
        <v>17</v>
      </c>
      <c r="D6" s="18" t="s">
        <v>391</v>
      </c>
      <c r="E6" s="18" t="s">
        <v>48</v>
      </c>
      <c r="F6" s="19" t="s">
        <v>20</v>
      </c>
      <c r="G6" s="18" t="s">
        <v>388</v>
      </c>
      <c r="H6" s="31">
        <v>110000</v>
      </c>
      <c r="I6" s="32">
        <v>0</v>
      </c>
      <c r="J6" s="31">
        <v>110000</v>
      </c>
      <c r="K6" s="31">
        <f t="shared" si="0"/>
        <v>3157</v>
      </c>
      <c r="L6" s="31">
        <v>13782.56</v>
      </c>
      <c r="M6" s="31">
        <f>H6*0.0304</f>
        <v>3344</v>
      </c>
      <c r="N6" s="31">
        <v>2825.24</v>
      </c>
      <c r="O6" s="31">
        <f t="shared" si="1"/>
        <v>23108.799999999996</v>
      </c>
      <c r="P6" s="33">
        <f t="shared" si="2"/>
        <v>86891.200000000012</v>
      </c>
    </row>
    <row r="7" spans="1:16" ht="22.8" x14ac:dyDescent="0.25">
      <c r="A7" s="30">
        <v>6</v>
      </c>
      <c r="B7" s="18" t="s">
        <v>49</v>
      </c>
      <c r="C7" s="18" t="s">
        <v>17</v>
      </c>
      <c r="D7" s="18" t="s">
        <v>392</v>
      </c>
      <c r="E7" s="18" t="s">
        <v>38</v>
      </c>
      <c r="F7" s="19" t="s">
        <v>20</v>
      </c>
      <c r="G7" s="18" t="s">
        <v>388</v>
      </c>
      <c r="H7" s="31">
        <v>26000</v>
      </c>
      <c r="I7" s="32">
        <v>0</v>
      </c>
      <c r="J7" s="31">
        <v>26000</v>
      </c>
      <c r="K7" s="31">
        <f t="shared" si="0"/>
        <v>746.2</v>
      </c>
      <c r="L7" s="31">
        <v>0</v>
      </c>
      <c r="M7" s="31">
        <f>H7*0.0304</f>
        <v>790.4</v>
      </c>
      <c r="N7" s="31">
        <v>125</v>
      </c>
      <c r="O7" s="31">
        <f t="shared" si="1"/>
        <v>1661.6</v>
      </c>
      <c r="P7" s="33">
        <f t="shared" si="2"/>
        <v>24338.400000000001</v>
      </c>
    </row>
    <row r="8" spans="1:16" x14ac:dyDescent="0.25">
      <c r="A8" s="30">
        <v>7</v>
      </c>
      <c r="B8" s="18" t="s">
        <v>36</v>
      </c>
      <c r="C8" s="18" t="s">
        <v>17</v>
      </c>
      <c r="D8" s="18" t="s">
        <v>40</v>
      </c>
      <c r="E8" s="18" t="s">
        <v>393</v>
      </c>
      <c r="F8" s="19" t="s">
        <v>20</v>
      </c>
      <c r="G8" s="18" t="s">
        <v>388</v>
      </c>
      <c r="H8" s="31">
        <v>16500</v>
      </c>
      <c r="I8" s="32">
        <v>0</v>
      </c>
      <c r="J8" s="31">
        <v>16500</v>
      </c>
      <c r="K8" s="31">
        <f t="shared" si="0"/>
        <v>473.55</v>
      </c>
      <c r="L8" s="32">
        <v>0</v>
      </c>
      <c r="M8" s="31">
        <f>H8*0.0304</f>
        <v>501.6</v>
      </c>
      <c r="N8" s="31">
        <v>1375.12</v>
      </c>
      <c r="O8" s="31">
        <f t="shared" si="1"/>
        <v>2350.27</v>
      </c>
      <c r="P8" s="33">
        <f t="shared" si="2"/>
        <v>14149.73</v>
      </c>
    </row>
    <row r="9" spans="1:16" ht="22.8" x14ac:dyDescent="0.25">
      <c r="A9" s="30">
        <v>8</v>
      </c>
      <c r="B9" s="18" t="s">
        <v>121</v>
      </c>
      <c r="C9" s="18" t="s">
        <v>17</v>
      </c>
      <c r="D9" s="18" t="s">
        <v>394</v>
      </c>
      <c r="E9" s="18" t="s">
        <v>393</v>
      </c>
      <c r="F9" s="19" t="s">
        <v>20</v>
      </c>
      <c r="G9" s="18" t="s">
        <v>388</v>
      </c>
      <c r="H9" s="31">
        <v>26000</v>
      </c>
      <c r="I9" s="32">
        <v>0</v>
      </c>
      <c r="J9" s="31">
        <v>20000</v>
      </c>
      <c r="K9" s="31">
        <f t="shared" si="0"/>
        <v>746.2</v>
      </c>
      <c r="L9" s="32">
        <v>0</v>
      </c>
      <c r="M9" s="31">
        <f>H9*0.0304</f>
        <v>790.4</v>
      </c>
      <c r="N9" s="31">
        <v>25</v>
      </c>
      <c r="O9" s="31">
        <f t="shared" si="1"/>
        <v>1561.6</v>
      </c>
      <c r="P9" s="33">
        <f t="shared" si="2"/>
        <v>18438.400000000001</v>
      </c>
    </row>
    <row r="10" spans="1:16" ht="22.8" x14ac:dyDescent="0.25">
      <c r="A10" s="30">
        <v>9</v>
      </c>
      <c r="B10" s="18" t="s">
        <v>51</v>
      </c>
      <c r="C10" s="18" t="s">
        <v>395</v>
      </c>
      <c r="D10" s="18" t="s">
        <v>52</v>
      </c>
      <c r="E10" s="18" t="s">
        <v>19</v>
      </c>
      <c r="F10" s="19" t="s">
        <v>20</v>
      </c>
      <c r="G10" s="18" t="s">
        <v>388</v>
      </c>
      <c r="H10" s="31">
        <v>185000</v>
      </c>
      <c r="I10" s="32">
        <v>0</v>
      </c>
      <c r="J10" s="31">
        <v>185000</v>
      </c>
      <c r="K10" s="31">
        <f t="shared" si="0"/>
        <v>5309.5</v>
      </c>
      <c r="L10" s="31">
        <v>32269.54</v>
      </c>
      <c r="M10" s="31">
        <v>4943.8</v>
      </c>
      <c r="N10" s="31">
        <v>25</v>
      </c>
      <c r="O10" s="31">
        <f t="shared" si="1"/>
        <v>42547.840000000004</v>
      </c>
      <c r="P10" s="33">
        <f t="shared" si="2"/>
        <v>142452.16</v>
      </c>
    </row>
    <row r="11" spans="1:16" x14ac:dyDescent="0.25">
      <c r="A11" s="30">
        <v>10</v>
      </c>
      <c r="B11" s="18" t="s">
        <v>53</v>
      </c>
      <c r="C11" s="18" t="s">
        <v>395</v>
      </c>
      <c r="D11" s="18" t="s">
        <v>22</v>
      </c>
      <c r="E11" s="18" t="s">
        <v>23</v>
      </c>
      <c r="F11" s="19" t="s">
        <v>20</v>
      </c>
      <c r="G11" s="18" t="s">
        <v>388</v>
      </c>
      <c r="H11" s="31">
        <v>75000</v>
      </c>
      <c r="I11" s="32">
        <v>0</v>
      </c>
      <c r="J11" s="31">
        <v>75000</v>
      </c>
      <c r="K11" s="31">
        <f t="shared" si="0"/>
        <v>2152.5</v>
      </c>
      <c r="L11" s="31">
        <v>6309.38</v>
      </c>
      <c r="M11" s="31">
        <f t="shared" ref="M11:M69" si="3">H11*0.0304</f>
        <v>2280</v>
      </c>
      <c r="N11" s="31">
        <v>125</v>
      </c>
      <c r="O11" s="31">
        <f t="shared" si="1"/>
        <v>10866.880000000001</v>
      </c>
      <c r="P11" s="33">
        <f t="shared" si="2"/>
        <v>64133.119999999995</v>
      </c>
    </row>
    <row r="12" spans="1:16" x14ac:dyDescent="0.25">
      <c r="A12" s="30">
        <v>11</v>
      </c>
      <c r="B12" s="18" t="s">
        <v>396</v>
      </c>
      <c r="C12" s="18" t="s">
        <v>395</v>
      </c>
      <c r="D12" s="18" t="s">
        <v>56</v>
      </c>
      <c r="E12" s="18" t="s">
        <v>23</v>
      </c>
      <c r="F12" s="19" t="s">
        <v>20</v>
      </c>
      <c r="G12" s="18" t="s">
        <v>388</v>
      </c>
      <c r="H12" s="31">
        <v>45000</v>
      </c>
      <c r="I12" s="32">
        <v>0</v>
      </c>
      <c r="J12" s="31">
        <v>45000</v>
      </c>
      <c r="K12" s="31">
        <f t="shared" si="0"/>
        <v>1291.5</v>
      </c>
      <c r="L12" s="31">
        <v>1148.33</v>
      </c>
      <c r="M12" s="31">
        <f t="shared" si="3"/>
        <v>1368</v>
      </c>
      <c r="N12" s="31">
        <v>2275</v>
      </c>
      <c r="O12" s="31">
        <f t="shared" si="1"/>
        <v>6082.83</v>
      </c>
      <c r="P12" s="33">
        <f t="shared" si="2"/>
        <v>38917.17</v>
      </c>
    </row>
    <row r="13" spans="1:16" x14ac:dyDescent="0.25">
      <c r="A13" s="30">
        <v>12</v>
      </c>
      <c r="B13" s="18" t="s">
        <v>57</v>
      </c>
      <c r="C13" s="18" t="s">
        <v>395</v>
      </c>
      <c r="D13" s="18" t="s">
        <v>43</v>
      </c>
      <c r="E13" s="18" t="s">
        <v>393</v>
      </c>
      <c r="F13" s="19" t="s">
        <v>30</v>
      </c>
      <c r="G13" s="18" t="s">
        <v>388</v>
      </c>
      <c r="H13" s="31">
        <v>30000</v>
      </c>
      <c r="I13" s="32">
        <v>0</v>
      </c>
      <c r="J13" s="31">
        <v>30000</v>
      </c>
      <c r="K13" s="31">
        <f t="shared" si="0"/>
        <v>861</v>
      </c>
      <c r="L13" s="32">
        <v>0</v>
      </c>
      <c r="M13" s="31">
        <f t="shared" si="3"/>
        <v>912</v>
      </c>
      <c r="N13" s="31">
        <v>25</v>
      </c>
      <c r="O13" s="31">
        <f t="shared" si="1"/>
        <v>1798</v>
      </c>
      <c r="P13" s="33">
        <f t="shared" si="2"/>
        <v>28202</v>
      </c>
    </row>
    <row r="14" spans="1:16" ht="22.8" x14ac:dyDescent="0.25">
      <c r="A14" s="30">
        <v>13</v>
      </c>
      <c r="B14" s="18" t="s">
        <v>58</v>
      </c>
      <c r="C14" s="18" t="s">
        <v>397</v>
      </c>
      <c r="D14" s="18" t="s">
        <v>398</v>
      </c>
      <c r="E14" s="18" t="s">
        <v>38</v>
      </c>
      <c r="F14" s="19" t="s">
        <v>20</v>
      </c>
      <c r="G14" s="18" t="s">
        <v>388</v>
      </c>
      <c r="H14" s="31">
        <v>70000</v>
      </c>
      <c r="I14" s="32">
        <v>0</v>
      </c>
      <c r="J14" s="31">
        <v>70000</v>
      </c>
      <c r="K14" s="31">
        <f t="shared" si="0"/>
        <v>2009</v>
      </c>
      <c r="L14" s="31">
        <v>0</v>
      </c>
      <c r="M14" s="31">
        <f t="shared" si="3"/>
        <v>2128</v>
      </c>
      <c r="N14" s="32">
        <v>125</v>
      </c>
      <c r="O14" s="31">
        <f t="shared" si="1"/>
        <v>4262</v>
      </c>
      <c r="P14" s="33">
        <f t="shared" si="2"/>
        <v>65738</v>
      </c>
    </row>
    <row r="15" spans="1:16" ht="22.8" x14ac:dyDescent="0.25">
      <c r="A15" s="30">
        <v>14</v>
      </c>
      <c r="B15" s="18" t="s">
        <v>64</v>
      </c>
      <c r="C15" s="18" t="s">
        <v>397</v>
      </c>
      <c r="D15" s="18" t="s">
        <v>67</v>
      </c>
      <c r="E15" s="18" t="s">
        <v>38</v>
      </c>
      <c r="F15" s="19" t="s">
        <v>20</v>
      </c>
      <c r="G15" s="18" t="s">
        <v>388</v>
      </c>
      <c r="H15" s="31">
        <v>35000</v>
      </c>
      <c r="I15" s="32">
        <v>0</v>
      </c>
      <c r="J15" s="31">
        <v>35000</v>
      </c>
      <c r="K15" s="31">
        <f t="shared" si="0"/>
        <v>1004.5</v>
      </c>
      <c r="L15" s="31">
        <v>0</v>
      </c>
      <c r="M15" s="31">
        <f t="shared" si="3"/>
        <v>1064</v>
      </c>
      <c r="N15" s="31">
        <v>2175</v>
      </c>
      <c r="O15" s="31">
        <f t="shared" si="1"/>
        <v>4243.5</v>
      </c>
      <c r="P15" s="33">
        <f t="shared" si="2"/>
        <v>30756.5</v>
      </c>
    </row>
    <row r="16" spans="1:16" x14ac:dyDescent="0.25">
      <c r="A16" s="30">
        <v>15</v>
      </c>
      <c r="B16" s="18" t="s">
        <v>230</v>
      </c>
      <c r="C16" s="18" t="s">
        <v>399</v>
      </c>
      <c r="D16" s="18" t="s">
        <v>400</v>
      </c>
      <c r="E16" s="18" t="s">
        <v>138</v>
      </c>
      <c r="F16" s="19" t="s">
        <v>30</v>
      </c>
      <c r="G16" s="18" t="s">
        <v>388</v>
      </c>
      <c r="H16" s="31">
        <v>65000</v>
      </c>
      <c r="I16" s="32">
        <v>0</v>
      </c>
      <c r="J16" s="31">
        <v>65000</v>
      </c>
      <c r="K16" s="31">
        <f t="shared" si="0"/>
        <v>1865.5</v>
      </c>
      <c r="L16" s="31">
        <v>4427.58</v>
      </c>
      <c r="M16" s="31">
        <f t="shared" si="3"/>
        <v>1976</v>
      </c>
      <c r="N16" s="31">
        <v>25</v>
      </c>
      <c r="O16" s="31">
        <f t="shared" si="1"/>
        <v>8294.08</v>
      </c>
      <c r="P16" s="33">
        <f t="shared" si="2"/>
        <v>56705.919999999998</v>
      </c>
    </row>
    <row r="17" spans="1:16" ht="22.8" x14ac:dyDescent="0.25">
      <c r="A17" s="30">
        <v>16</v>
      </c>
      <c r="B17" s="18" t="s">
        <v>401</v>
      </c>
      <c r="C17" s="18" t="s">
        <v>244</v>
      </c>
      <c r="D17" s="18" t="s">
        <v>248</v>
      </c>
      <c r="E17" s="18" t="s">
        <v>48</v>
      </c>
      <c r="F17" s="19" t="s">
        <v>20</v>
      </c>
      <c r="G17" s="18" t="s">
        <v>388</v>
      </c>
      <c r="H17" s="31">
        <v>80000</v>
      </c>
      <c r="I17" s="32">
        <v>0</v>
      </c>
      <c r="J17" s="31">
        <v>80000</v>
      </c>
      <c r="K17" s="31">
        <f t="shared" si="0"/>
        <v>2296</v>
      </c>
      <c r="L17" s="31">
        <v>7400.87</v>
      </c>
      <c r="M17" s="31">
        <f t="shared" si="3"/>
        <v>2432</v>
      </c>
      <c r="N17" s="31">
        <v>25</v>
      </c>
      <c r="O17" s="31">
        <f t="shared" si="1"/>
        <v>12153.869999999999</v>
      </c>
      <c r="P17" s="33">
        <f t="shared" si="2"/>
        <v>67846.13</v>
      </c>
    </row>
    <row r="18" spans="1:16" x14ac:dyDescent="0.25">
      <c r="A18" s="30">
        <v>17</v>
      </c>
      <c r="B18" s="18" t="s">
        <v>71</v>
      </c>
      <c r="C18" s="18" t="s">
        <v>244</v>
      </c>
      <c r="D18" s="18" t="s">
        <v>248</v>
      </c>
      <c r="E18" s="18" t="s">
        <v>48</v>
      </c>
      <c r="F18" s="19" t="s">
        <v>20</v>
      </c>
      <c r="G18" s="18" t="s">
        <v>388</v>
      </c>
      <c r="H18" s="31">
        <v>45000</v>
      </c>
      <c r="I18" s="32">
        <v>0</v>
      </c>
      <c r="J18" s="31">
        <v>45000</v>
      </c>
      <c r="K18" s="31">
        <f t="shared" si="0"/>
        <v>1291.5</v>
      </c>
      <c r="L18" s="31">
        <v>743.29</v>
      </c>
      <c r="M18" s="31">
        <f t="shared" si="3"/>
        <v>1368</v>
      </c>
      <c r="N18" s="31">
        <v>2825.24</v>
      </c>
      <c r="O18" s="31">
        <f t="shared" si="1"/>
        <v>6228.03</v>
      </c>
      <c r="P18" s="33">
        <f t="shared" si="2"/>
        <v>38771.97</v>
      </c>
    </row>
    <row r="19" spans="1:16" ht="22.8" x14ac:dyDescent="0.25">
      <c r="A19" s="30">
        <v>18</v>
      </c>
      <c r="B19" s="18" t="s">
        <v>402</v>
      </c>
      <c r="C19" s="18" t="s">
        <v>244</v>
      </c>
      <c r="D19" s="18" t="s">
        <v>248</v>
      </c>
      <c r="E19" s="18" t="s">
        <v>38</v>
      </c>
      <c r="F19" s="19" t="s">
        <v>20</v>
      </c>
      <c r="G19" s="18" t="s">
        <v>388</v>
      </c>
      <c r="H19" s="31">
        <v>45000</v>
      </c>
      <c r="I19" s="32">
        <v>0</v>
      </c>
      <c r="J19" s="31">
        <v>45000</v>
      </c>
      <c r="K19" s="31">
        <f t="shared" si="0"/>
        <v>1291.5</v>
      </c>
      <c r="L19" s="31">
        <v>945.81</v>
      </c>
      <c r="M19" s="31">
        <f t="shared" si="3"/>
        <v>1368</v>
      </c>
      <c r="N19" s="31">
        <v>1475.12</v>
      </c>
      <c r="O19" s="31">
        <f t="shared" si="1"/>
        <v>5080.43</v>
      </c>
      <c r="P19" s="33">
        <f t="shared" si="2"/>
        <v>39919.57</v>
      </c>
    </row>
    <row r="20" spans="1:16" x14ac:dyDescent="0.25">
      <c r="A20" s="30">
        <v>19</v>
      </c>
      <c r="B20" s="18" t="s">
        <v>403</v>
      </c>
      <c r="C20" s="18" t="s">
        <v>244</v>
      </c>
      <c r="D20" s="18" t="s">
        <v>239</v>
      </c>
      <c r="E20" s="18" t="s">
        <v>38</v>
      </c>
      <c r="F20" s="19" t="s">
        <v>30</v>
      </c>
      <c r="G20" s="18" t="s">
        <v>388</v>
      </c>
      <c r="H20" s="31">
        <v>35000</v>
      </c>
      <c r="I20" s="32">
        <v>0</v>
      </c>
      <c r="J20" s="31">
        <v>35000</v>
      </c>
      <c r="K20" s="31">
        <f t="shared" si="0"/>
        <v>1004.5</v>
      </c>
      <c r="L20" s="31">
        <v>0</v>
      </c>
      <c r="M20" s="31">
        <f t="shared" si="3"/>
        <v>1064</v>
      </c>
      <c r="N20" s="31">
        <v>25</v>
      </c>
      <c r="O20" s="31">
        <f t="shared" si="1"/>
        <v>2093.5</v>
      </c>
      <c r="P20" s="33">
        <f t="shared" si="2"/>
        <v>32906.5</v>
      </c>
    </row>
    <row r="21" spans="1:16" x14ac:dyDescent="0.25">
      <c r="A21" s="30">
        <v>20</v>
      </c>
      <c r="B21" s="18" t="s">
        <v>404</v>
      </c>
      <c r="C21" s="18" t="s">
        <v>244</v>
      </c>
      <c r="D21" s="18" t="s">
        <v>405</v>
      </c>
      <c r="E21" s="18" t="s">
        <v>38</v>
      </c>
      <c r="F21" s="19" t="s">
        <v>20</v>
      </c>
      <c r="G21" s="18" t="s">
        <v>388</v>
      </c>
      <c r="H21" s="31">
        <v>35000</v>
      </c>
      <c r="I21" s="32">
        <v>0</v>
      </c>
      <c r="J21" s="31">
        <v>35000</v>
      </c>
      <c r="K21" s="31">
        <f t="shared" si="0"/>
        <v>1004.5</v>
      </c>
      <c r="L21" s="31">
        <v>0</v>
      </c>
      <c r="M21" s="31">
        <f t="shared" si="3"/>
        <v>1064</v>
      </c>
      <c r="N21" s="31">
        <v>25</v>
      </c>
      <c r="O21" s="31">
        <f t="shared" si="1"/>
        <v>2093.5</v>
      </c>
      <c r="P21" s="33">
        <f t="shared" si="2"/>
        <v>32906.5</v>
      </c>
    </row>
    <row r="22" spans="1:16" ht="22.8" x14ac:dyDescent="0.25">
      <c r="A22" s="30">
        <v>21</v>
      </c>
      <c r="B22" s="18" t="s">
        <v>85</v>
      </c>
      <c r="C22" s="18" t="s">
        <v>77</v>
      </c>
      <c r="D22" s="18" t="s">
        <v>86</v>
      </c>
      <c r="E22" s="18" t="s">
        <v>48</v>
      </c>
      <c r="F22" s="19" t="s">
        <v>20</v>
      </c>
      <c r="G22" s="18" t="s">
        <v>388</v>
      </c>
      <c r="H22" s="31">
        <v>60000</v>
      </c>
      <c r="I22" s="32">
        <v>0</v>
      </c>
      <c r="J22" s="31">
        <v>60000</v>
      </c>
      <c r="K22" s="31">
        <f t="shared" si="0"/>
        <v>1722</v>
      </c>
      <c r="L22" s="31">
        <v>3486.68</v>
      </c>
      <c r="M22" s="31">
        <f t="shared" si="3"/>
        <v>1824</v>
      </c>
      <c r="N22" s="31">
        <v>2279</v>
      </c>
      <c r="O22" s="31">
        <f t="shared" si="1"/>
        <v>9311.68</v>
      </c>
      <c r="P22" s="33">
        <f t="shared" si="2"/>
        <v>50688.32</v>
      </c>
    </row>
    <row r="23" spans="1:16" x14ac:dyDescent="0.25">
      <c r="A23" s="30">
        <v>22</v>
      </c>
      <c r="B23" s="18" t="s">
        <v>406</v>
      </c>
      <c r="C23" s="18" t="s">
        <v>77</v>
      </c>
      <c r="D23" s="18" t="s">
        <v>407</v>
      </c>
      <c r="E23" s="18" t="s">
        <v>38</v>
      </c>
      <c r="F23" s="19" t="s">
        <v>30</v>
      </c>
      <c r="G23" s="18" t="s">
        <v>388</v>
      </c>
      <c r="H23" s="31">
        <v>55000</v>
      </c>
      <c r="I23" s="32">
        <v>0</v>
      </c>
      <c r="J23" s="31">
        <v>55000</v>
      </c>
      <c r="K23" s="31">
        <f t="shared" si="0"/>
        <v>1578.5</v>
      </c>
      <c r="L23" s="31">
        <v>2559.6799999999998</v>
      </c>
      <c r="M23" s="31">
        <f t="shared" si="3"/>
        <v>1672</v>
      </c>
      <c r="N23" s="31">
        <v>125</v>
      </c>
      <c r="O23" s="31">
        <f t="shared" si="1"/>
        <v>5935.18</v>
      </c>
      <c r="P23" s="33">
        <f t="shared" si="2"/>
        <v>49064.82</v>
      </c>
    </row>
    <row r="24" spans="1:16" x14ac:dyDescent="0.25">
      <c r="A24" s="30">
        <v>23</v>
      </c>
      <c r="B24" s="18" t="s">
        <v>87</v>
      </c>
      <c r="C24" s="18" t="s">
        <v>77</v>
      </c>
      <c r="D24" s="18" t="s">
        <v>408</v>
      </c>
      <c r="E24" s="18" t="s">
        <v>48</v>
      </c>
      <c r="F24" s="19" t="s">
        <v>30</v>
      </c>
      <c r="G24" s="18" t="s">
        <v>388</v>
      </c>
      <c r="H24" s="31">
        <v>45000</v>
      </c>
      <c r="I24" s="32">
        <v>0</v>
      </c>
      <c r="J24" s="31">
        <v>45000</v>
      </c>
      <c r="K24" s="31">
        <f t="shared" si="0"/>
        <v>1291.5</v>
      </c>
      <c r="L24" s="31">
        <v>1148.33</v>
      </c>
      <c r="M24" s="31">
        <f t="shared" si="3"/>
        <v>1368</v>
      </c>
      <c r="N24" s="31">
        <v>125</v>
      </c>
      <c r="O24" s="31">
        <f t="shared" si="1"/>
        <v>3932.83</v>
      </c>
      <c r="P24" s="33">
        <f t="shared" si="2"/>
        <v>41067.17</v>
      </c>
    </row>
    <row r="25" spans="1:16" x14ac:dyDescent="0.25">
      <c r="A25" s="30">
        <v>24</v>
      </c>
      <c r="B25" s="18" t="s">
        <v>409</v>
      </c>
      <c r="C25" s="18" t="s">
        <v>77</v>
      </c>
      <c r="D25" s="18" t="s">
        <v>410</v>
      </c>
      <c r="E25" s="18" t="s">
        <v>38</v>
      </c>
      <c r="F25" s="19" t="s">
        <v>30</v>
      </c>
      <c r="G25" s="18" t="s">
        <v>388</v>
      </c>
      <c r="H25" s="31">
        <v>36000</v>
      </c>
      <c r="I25" s="32">
        <v>0</v>
      </c>
      <c r="J25" s="31">
        <v>36000</v>
      </c>
      <c r="K25" s="31">
        <f t="shared" si="0"/>
        <v>1033.2</v>
      </c>
      <c r="L25" s="32">
        <v>0</v>
      </c>
      <c r="M25" s="31">
        <f t="shared" si="3"/>
        <v>1094.4000000000001</v>
      </c>
      <c r="N25" s="31">
        <v>125</v>
      </c>
      <c r="O25" s="31">
        <f t="shared" si="1"/>
        <v>2252.6000000000004</v>
      </c>
      <c r="P25" s="33">
        <f t="shared" si="2"/>
        <v>33747.4</v>
      </c>
    </row>
    <row r="26" spans="1:16" ht="22.8" x14ac:dyDescent="0.25">
      <c r="A26" s="30">
        <v>25</v>
      </c>
      <c r="B26" s="18" t="s">
        <v>90</v>
      </c>
      <c r="C26" s="18" t="s">
        <v>77</v>
      </c>
      <c r="D26" s="18" t="s">
        <v>67</v>
      </c>
      <c r="E26" s="18" t="s">
        <v>38</v>
      </c>
      <c r="F26" s="19" t="s">
        <v>30</v>
      </c>
      <c r="G26" s="18" t="s">
        <v>388</v>
      </c>
      <c r="H26" s="31">
        <v>35000</v>
      </c>
      <c r="I26" s="32">
        <v>0</v>
      </c>
      <c r="J26" s="31">
        <v>35000</v>
      </c>
      <c r="K26" s="31">
        <f t="shared" si="0"/>
        <v>1004.5</v>
      </c>
      <c r="L26" s="31">
        <v>0</v>
      </c>
      <c r="M26" s="31">
        <f t="shared" si="3"/>
        <v>1064</v>
      </c>
      <c r="N26" s="31">
        <v>25</v>
      </c>
      <c r="O26" s="31">
        <f t="shared" si="1"/>
        <v>2093.5</v>
      </c>
      <c r="P26" s="33">
        <f t="shared" si="2"/>
        <v>32906.5</v>
      </c>
    </row>
    <row r="27" spans="1:16" x14ac:dyDescent="0.25">
      <c r="A27" s="30">
        <v>26</v>
      </c>
      <c r="B27" s="18" t="s">
        <v>94</v>
      </c>
      <c r="C27" s="18" t="s">
        <v>77</v>
      </c>
      <c r="D27" s="18" t="s">
        <v>93</v>
      </c>
      <c r="E27" s="18" t="s">
        <v>38</v>
      </c>
      <c r="F27" s="19" t="s">
        <v>20</v>
      </c>
      <c r="G27" s="18" t="s">
        <v>388</v>
      </c>
      <c r="H27" s="31">
        <v>45000</v>
      </c>
      <c r="I27" s="32">
        <v>0</v>
      </c>
      <c r="J27" s="31">
        <v>45000</v>
      </c>
      <c r="K27" s="31">
        <f t="shared" si="0"/>
        <v>1291.5</v>
      </c>
      <c r="L27" s="31">
        <v>1148.33</v>
      </c>
      <c r="M27" s="31">
        <f t="shared" si="3"/>
        <v>1368</v>
      </c>
      <c r="N27" s="31">
        <v>25</v>
      </c>
      <c r="O27" s="31">
        <f t="shared" si="1"/>
        <v>3832.83</v>
      </c>
      <c r="P27" s="33">
        <f t="shared" si="2"/>
        <v>41167.17</v>
      </c>
    </row>
    <row r="28" spans="1:16" ht="22.8" x14ac:dyDescent="0.25">
      <c r="A28" s="30">
        <v>27</v>
      </c>
      <c r="B28" s="18" t="s">
        <v>411</v>
      </c>
      <c r="C28" s="18" t="s">
        <v>412</v>
      </c>
      <c r="D28" s="18" t="s">
        <v>29</v>
      </c>
      <c r="E28" s="18" t="s">
        <v>23</v>
      </c>
      <c r="F28" s="19" t="s">
        <v>30</v>
      </c>
      <c r="G28" s="18" t="s">
        <v>388</v>
      </c>
      <c r="H28" s="31">
        <v>100000</v>
      </c>
      <c r="I28" s="32">
        <v>0</v>
      </c>
      <c r="J28" s="31">
        <v>100000</v>
      </c>
      <c r="K28" s="31">
        <f t="shared" si="0"/>
        <v>2870</v>
      </c>
      <c r="L28" s="31">
        <v>12105.37</v>
      </c>
      <c r="M28" s="31">
        <f t="shared" si="3"/>
        <v>3040</v>
      </c>
      <c r="N28" s="31">
        <v>25</v>
      </c>
      <c r="O28" s="31">
        <f t="shared" si="1"/>
        <v>18040.370000000003</v>
      </c>
      <c r="P28" s="33">
        <f t="shared" si="2"/>
        <v>81959.63</v>
      </c>
    </row>
    <row r="29" spans="1:16" ht="22.8" x14ac:dyDescent="0.25">
      <c r="A29" s="30">
        <v>28</v>
      </c>
      <c r="B29" s="18" t="s">
        <v>262</v>
      </c>
      <c r="C29" s="18" t="s">
        <v>412</v>
      </c>
      <c r="D29" s="18" t="s">
        <v>29</v>
      </c>
      <c r="E29" s="18" t="s">
        <v>23</v>
      </c>
      <c r="F29" s="19" t="s">
        <v>30</v>
      </c>
      <c r="G29" s="18" t="s">
        <v>388</v>
      </c>
      <c r="H29" s="31">
        <v>100000</v>
      </c>
      <c r="I29" s="32">
        <v>0</v>
      </c>
      <c r="J29" s="31">
        <v>100000</v>
      </c>
      <c r="K29" s="31">
        <f t="shared" si="0"/>
        <v>2870</v>
      </c>
      <c r="L29" s="31">
        <v>12105.37</v>
      </c>
      <c r="M29" s="31">
        <f t="shared" si="3"/>
        <v>3040</v>
      </c>
      <c r="N29" s="31">
        <v>25</v>
      </c>
      <c r="O29" s="31">
        <f t="shared" si="1"/>
        <v>18040.370000000003</v>
      </c>
      <c r="P29" s="33">
        <f t="shared" si="2"/>
        <v>81959.63</v>
      </c>
    </row>
    <row r="30" spans="1:16" ht="22.8" x14ac:dyDescent="0.25">
      <c r="A30" s="30">
        <v>29</v>
      </c>
      <c r="B30" s="18" t="s">
        <v>31</v>
      </c>
      <c r="C30" s="18" t="s">
        <v>412</v>
      </c>
      <c r="D30" s="18" t="s">
        <v>26</v>
      </c>
      <c r="E30" s="18" t="s">
        <v>23</v>
      </c>
      <c r="F30" s="19" t="s">
        <v>20</v>
      </c>
      <c r="G30" s="18" t="s">
        <v>388</v>
      </c>
      <c r="H30" s="31">
        <v>40000</v>
      </c>
      <c r="I30" s="32">
        <v>0</v>
      </c>
      <c r="J30" s="31">
        <v>40000</v>
      </c>
      <c r="K30" s="31">
        <f t="shared" si="0"/>
        <v>1148</v>
      </c>
      <c r="L30" s="31">
        <v>442.65</v>
      </c>
      <c r="M30" s="31">
        <f t="shared" si="3"/>
        <v>1216</v>
      </c>
      <c r="N30" s="31">
        <v>125</v>
      </c>
      <c r="O30" s="31">
        <f t="shared" si="1"/>
        <v>2931.65</v>
      </c>
      <c r="P30" s="33">
        <f t="shared" si="2"/>
        <v>37068.35</v>
      </c>
    </row>
    <row r="31" spans="1:16" ht="22.8" x14ac:dyDescent="0.25">
      <c r="A31" s="30">
        <v>30</v>
      </c>
      <c r="B31" s="18" t="s">
        <v>413</v>
      </c>
      <c r="C31" s="18" t="s">
        <v>412</v>
      </c>
      <c r="D31" s="18" t="s">
        <v>29</v>
      </c>
      <c r="E31" s="18" t="s">
        <v>23</v>
      </c>
      <c r="F31" s="19" t="s">
        <v>30</v>
      </c>
      <c r="G31" s="18" t="s">
        <v>388</v>
      </c>
      <c r="H31" s="31">
        <v>100000</v>
      </c>
      <c r="I31" s="32">
        <v>0</v>
      </c>
      <c r="J31" s="31">
        <v>100000</v>
      </c>
      <c r="K31" s="31">
        <f t="shared" si="0"/>
        <v>2870</v>
      </c>
      <c r="L31" s="31">
        <v>12105.37</v>
      </c>
      <c r="M31" s="31">
        <f t="shared" si="3"/>
        <v>3040</v>
      </c>
      <c r="N31" s="31">
        <v>25</v>
      </c>
      <c r="O31" s="31">
        <f t="shared" si="1"/>
        <v>18040.370000000003</v>
      </c>
      <c r="P31" s="33">
        <f t="shared" si="2"/>
        <v>81959.63</v>
      </c>
    </row>
    <row r="32" spans="1:16" ht="22.8" x14ac:dyDescent="0.25">
      <c r="A32" s="30">
        <v>31</v>
      </c>
      <c r="B32" s="18" t="s">
        <v>414</v>
      </c>
      <c r="C32" s="18" t="s">
        <v>412</v>
      </c>
      <c r="D32" s="18" t="s">
        <v>78</v>
      </c>
      <c r="E32" s="18" t="s">
        <v>38</v>
      </c>
      <c r="F32" s="19" t="s">
        <v>20</v>
      </c>
      <c r="G32" s="18" t="s">
        <v>388</v>
      </c>
      <c r="H32" s="31">
        <v>35000</v>
      </c>
      <c r="I32" s="32">
        <v>0</v>
      </c>
      <c r="J32" s="31">
        <v>35000</v>
      </c>
      <c r="K32" s="31">
        <f t="shared" si="0"/>
        <v>1004.5</v>
      </c>
      <c r="L32" s="31">
        <v>0</v>
      </c>
      <c r="M32" s="31">
        <f t="shared" si="3"/>
        <v>1064</v>
      </c>
      <c r="N32" s="31">
        <v>25</v>
      </c>
      <c r="O32" s="31">
        <f t="shared" si="1"/>
        <v>2093.5</v>
      </c>
      <c r="P32" s="33">
        <f t="shared" si="2"/>
        <v>32906.5</v>
      </c>
    </row>
    <row r="33" spans="1:16" x14ac:dyDescent="0.25">
      <c r="A33" s="30">
        <v>32</v>
      </c>
      <c r="B33" s="18" t="s">
        <v>415</v>
      </c>
      <c r="C33" s="18" t="s">
        <v>102</v>
      </c>
      <c r="D33" s="18" t="s">
        <v>284</v>
      </c>
      <c r="E33" s="18" t="s">
        <v>48</v>
      </c>
      <c r="F33" s="19" t="s">
        <v>20</v>
      </c>
      <c r="G33" s="18" t="s">
        <v>388</v>
      </c>
      <c r="H33" s="31">
        <v>80000</v>
      </c>
      <c r="I33" s="32">
        <v>0</v>
      </c>
      <c r="J33" s="31">
        <v>80000</v>
      </c>
      <c r="K33" s="31">
        <f t="shared" si="0"/>
        <v>2296</v>
      </c>
      <c r="L33" s="31">
        <v>7063.34</v>
      </c>
      <c r="M33" s="31">
        <f t="shared" si="3"/>
        <v>2432</v>
      </c>
      <c r="N33" s="31">
        <v>1475.12</v>
      </c>
      <c r="O33" s="31">
        <f t="shared" si="1"/>
        <v>13266.46</v>
      </c>
      <c r="P33" s="33">
        <f t="shared" si="2"/>
        <v>66733.540000000008</v>
      </c>
    </row>
    <row r="34" spans="1:16" x14ac:dyDescent="0.25">
      <c r="A34" s="30">
        <v>33</v>
      </c>
      <c r="B34" s="18" t="s">
        <v>110</v>
      </c>
      <c r="C34" s="18" t="s">
        <v>108</v>
      </c>
      <c r="D34" s="18" t="s">
        <v>416</v>
      </c>
      <c r="E34" s="18" t="s">
        <v>38</v>
      </c>
      <c r="F34" s="19" t="s">
        <v>30</v>
      </c>
      <c r="G34" s="18" t="s">
        <v>388</v>
      </c>
      <c r="H34" s="31">
        <v>36000</v>
      </c>
      <c r="I34" s="32">
        <v>0</v>
      </c>
      <c r="J34" s="31">
        <v>36000</v>
      </c>
      <c r="K34" s="31">
        <f t="shared" si="0"/>
        <v>1033.2</v>
      </c>
      <c r="L34" s="31">
        <v>0</v>
      </c>
      <c r="M34" s="31">
        <f t="shared" si="3"/>
        <v>1094.4000000000001</v>
      </c>
      <c r="N34" s="32">
        <v>25</v>
      </c>
      <c r="O34" s="31">
        <f t="shared" si="1"/>
        <v>2152.6000000000004</v>
      </c>
      <c r="P34" s="33">
        <f>H34-O34</f>
        <v>33847.4</v>
      </c>
    </row>
    <row r="35" spans="1:16" ht="22.8" x14ac:dyDescent="0.25">
      <c r="A35" s="30">
        <v>34</v>
      </c>
      <c r="B35" s="18" t="s">
        <v>107</v>
      </c>
      <c r="C35" s="18" t="s">
        <v>108</v>
      </c>
      <c r="D35" s="18" t="s">
        <v>417</v>
      </c>
      <c r="E35" s="18" t="s">
        <v>38</v>
      </c>
      <c r="F35" s="19" t="s">
        <v>20</v>
      </c>
      <c r="G35" s="18" t="s">
        <v>388</v>
      </c>
      <c r="H35" s="31">
        <v>35000</v>
      </c>
      <c r="I35" s="32">
        <v>0</v>
      </c>
      <c r="J35" s="31">
        <v>35000</v>
      </c>
      <c r="K35" s="31">
        <f t="shared" si="0"/>
        <v>1004.5</v>
      </c>
      <c r="L35" s="32">
        <v>0</v>
      </c>
      <c r="M35" s="31">
        <f t="shared" si="3"/>
        <v>1064</v>
      </c>
      <c r="N35" s="32">
        <v>25</v>
      </c>
      <c r="O35" s="31">
        <f t="shared" si="1"/>
        <v>2093.5</v>
      </c>
      <c r="P35" s="33">
        <f>H35-O35</f>
        <v>32906.5</v>
      </c>
    </row>
    <row r="36" spans="1:16" x14ac:dyDescent="0.25">
      <c r="A36" s="30">
        <v>35</v>
      </c>
      <c r="B36" s="18" t="s">
        <v>113</v>
      </c>
      <c r="C36" s="18" t="s">
        <v>108</v>
      </c>
      <c r="D36" s="18" t="s">
        <v>67</v>
      </c>
      <c r="E36" s="18" t="s">
        <v>38</v>
      </c>
      <c r="F36" s="19" t="s">
        <v>30</v>
      </c>
      <c r="G36" s="18" t="s">
        <v>388</v>
      </c>
      <c r="H36" s="31">
        <v>35000</v>
      </c>
      <c r="I36" s="32">
        <v>0</v>
      </c>
      <c r="J36" s="31">
        <v>35000</v>
      </c>
      <c r="K36" s="31">
        <f t="shared" si="0"/>
        <v>1004.5</v>
      </c>
      <c r="L36" s="32">
        <v>0</v>
      </c>
      <c r="M36" s="31">
        <f t="shared" si="3"/>
        <v>1064</v>
      </c>
      <c r="N36" s="31">
        <v>2974.04</v>
      </c>
      <c r="O36" s="31">
        <f t="shared" si="1"/>
        <v>5042.54</v>
      </c>
      <c r="P36" s="33">
        <f t="shared" ref="P36:P95" si="4">J36-O36</f>
        <v>29957.46</v>
      </c>
    </row>
    <row r="37" spans="1:16" x14ac:dyDescent="0.25">
      <c r="A37" s="30">
        <v>36</v>
      </c>
      <c r="B37" s="18" t="s">
        <v>115</v>
      </c>
      <c r="C37" s="18" t="s">
        <v>108</v>
      </c>
      <c r="D37" s="18" t="s">
        <v>67</v>
      </c>
      <c r="E37" s="18" t="s">
        <v>48</v>
      </c>
      <c r="F37" s="19" t="s">
        <v>20</v>
      </c>
      <c r="G37" s="18" t="s">
        <v>388</v>
      </c>
      <c r="H37" s="31">
        <v>35000</v>
      </c>
      <c r="I37" s="32">
        <v>0</v>
      </c>
      <c r="J37" s="31">
        <v>35000</v>
      </c>
      <c r="K37" s="31">
        <f t="shared" si="0"/>
        <v>1004.5</v>
      </c>
      <c r="L37" s="31">
        <v>0</v>
      </c>
      <c r="M37" s="31">
        <f t="shared" si="3"/>
        <v>1064</v>
      </c>
      <c r="N37" s="31">
        <v>125</v>
      </c>
      <c r="O37" s="31">
        <f t="shared" si="1"/>
        <v>2193.5</v>
      </c>
      <c r="P37" s="33">
        <f t="shared" si="4"/>
        <v>32806.5</v>
      </c>
    </row>
    <row r="38" spans="1:16" x14ac:dyDescent="0.25">
      <c r="A38" s="30">
        <v>37</v>
      </c>
      <c r="B38" s="18" t="s">
        <v>418</v>
      </c>
      <c r="C38" s="18" t="s">
        <v>108</v>
      </c>
      <c r="D38" s="18" t="s">
        <v>67</v>
      </c>
      <c r="E38" s="18" t="s">
        <v>38</v>
      </c>
      <c r="F38" s="19" t="s">
        <v>20</v>
      </c>
      <c r="G38" s="18" t="s">
        <v>388</v>
      </c>
      <c r="H38" s="31">
        <v>35000</v>
      </c>
      <c r="I38" s="32">
        <v>0</v>
      </c>
      <c r="J38" s="31">
        <v>35000</v>
      </c>
      <c r="K38" s="31">
        <f t="shared" si="0"/>
        <v>1004.5</v>
      </c>
      <c r="L38" s="32">
        <v>0</v>
      </c>
      <c r="M38" s="31">
        <f t="shared" si="3"/>
        <v>1064</v>
      </c>
      <c r="N38" s="31">
        <v>25</v>
      </c>
      <c r="O38" s="31">
        <f t="shared" si="1"/>
        <v>2093.5</v>
      </c>
      <c r="P38" s="33">
        <f t="shared" si="4"/>
        <v>32906.5</v>
      </c>
    </row>
    <row r="39" spans="1:16" x14ac:dyDescent="0.25">
      <c r="A39" s="30">
        <v>38</v>
      </c>
      <c r="B39" s="18" t="s">
        <v>116</v>
      </c>
      <c r="C39" s="18" t="s">
        <v>108</v>
      </c>
      <c r="D39" s="18" t="s">
        <v>419</v>
      </c>
      <c r="E39" s="18" t="s">
        <v>393</v>
      </c>
      <c r="F39" s="19" t="s">
        <v>30</v>
      </c>
      <c r="G39" s="18" t="s">
        <v>388</v>
      </c>
      <c r="H39" s="31">
        <v>17500</v>
      </c>
      <c r="I39" s="32">
        <v>0</v>
      </c>
      <c r="J39" s="31">
        <v>17500</v>
      </c>
      <c r="K39" s="31">
        <f t="shared" si="0"/>
        <v>502.25</v>
      </c>
      <c r="L39" s="32">
        <v>0</v>
      </c>
      <c r="M39" s="31">
        <f t="shared" si="3"/>
        <v>532</v>
      </c>
      <c r="N39" s="31">
        <v>25</v>
      </c>
      <c r="O39" s="31">
        <f t="shared" si="1"/>
        <v>1059.25</v>
      </c>
      <c r="P39" s="33">
        <f t="shared" si="4"/>
        <v>16440.75</v>
      </c>
    </row>
    <row r="40" spans="1:16" ht="22.8" x14ac:dyDescent="0.25">
      <c r="A40" s="30">
        <v>39</v>
      </c>
      <c r="B40" s="18" t="s">
        <v>420</v>
      </c>
      <c r="C40" s="18" t="s">
        <v>108</v>
      </c>
      <c r="D40" s="18" t="s">
        <v>421</v>
      </c>
      <c r="E40" s="18" t="s">
        <v>38</v>
      </c>
      <c r="F40" s="19" t="s">
        <v>30</v>
      </c>
      <c r="G40" s="18" t="s">
        <v>388</v>
      </c>
      <c r="H40" s="31">
        <v>27000</v>
      </c>
      <c r="I40" s="32">
        <v>0</v>
      </c>
      <c r="J40" s="31">
        <v>27000</v>
      </c>
      <c r="K40" s="31">
        <f t="shared" si="0"/>
        <v>774.9</v>
      </c>
      <c r="L40" s="32">
        <v>0</v>
      </c>
      <c r="M40" s="31">
        <f t="shared" si="3"/>
        <v>820.8</v>
      </c>
      <c r="N40" s="31">
        <v>25</v>
      </c>
      <c r="O40" s="31">
        <f t="shared" si="1"/>
        <v>1620.6999999999998</v>
      </c>
      <c r="P40" s="33">
        <f t="shared" si="4"/>
        <v>25379.3</v>
      </c>
    </row>
    <row r="41" spans="1:16" ht="22.8" x14ac:dyDescent="0.25">
      <c r="A41" s="30">
        <v>40</v>
      </c>
      <c r="B41" s="18" t="s">
        <v>118</v>
      </c>
      <c r="C41" s="18" t="s">
        <v>108</v>
      </c>
      <c r="D41" s="18" t="s">
        <v>120</v>
      </c>
      <c r="E41" s="18" t="s">
        <v>393</v>
      </c>
      <c r="F41" s="19" t="s">
        <v>30</v>
      </c>
      <c r="G41" s="18" t="s">
        <v>388</v>
      </c>
      <c r="H41" s="31">
        <v>20500</v>
      </c>
      <c r="I41" s="32">
        <v>0</v>
      </c>
      <c r="J41" s="31">
        <v>20500</v>
      </c>
      <c r="K41" s="31">
        <f t="shared" si="0"/>
        <v>588.35</v>
      </c>
      <c r="L41" s="32">
        <v>0</v>
      </c>
      <c r="M41" s="31">
        <f t="shared" si="3"/>
        <v>623.20000000000005</v>
      </c>
      <c r="N41" s="31">
        <v>25</v>
      </c>
      <c r="O41" s="31">
        <f t="shared" si="1"/>
        <v>1236.5500000000002</v>
      </c>
      <c r="P41" s="33">
        <f t="shared" si="4"/>
        <v>19263.45</v>
      </c>
    </row>
    <row r="42" spans="1:16" x14ac:dyDescent="0.25">
      <c r="A42" s="30">
        <v>41</v>
      </c>
      <c r="B42" s="18" t="s">
        <v>126</v>
      </c>
      <c r="C42" s="18" t="s">
        <v>108</v>
      </c>
      <c r="D42" s="18" t="s">
        <v>43</v>
      </c>
      <c r="E42" s="18" t="s">
        <v>393</v>
      </c>
      <c r="F42" s="19" t="s">
        <v>30</v>
      </c>
      <c r="G42" s="18" t="s">
        <v>388</v>
      </c>
      <c r="H42" s="31">
        <v>22000</v>
      </c>
      <c r="I42" s="32">
        <v>0</v>
      </c>
      <c r="J42" s="31">
        <v>22000</v>
      </c>
      <c r="K42" s="31">
        <f t="shared" si="0"/>
        <v>631.4</v>
      </c>
      <c r="L42" s="32">
        <v>0</v>
      </c>
      <c r="M42" s="31">
        <f t="shared" si="3"/>
        <v>668.8</v>
      </c>
      <c r="N42" s="31">
        <v>125</v>
      </c>
      <c r="O42" s="31">
        <f t="shared" si="1"/>
        <v>1425.1999999999998</v>
      </c>
      <c r="P42" s="33">
        <f t="shared" si="4"/>
        <v>20574.8</v>
      </c>
    </row>
    <row r="43" spans="1:16" ht="22.8" x14ac:dyDescent="0.25">
      <c r="A43" s="30">
        <v>42</v>
      </c>
      <c r="B43" s="18" t="s">
        <v>132</v>
      </c>
      <c r="C43" s="18" t="s">
        <v>108</v>
      </c>
      <c r="D43" s="18" t="s">
        <v>43</v>
      </c>
      <c r="E43" s="18" t="s">
        <v>38</v>
      </c>
      <c r="F43" s="19" t="s">
        <v>30</v>
      </c>
      <c r="G43" s="18" t="s">
        <v>388</v>
      </c>
      <c r="H43" s="31">
        <v>22000</v>
      </c>
      <c r="I43" s="32">
        <v>0</v>
      </c>
      <c r="J43" s="31">
        <v>22000</v>
      </c>
      <c r="K43" s="31">
        <f t="shared" si="0"/>
        <v>631.4</v>
      </c>
      <c r="L43" s="32">
        <v>0</v>
      </c>
      <c r="M43" s="31">
        <f t="shared" si="3"/>
        <v>668.8</v>
      </c>
      <c r="N43" s="31">
        <v>1375.12</v>
      </c>
      <c r="O43" s="31">
        <f t="shared" si="1"/>
        <v>2675.3199999999997</v>
      </c>
      <c r="P43" s="33">
        <f t="shared" si="4"/>
        <v>19324.68</v>
      </c>
    </row>
    <row r="44" spans="1:16" x14ac:dyDescent="0.25">
      <c r="A44" s="30">
        <v>43</v>
      </c>
      <c r="B44" s="18" t="s">
        <v>127</v>
      </c>
      <c r="C44" s="18" t="s">
        <v>108</v>
      </c>
      <c r="D44" s="18" t="s">
        <v>43</v>
      </c>
      <c r="E44" s="18" t="s">
        <v>38</v>
      </c>
      <c r="F44" s="19" t="s">
        <v>30</v>
      </c>
      <c r="G44" s="18" t="s">
        <v>388</v>
      </c>
      <c r="H44" s="31">
        <v>20000</v>
      </c>
      <c r="I44" s="32">
        <v>0</v>
      </c>
      <c r="J44" s="31">
        <v>20000</v>
      </c>
      <c r="K44" s="31">
        <f t="shared" si="0"/>
        <v>574</v>
      </c>
      <c r="L44" s="31">
        <v>0</v>
      </c>
      <c r="M44" s="31">
        <f t="shared" si="3"/>
        <v>608</v>
      </c>
      <c r="N44" s="31">
        <v>25</v>
      </c>
      <c r="O44" s="31">
        <f t="shared" si="1"/>
        <v>1207</v>
      </c>
      <c r="P44" s="33">
        <f t="shared" si="4"/>
        <v>18793</v>
      </c>
    </row>
    <row r="45" spans="1:16" x14ac:dyDescent="0.25">
      <c r="A45" s="30">
        <v>44</v>
      </c>
      <c r="B45" s="18" t="s">
        <v>128</v>
      </c>
      <c r="C45" s="18" t="s">
        <v>108</v>
      </c>
      <c r="D45" s="18" t="s">
        <v>43</v>
      </c>
      <c r="E45" s="18" t="s">
        <v>393</v>
      </c>
      <c r="F45" s="19" t="s">
        <v>30</v>
      </c>
      <c r="G45" s="18" t="s">
        <v>388</v>
      </c>
      <c r="H45" s="31">
        <v>22000</v>
      </c>
      <c r="I45" s="32">
        <v>0</v>
      </c>
      <c r="J45" s="31">
        <v>22000</v>
      </c>
      <c r="K45" s="31">
        <f t="shared" si="0"/>
        <v>631.4</v>
      </c>
      <c r="L45" s="32">
        <v>0</v>
      </c>
      <c r="M45" s="31">
        <f t="shared" si="3"/>
        <v>668.8</v>
      </c>
      <c r="N45" s="31">
        <v>125</v>
      </c>
      <c r="O45" s="31">
        <f t="shared" si="1"/>
        <v>1425.1999999999998</v>
      </c>
      <c r="P45" s="33">
        <f t="shared" si="4"/>
        <v>20574.8</v>
      </c>
    </row>
    <row r="46" spans="1:16" x14ac:dyDescent="0.25">
      <c r="A46" s="30">
        <v>45</v>
      </c>
      <c r="B46" s="18" t="s">
        <v>130</v>
      </c>
      <c r="C46" s="18" t="s">
        <v>108</v>
      </c>
      <c r="D46" s="18" t="s">
        <v>131</v>
      </c>
      <c r="E46" s="18" t="s">
        <v>393</v>
      </c>
      <c r="F46" s="19" t="s">
        <v>30</v>
      </c>
      <c r="G46" s="18" t="s">
        <v>388</v>
      </c>
      <c r="H46" s="31">
        <v>22000</v>
      </c>
      <c r="I46" s="32">
        <v>0</v>
      </c>
      <c r="J46" s="31">
        <v>22000</v>
      </c>
      <c r="K46" s="31">
        <f t="shared" si="0"/>
        <v>631.4</v>
      </c>
      <c r="L46" s="32">
        <v>0</v>
      </c>
      <c r="M46" s="31">
        <f t="shared" si="3"/>
        <v>668.8</v>
      </c>
      <c r="N46" s="31">
        <v>1687.98</v>
      </c>
      <c r="O46" s="31">
        <f t="shared" si="1"/>
        <v>2988.18</v>
      </c>
      <c r="P46" s="33">
        <f t="shared" si="4"/>
        <v>19011.82</v>
      </c>
    </row>
    <row r="47" spans="1:16" ht="22.8" x14ac:dyDescent="0.25">
      <c r="A47" s="30">
        <v>46</v>
      </c>
      <c r="B47" s="18" t="s">
        <v>124</v>
      </c>
      <c r="C47" s="18" t="s">
        <v>108</v>
      </c>
      <c r="D47" s="18" t="s">
        <v>422</v>
      </c>
      <c r="E47" s="18" t="s">
        <v>393</v>
      </c>
      <c r="F47" s="19" t="s">
        <v>30</v>
      </c>
      <c r="G47" s="18" t="s">
        <v>388</v>
      </c>
      <c r="H47" s="31">
        <v>20500</v>
      </c>
      <c r="I47" s="32">
        <v>0</v>
      </c>
      <c r="J47" s="31">
        <v>20500</v>
      </c>
      <c r="K47" s="31">
        <f t="shared" si="0"/>
        <v>588.35</v>
      </c>
      <c r="L47" s="32">
        <v>0</v>
      </c>
      <c r="M47" s="31">
        <f t="shared" si="3"/>
        <v>623.20000000000005</v>
      </c>
      <c r="N47" s="31">
        <v>25</v>
      </c>
      <c r="O47" s="31">
        <f t="shared" si="1"/>
        <v>1236.5500000000002</v>
      </c>
      <c r="P47" s="33">
        <f t="shared" si="4"/>
        <v>19263.45</v>
      </c>
    </row>
    <row r="48" spans="1:16" ht="22.8" x14ac:dyDescent="0.25">
      <c r="A48" s="30">
        <v>47</v>
      </c>
      <c r="B48" s="18" t="s">
        <v>133</v>
      </c>
      <c r="C48" s="18" t="s">
        <v>108</v>
      </c>
      <c r="D48" s="18" t="s">
        <v>134</v>
      </c>
      <c r="E48" s="18" t="s">
        <v>38</v>
      </c>
      <c r="F48" s="19" t="s">
        <v>30</v>
      </c>
      <c r="G48" s="18" t="s">
        <v>388</v>
      </c>
      <c r="H48" s="31">
        <v>16500</v>
      </c>
      <c r="I48" s="32">
        <v>0</v>
      </c>
      <c r="J48" s="31">
        <v>16500</v>
      </c>
      <c r="K48" s="31">
        <f t="shared" si="0"/>
        <v>473.55</v>
      </c>
      <c r="L48" s="32">
        <v>0</v>
      </c>
      <c r="M48" s="31">
        <f t="shared" si="3"/>
        <v>501.6</v>
      </c>
      <c r="N48" s="31">
        <v>1375.12</v>
      </c>
      <c r="O48" s="31">
        <f t="shared" si="1"/>
        <v>2350.27</v>
      </c>
      <c r="P48" s="33">
        <f t="shared" si="4"/>
        <v>14149.73</v>
      </c>
    </row>
    <row r="49" spans="1:16" x14ac:dyDescent="0.25">
      <c r="A49" s="30">
        <v>48</v>
      </c>
      <c r="B49" s="18" t="s">
        <v>135</v>
      </c>
      <c r="C49" s="18" t="s">
        <v>108</v>
      </c>
      <c r="D49" s="18" t="s">
        <v>40</v>
      </c>
      <c r="E49" s="18" t="s">
        <v>393</v>
      </c>
      <c r="F49" s="19" t="s">
        <v>20</v>
      </c>
      <c r="G49" s="18" t="s">
        <v>388</v>
      </c>
      <c r="H49" s="31">
        <v>16500</v>
      </c>
      <c r="I49" s="32">
        <v>0</v>
      </c>
      <c r="J49" s="31">
        <v>16500</v>
      </c>
      <c r="K49" s="31">
        <f t="shared" si="0"/>
        <v>473.55</v>
      </c>
      <c r="L49" s="32">
        <v>0</v>
      </c>
      <c r="M49" s="31">
        <f t="shared" si="3"/>
        <v>501.6</v>
      </c>
      <c r="N49" s="31">
        <v>25</v>
      </c>
      <c r="O49" s="31">
        <f t="shared" si="1"/>
        <v>1000.1500000000001</v>
      </c>
      <c r="P49" s="33">
        <f t="shared" si="4"/>
        <v>15499.85</v>
      </c>
    </row>
    <row r="50" spans="1:16" x14ac:dyDescent="0.25">
      <c r="A50" s="30">
        <v>49</v>
      </c>
      <c r="B50" s="18" t="s">
        <v>136</v>
      </c>
      <c r="C50" s="18" t="s">
        <v>108</v>
      </c>
      <c r="D50" s="18" t="s">
        <v>40</v>
      </c>
      <c r="E50" s="18" t="s">
        <v>393</v>
      </c>
      <c r="F50" s="19" t="s">
        <v>20</v>
      </c>
      <c r="G50" s="18" t="s">
        <v>388</v>
      </c>
      <c r="H50" s="31">
        <v>16500</v>
      </c>
      <c r="I50" s="32">
        <v>0</v>
      </c>
      <c r="J50" s="31">
        <v>16500</v>
      </c>
      <c r="K50" s="31">
        <f t="shared" si="0"/>
        <v>473.55</v>
      </c>
      <c r="L50" s="32">
        <v>0</v>
      </c>
      <c r="M50" s="31">
        <f t="shared" si="3"/>
        <v>501.6</v>
      </c>
      <c r="N50" s="31">
        <v>3013.91</v>
      </c>
      <c r="O50" s="31">
        <f t="shared" si="1"/>
        <v>3989.06</v>
      </c>
      <c r="P50" s="33">
        <f t="shared" si="4"/>
        <v>12510.94</v>
      </c>
    </row>
    <row r="51" spans="1:16" ht="22.8" x14ac:dyDescent="0.25">
      <c r="A51" s="30">
        <v>50</v>
      </c>
      <c r="B51" s="18" t="s">
        <v>423</v>
      </c>
      <c r="C51" s="18" t="s">
        <v>108</v>
      </c>
      <c r="D51" s="18" t="s">
        <v>40</v>
      </c>
      <c r="E51" s="18" t="s">
        <v>393</v>
      </c>
      <c r="F51" s="19" t="s">
        <v>20</v>
      </c>
      <c r="G51" s="18" t="s">
        <v>388</v>
      </c>
      <c r="H51" s="31">
        <v>16500</v>
      </c>
      <c r="I51" s="32">
        <v>0</v>
      </c>
      <c r="J51" s="31">
        <v>16500</v>
      </c>
      <c r="K51" s="31">
        <f t="shared" si="0"/>
        <v>473.55</v>
      </c>
      <c r="L51" s="32">
        <v>0</v>
      </c>
      <c r="M51" s="31">
        <f t="shared" si="3"/>
        <v>501.6</v>
      </c>
      <c r="N51" s="31">
        <v>2770.58</v>
      </c>
      <c r="O51" s="31">
        <f t="shared" si="1"/>
        <v>3745.73</v>
      </c>
      <c r="P51" s="33">
        <f t="shared" si="4"/>
        <v>12754.27</v>
      </c>
    </row>
    <row r="52" spans="1:16" x14ac:dyDescent="0.25">
      <c r="A52" s="30">
        <v>51</v>
      </c>
      <c r="B52" s="18" t="s">
        <v>137</v>
      </c>
      <c r="C52" s="18" t="s">
        <v>108</v>
      </c>
      <c r="D52" s="18" t="s">
        <v>40</v>
      </c>
      <c r="E52" s="18" t="s">
        <v>393</v>
      </c>
      <c r="F52" s="19" t="s">
        <v>20</v>
      </c>
      <c r="G52" s="18" t="s">
        <v>388</v>
      </c>
      <c r="H52" s="31">
        <v>16500</v>
      </c>
      <c r="I52" s="32">
        <v>0</v>
      </c>
      <c r="J52" s="31">
        <v>16500</v>
      </c>
      <c r="K52" s="31">
        <f t="shared" si="0"/>
        <v>473.55</v>
      </c>
      <c r="L52" s="32">
        <v>0</v>
      </c>
      <c r="M52" s="31">
        <f t="shared" si="3"/>
        <v>501.6</v>
      </c>
      <c r="N52" s="31">
        <v>125</v>
      </c>
      <c r="O52" s="31">
        <f t="shared" si="1"/>
        <v>1100.1500000000001</v>
      </c>
      <c r="P52" s="33">
        <f t="shared" si="4"/>
        <v>15399.85</v>
      </c>
    </row>
    <row r="53" spans="1:16" x14ac:dyDescent="0.25">
      <c r="A53" s="30">
        <v>52</v>
      </c>
      <c r="B53" s="18" t="s">
        <v>424</v>
      </c>
      <c r="C53" s="18" t="s">
        <v>108</v>
      </c>
      <c r="D53" s="18" t="s">
        <v>40</v>
      </c>
      <c r="E53" s="18" t="s">
        <v>393</v>
      </c>
      <c r="F53" s="19" t="s">
        <v>20</v>
      </c>
      <c r="G53" s="18" t="s">
        <v>388</v>
      </c>
      <c r="H53" s="31">
        <v>16500</v>
      </c>
      <c r="I53" s="32">
        <v>0</v>
      </c>
      <c r="J53" s="31">
        <v>16500</v>
      </c>
      <c r="K53" s="31">
        <f t="shared" si="0"/>
        <v>473.55</v>
      </c>
      <c r="L53" s="32">
        <v>0</v>
      </c>
      <c r="M53" s="31">
        <f t="shared" si="3"/>
        <v>501.6</v>
      </c>
      <c r="N53" s="31">
        <v>25</v>
      </c>
      <c r="O53" s="31">
        <f t="shared" si="1"/>
        <v>1000.1500000000001</v>
      </c>
      <c r="P53" s="33">
        <f t="shared" si="4"/>
        <v>15499.85</v>
      </c>
    </row>
    <row r="54" spans="1:16" x14ac:dyDescent="0.25">
      <c r="A54" s="30">
        <v>53</v>
      </c>
      <c r="B54" s="18" t="s">
        <v>143</v>
      </c>
      <c r="C54" s="18" t="s">
        <v>108</v>
      </c>
      <c r="D54" s="18" t="s">
        <v>40</v>
      </c>
      <c r="E54" s="18" t="s">
        <v>393</v>
      </c>
      <c r="F54" s="19" t="s">
        <v>30</v>
      </c>
      <c r="G54" s="18" t="s">
        <v>388</v>
      </c>
      <c r="H54" s="31">
        <v>16500</v>
      </c>
      <c r="I54" s="32">
        <v>0</v>
      </c>
      <c r="J54" s="31">
        <v>16500</v>
      </c>
      <c r="K54" s="31">
        <f t="shared" si="0"/>
        <v>473.55</v>
      </c>
      <c r="L54" s="32">
        <v>0</v>
      </c>
      <c r="M54" s="31">
        <f t="shared" si="3"/>
        <v>501.6</v>
      </c>
      <c r="N54" s="31">
        <v>25</v>
      </c>
      <c r="O54" s="31">
        <f t="shared" si="1"/>
        <v>1000.1500000000001</v>
      </c>
      <c r="P54" s="33">
        <f t="shared" si="4"/>
        <v>15499.85</v>
      </c>
    </row>
    <row r="55" spans="1:16" ht="22.8" x14ac:dyDescent="0.25">
      <c r="A55" s="30">
        <v>54</v>
      </c>
      <c r="B55" s="18" t="s">
        <v>144</v>
      </c>
      <c r="C55" s="18" t="s">
        <v>425</v>
      </c>
      <c r="D55" s="18" t="s">
        <v>370</v>
      </c>
      <c r="E55" s="18" t="s">
        <v>48</v>
      </c>
      <c r="F55" s="19" t="s">
        <v>20</v>
      </c>
      <c r="G55" s="18" t="s">
        <v>388</v>
      </c>
      <c r="H55" s="31">
        <v>45000</v>
      </c>
      <c r="I55" s="32">
        <v>0</v>
      </c>
      <c r="J55" s="31">
        <v>45000</v>
      </c>
      <c r="K55" s="31">
        <f t="shared" si="0"/>
        <v>1291.5</v>
      </c>
      <c r="L55" s="31">
        <v>743.29</v>
      </c>
      <c r="M55" s="31">
        <f t="shared" si="3"/>
        <v>1368</v>
      </c>
      <c r="N55" s="31">
        <v>4168.74</v>
      </c>
      <c r="O55" s="31">
        <f t="shared" si="1"/>
        <v>7571.53</v>
      </c>
      <c r="P55" s="33">
        <f t="shared" si="4"/>
        <v>37428.47</v>
      </c>
    </row>
    <row r="56" spans="1:16" ht="22.8" x14ac:dyDescent="0.25">
      <c r="A56" s="30">
        <v>55</v>
      </c>
      <c r="B56" s="18" t="s">
        <v>152</v>
      </c>
      <c r="C56" s="18" t="s">
        <v>425</v>
      </c>
      <c r="D56" s="18" t="s">
        <v>426</v>
      </c>
      <c r="E56" s="18" t="s">
        <v>48</v>
      </c>
      <c r="F56" s="19" t="s">
        <v>20</v>
      </c>
      <c r="G56" s="18" t="s">
        <v>388</v>
      </c>
      <c r="H56" s="31">
        <v>50000</v>
      </c>
      <c r="I56" s="31">
        <v>0</v>
      </c>
      <c r="J56" s="31">
        <v>50000</v>
      </c>
      <c r="K56" s="31">
        <f t="shared" si="0"/>
        <v>1435</v>
      </c>
      <c r="L56" s="31">
        <v>1651.48</v>
      </c>
      <c r="M56" s="31">
        <f t="shared" si="3"/>
        <v>1520</v>
      </c>
      <c r="N56" s="31">
        <v>1375.12</v>
      </c>
      <c r="O56" s="31">
        <f t="shared" si="1"/>
        <v>5981.5999999999995</v>
      </c>
      <c r="P56" s="33">
        <f t="shared" si="4"/>
        <v>44018.400000000001</v>
      </c>
    </row>
    <row r="57" spans="1:16" ht="22.8" x14ac:dyDescent="0.25">
      <c r="A57" s="30">
        <v>56</v>
      </c>
      <c r="B57" s="18" t="s">
        <v>146</v>
      </c>
      <c r="C57" s="18" t="s">
        <v>425</v>
      </c>
      <c r="D57" s="18" t="s">
        <v>147</v>
      </c>
      <c r="E57" s="18" t="s">
        <v>23</v>
      </c>
      <c r="F57" s="19" t="s">
        <v>20</v>
      </c>
      <c r="G57" s="18" t="s">
        <v>388</v>
      </c>
      <c r="H57" s="31">
        <v>90000</v>
      </c>
      <c r="I57" s="32">
        <v>0</v>
      </c>
      <c r="J57" s="31">
        <v>90000</v>
      </c>
      <c r="K57" s="31">
        <f t="shared" si="0"/>
        <v>2583</v>
      </c>
      <c r="L57" s="31">
        <v>9753.1200000000008</v>
      </c>
      <c r="M57" s="31">
        <f t="shared" si="3"/>
        <v>2736</v>
      </c>
      <c r="N57" s="31">
        <v>25</v>
      </c>
      <c r="O57" s="31">
        <f t="shared" si="1"/>
        <v>15097.12</v>
      </c>
      <c r="P57" s="33">
        <f t="shared" si="4"/>
        <v>74902.880000000005</v>
      </c>
    </row>
    <row r="58" spans="1:16" ht="22.8" x14ac:dyDescent="0.25">
      <c r="A58" s="30">
        <v>57</v>
      </c>
      <c r="B58" s="18" t="s">
        <v>192</v>
      </c>
      <c r="C58" s="18" t="s">
        <v>425</v>
      </c>
      <c r="D58" s="18" t="s">
        <v>427</v>
      </c>
      <c r="E58" s="18" t="s">
        <v>48</v>
      </c>
      <c r="F58" s="19" t="s">
        <v>20</v>
      </c>
      <c r="G58" s="18" t="s">
        <v>388</v>
      </c>
      <c r="H58" s="31">
        <v>70000</v>
      </c>
      <c r="I58" s="32">
        <v>0</v>
      </c>
      <c r="J58" s="31">
        <v>70000</v>
      </c>
      <c r="K58" s="31">
        <f t="shared" si="0"/>
        <v>2009</v>
      </c>
      <c r="L58" s="31">
        <v>5098.45</v>
      </c>
      <c r="M58" s="31">
        <f t="shared" si="3"/>
        <v>2128</v>
      </c>
      <c r="N58" s="31">
        <v>1475.12</v>
      </c>
      <c r="O58" s="31">
        <f t="shared" si="1"/>
        <v>10710.57</v>
      </c>
      <c r="P58" s="33">
        <f t="shared" si="4"/>
        <v>59289.43</v>
      </c>
    </row>
    <row r="59" spans="1:16" ht="22.8" x14ac:dyDescent="0.25">
      <c r="A59" s="30">
        <v>58</v>
      </c>
      <c r="B59" s="18" t="s">
        <v>154</v>
      </c>
      <c r="C59" s="18" t="s">
        <v>425</v>
      </c>
      <c r="D59" s="18" t="s">
        <v>155</v>
      </c>
      <c r="E59" s="18" t="s">
        <v>48</v>
      </c>
      <c r="F59" s="19" t="s">
        <v>20</v>
      </c>
      <c r="G59" s="18" t="s">
        <v>388</v>
      </c>
      <c r="H59" s="31">
        <v>50000</v>
      </c>
      <c r="I59" s="32">
        <v>0</v>
      </c>
      <c r="J59" s="31">
        <v>50000</v>
      </c>
      <c r="K59" s="31">
        <f t="shared" si="0"/>
        <v>1435</v>
      </c>
      <c r="L59" s="31">
        <v>1854</v>
      </c>
      <c r="M59" s="31">
        <f t="shared" si="3"/>
        <v>1520</v>
      </c>
      <c r="N59" s="31">
        <v>125</v>
      </c>
      <c r="O59" s="31">
        <f t="shared" si="1"/>
        <v>4934</v>
      </c>
      <c r="P59" s="33">
        <f t="shared" si="4"/>
        <v>45066</v>
      </c>
    </row>
    <row r="60" spans="1:16" ht="22.8" x14ac:dyDescent="0.25">
      <c r="A60" s="30">
        <v>59</v>
      </c>
      <c r="B60" s="18" t="s">
        <v>156</v>
      </c>
      <c r="C60" s="18" t="s">
        <v>425</v>
      </c>
      <c r="D60" s="18" t="s">
        <v>155</v>
      </c>
      <c r="E60" s="18" t="s">
        <v>48</v>
      </c>
      <c r="F60" s="19" t="s">
        <v>20</v>
      </c>
      <c r="G60" s="18" t="s">
        <v>388</v>
      </c>
      <c r="H60" s="31">
        <v>50000</v>
      </c>
      <c r="I60" s="32">
        <v>0</v>
      </c>
      <c r="J60" s="31">
        <v>50000</v>
      </c>
      <c r="K60" s="31">
        <f t="shared" si="0"/>
        <v>1435</v>
      </c>
      <c r="L60" s="31">
        <v>1854</v>
      </c>
      <c r="M60" s="31">
        <f t="shared" si="3"/>
        <v>1520</v>
      </c>
      <c r="N60" s="31">
        <v>125</v>
      </c>
      <c r="O60" s="31">
        <f t="shared" si="1"/>
        <v>4934</v>
      </c>
      <c r="P60" s="33">
        <f t="shared" si="4"/>
        <v>45066</v>
      </c>
    </row>
    <row r="61" spans="1:16" ht="22.8" x14ac:dyDescent="0.25">
      <c r="A61" s="30">
        <v>60</v>
      </c>
      <c r="B61" s="18" t="s">
        <v>157</v>
      </c>
      <c r="C61" s="18" t="s">
        <v>425</v>
      </c>
      <c r="D61" s="18" t="s">
        <v>155</v>
      </c>
      <c r="E61" s="18" t="s">
        <v>48</v>
      </c>
      <c r="F61" s="19" t="s">
        <v>30</v>
      </c>
      <c r="G61" s="18" t="s">
        <v>388</v>
      </c>
      <c r="H61" s="31">
        <v>50000</v>
      </c>
      <c r="I61" s="32">
        <v>0</v>
      </c>
      <c r="J61" s="31">
        <v>50000</v>
      </c>
      <c r="K61" s="31">
        <f t="shared" si="0"/>
        <v>1435</v>
      </c>
      <c r="L61" s="31">
        <v>1854</v>
      </c>
      <c r="M61" s="31">
        <f t="shared" si="3"/>
        <v>1520</v>
      </c>
      <c r="N61" s="31">
        <v>125</v>
      </c>
      <c r="O61" s="31">
        <f t="shared" si="1"/>
        <v>4934</v>
      </c>
      <c r="P61" s="33">
        <f t="shared" si="4"/>
        <v>45066</v>
      </c>
    </row>
    <row r="62" spans="1:16" ht="22.8" x14ac:dyDescent="0.25">
      <c r="A62" s="30">
        <v>61</v>
      </c>
      <c r="B62" s="18" t="s">
        <v>428</v>
      </c>
      <c r="C62" s="18" t="s">
        <v>425</v>
      </c>
      <c r="D62" s="18" t="s">
        <v>429</v>
      </c>
      <c r="E62" s="18" t="s">
        <v>48</v>
      </c>
      <c r="F62" s="19" t="s">
        <v>20</v>
      </c>
      <c r="G62" s="18" t="s">
        <v>388</v>
      </c>
      <c r="H62" s="31">
        <v>45000</v>
      </c>
      <c r="I62" s="32">
        <v>0</v>
      </c>
      <c r="J62" s="31">
        <v>45000</v>
      </c>
      <c r="K62" s="31">
        <f t="shared" si="0"/>
        <v>1291.5</v>
      </c>
      <c r="L62" s="31">
        <v>1148.33</v>
      </c>
      <c r="M62" s="31">
        <f t="shared" si="3"/>
        <v>1368</v>
      </c>
      <c r="N62" s="31">
        <v>125</v>
      </c>
      <c r="O62" s="31">
        <f t="shared" si="1"/>
        <v>3932.83</v>
      </c>
      <c r="P62" s="33">
        <f t="shared" si="4"/>
        <v>41067.17</v>
      </c>
    </row>
    <row r="63" spans="1:16" ht="22.8" x14ac:dyDescent="0.25">
      <c r="A63" s="30">
        <v>62</v>
      </c>
      <c r="B63" s="18" t="s">
        <v>148</v>
      </c>
      <c r="C63" s="18" t="s">
        <v>425</v>
      </c>
      <c r="D63" s="18" t="s">
        <v>429</v>
      </c>
      <c r="E63" s="18" t="s">
        <v>48</v>
      </c>
      <c r="F63" s="19" t="s">
        <v>30</v>
      </c>
      <c r="G63" s="18" t="s">
        <v>388</v>
      </c>
      <c r="H63" s="31">
        <v>45000</v>
      </c>
      <c r="I63" s="32">
        <v>0</v>
      </c>
      <c r="J63" s="31">
        <v>45000</v>
      </c>
      <c r="K63" s="31">
        <f t="shared" si="0"/>
        <v>1291.5</v>
      </c>
      <c r="L63" s="31">
        <v>1148.33</v>
      </c>
      <c r="M63" s="31">
        <f t="shared" si="3"/>
        <v>1368</v>
      </c>
      <c r="N63" s="31">
        <v>125</v>
      </c>
      <c r="O63" s="31">
        <f t="shared" si="1"/>
        <v>3932.83</v>
      </c>
      <c r="P63" s="33">
        <f t="shared" si="4"/>
        <v>41067.17</v>
      </c>
    </row>
    <row r="64" spans="1:16" ht="22.8" x14ac:dyDescent="0.25">
      <c r="A64" s="30">
        <v>63</v>
      </c>
      <c r="B64" s="18" t="s">
        <v>158</v>
      </c>
      <c r="C64" s="18" t="s">
        <v>425</v>
      </c>
      <c r="D64" s="18" t="s">
        <v>429</v>
      </c>
      <c r="E64" s="18" t="s">
        <v>48</v>
      </c>
      <c r="F64" s="19" t="s">
        <v>20</v>
      </c>
      <c r="G64" s="18" t="s">
        <v>388</v>
      </c>
      <c r="H64" s="31">
        <v>45000</v>
      </c>
      <c r="I64" s="32">
        <v>0</v>
      </c>
      <c r="J64" s="31">
        <v>45000</v>
      </c>
      <c r="K64" s="31">
        <f t="shared" si="0"/>
        <v>1291.5</v>
      </c>
      <c r="L64" s="32">
        <v>945.81</v>
      </c>
      <c r="M64" s="31">
        <f t="shared" si="3"/>
        <v>1368</v>
      </c>
      <c r="N64" s="31">
        <v>2193.12</v>
      </c>
      <c r="O64" s="31">
        <f t="shared" si="1"/>
        <v>5798.43</v>
      </c>
      <c r="P64" s="33">
        <f t="shared" si="4"/>
        <v>39201.57</v>
      </c>
    </row>
    <row r="65" spans="1:16" ht="22.8" x14ac:dyDescent="0.25">
      <c r="A65" s="30">
        <v>64</v>
      </c>
      <c r="B65" s="18" t="s">
        <v>150</v>
      </c>
      <c r="C65" s="18" t="s">
        <v>425</v>
      </c>
      <c r="D65" s="18" t="s">
        <v>429</v>
      </c>
      <c r="E65" s="18" t="s">
        <v>48</v>
      </c>
      <c r="F65" s="19" t="s">
        <v>30</v>
      </c>
      <c r="G65" s="18" t="s">
        <v>388</v>
      </c>
      <c r="H65" s="31">
        <v>45000</v>
      </c>
      <c r="I65" s="32">
        <v>0</v>
      </c>
      <c r="J65" s="31">
        <v>45000</v>
      </c>
      <c r="K65" s="31">
        <f t="shared" si="0"/>
        <v>1291.5</v>
      </c>
      <c r="L65" s="31">
        <v>1148.33</v>
      </c>
      <c r="M65" s="31">
        <f t="shared" si="3"/>
        <v>1368</v>
      </c>
      <c r="N65" s="31">
        <v>25</v>
      </c>
      <c r="O65" s="31">
        <f t="shared" si="1"/>
        <v>3832.83</v>
      </c>
      <c r="P65" s="33">
        <f t="shared" si="4"/>
        <v>41167.17</v>
      </c>
    </row>
    <row r="66" spans="1:16" ht="22.8" x14ac:dyDescent="0.25">
      <c r="A66" s="30">
        <v>65</v>
      </c>
      <c r="B66" s="18" t="s">
        <v>430</v>
      </c>
      <c r="C66" s="18" t="s">
        <v>425</v>
      </c>
      <c r="D66" s="18" t="s">
        <v>429</v>
      </c>
      <c r="E66" s="18" t="s">
        <v>48</v>
      </c>
      <c r="F66" s="19" t="s">
        <v>20</v>
      </c>
      <c r="G66" s="18" t="s">
        <v>388</v>
      </c>
      <c r="H66" s="31">
        <v>45000</v>
      </c>
      <c r="I66" s="32">
        <v>0</v>
      </c>
      <c r="J66" s="31">
        <v>45000</v>
      </c>
      <c r="K66" s="31">
        <f t="shared" ref="K66:K95" si="5">H66*0.0287</f>
        <v>1291.5</v>
      </c>
      <c r="L66" s="32">
        <v>945.81</v>
      </c>
      <c r="M66" s="31">
        <f t="shared" si="3"/>
        <v>1368</v>
      </c>
      <c r="N66" s="31">
        <v>1475.12</v>
      </c>
      <c r="O66" s="31">
        <f t="shared" ref="O66:O95" si="6">K66+L66+M66+N66</f>
        <v>5080.43</v>
      </c>
      <c r="P66" s="33">
        <f t="shared" si="4"/>
        <v>39919.57</v>
      </c>
    </row>
    <row r="67" spans="1:16" ht="22.8" x14ac:dyDescent="0.25">
      <c r="A67" s="30">
        <v>66</v>
      </c>
      <c r="B67" s="18" t="s">
        <v>162</v>
      </c>
      <c r="C67" s="18" t="s">
        <v>425</v>
      </c>
      <c r="D67" s="18" t="s">
        <v>429</v>
      </c>
      <c r="E67" s="18" t="s">
        <v>38</v>
      </c>
      <c r="F67" s="19" t="s">
        <v>30</v>
      </c>
      <c r="G67" s="18" t="s">
        <v>388</v>
      </c>
      <c r="H67" s="31">
        <v>45000</v>
      </c>
      <c r="I67" s="32">
        <v>0</v>
      </c>
      <c r="J67" s="31">
        <v>45000</v>
      </c>
      <c r="K67" s="31">
        <f t="shared" si="5"/>
        <v>1291.5</v>
      </c>
      <c r="L67" s="31">
        <v>1148.33</v>
      </c>
      <c r="M67" s="31">
        <f t="shared" si="3"/>
        <v>1368</v>
      </c>
      <c r="N67" s="31">
        <v>125</v>
      </c>
      <c r="O67" s="31">
        <f t="shared" si="6"/>
        <v>3932.83</v>
      </c>
      <c r="P67" s="33">
        <f t="shared" si="4"/>
        <v>41067.17</v>
      </c>
    </row>
    <row r="68" spans="1:16" ht="22.8" x14ac:dyDescent="0.25">
      <c r="A68" s="30">
        <v>67</v>
      </c>
      <c r="B68" s="18" t="s">
        <v>431</v>
      </c>
      <c r="C68" s="18" t="s">
        <v>425</v>
      </c>
      <c r="D68" s="18" t="s">
        <v>429</v>
      </c>
      <c r="E68" s="18" t="s">
        <v>38</v>
      </c>
      <c r="F68" s="19" t="s">
        <v>20</v>
      </c>
      <c r="G68" s="18" t="s">
        <v>388</v>
      </c>
      <c r="H68" s="31">
        <v>35000</v>
      </c>
      <c r="I68" s="32">
        <v>0</v>
      </c>
      <c r="J68" s="31">
        <v>35000</v>
      </c>
      <c r="K68" s="31">
        <f t="shared" si="5"/>
        <v>1004.5</v>
      </c>
      <c r="L68" s="32">
        <v>0</v>
      </c>
      <c r="M68" s="31">
        <f t="shared" si="3"/>
        <v>1064</v>
      </c>
      <c r="N68" s="31">
        <v>25</v>
      </c>
      <c r="O68" s="31">
        <f t="shared" si="6"/>
        <v>2093.5</v>
      </c>
      <c r="P68" s="33">
        <f t="shared" si="4"/>
        <v>32906.5</v>
      </c>
    </row>
    <row r="69" spans="1:16" ht="22.8" x14ac:dyDescent="0.25">
      <c r="A69" s="30">
        <v>68</v>
      </c>
      <c r="B69" s="18" t="s">
        <v>163</v>
      </c>
      <c r="C69" s="18" t="s">
        <v>425</v>
      </c>
      <c r="D69" s="18" t="s">
        <v>429</v>
      </c>
      <c r="E69" s="18" t="s">
        <v>38</v>
      </c>
      <c r="F69" s="19" t="s">
        <v>30</v>
      </c>
      <c r="G69" s="18" t="s">
        <v>388</v>
      </c>
      <c r="H69" s="31">
        <v>45000</v>
      </c>
      <c r="I69" s="32">
        <v>0</v>
      </c>
      <c r="J69" s="31">
        <v>45000</v>
      </c>
      <c r="K69" s="31">
        <f t="shared" si="5"/>
        <v>1291.5</v>
      </c>
      <c r="L69" s="31">
        <v>1148.33</v>
      </c>
      <c r="M69" s="31">
        <f t="shared" si="3"/>
        <v>1368</v>
      </c>
      <c r="N69" s="31">
        <v>125</v>
      </c>
      <c r="O69" s="31">
        <f t="shared" si="6"/>
        <v>3932.83</v>
      </c>
      <c r="P69" s="33">
        <f t="shared" si="4"/>
        <v>41067.17</v>
      </c>
    </row>
    <row r="70" spans="1:16" ht="22.8" x14ac:dyDescent="0.25">
      <c r="A70" s="30">
        <v>69</v>
      </c>
      <c r="B70" s="18" t="s">
        <v>164</v>
      </c>
      <c r="C70" s="18" t="s">
        <v>432</v>
      </c>
      <c r="D70" s="18" t="s">
        <v>433</v>
      </c>
      <c r="E70" s="18" t="s">
        <v>48</v>
      </c>
      <c r="F70" s="19" t="s">
        <v>30</v>
      </c>
      <c r="G70" s="18" t="s">
        <v>388</v>
      </c>
      <c r="H70" s="31">
        <v>150000</v>
      </c>
      <c r="I70" s="32">
        <v>0</v>
      </c>
      <c r="J70" s="31">
        <v>150000</v>
      </c>
      <c r="K70" s="31">
        <f t="shared" si="5"/>
        <v>4305</v>
      </c>
      <c r="L70" s="31">
        <v>23866.62</v>
      </c>
      <c r="M70" s="31">
        <v>4560</v>
      </c>
      <c r="N70" s="31">
        <v>125</v>
      </c>
      <c r="O70" s="31">
        <f t="shared" si="6"/>
        <v>32856.619999999995</v>
      </c>
      <c r="P70" s="33">
        <f t="shared" si="4"/>
        <v>117143.38</v>
      </c>
    </row>
    <row r="71" spans="1:16" ht="22.8" x14ac:dyDescent="0.25">
      <c r="A71" s="30">
        <v>70</v>
      </c>
      <c r="B71" s="18" t="s">
        <v>167</v>
      </c>
      <c r="C71" s="18" t="s">
        <v>432</v>
      </c>
      <c r="D71" s="18" t="s">
        <v>434</v>
      </c>
      <c r="E71" s="18" t="s">
        <v>48</v>
      </c>
      <c r="F71" s="19" t="s">
        <v>30</v>
      </c>
      <c r="G71" s="18" t="s">
        <v>388</v>
      </c>
      <c r="H71" s="31">
        <v>80000</v>
      </c>
      <c r="I71" s="32">
        <v>0</v>
      </c>
      <c r="J71" s="31">
        <v>80000</v>
      </c>
      <c r="K71" s="31">
        <f t="shared" si="5"/>
        <v>2296</v>
      </c>
      <c r="L71" s="31">
        <v>7063.34</v>
      </c>
      <c r="M71" s="31">
        <f t="shared" ref="M71:M85" si="7">H71*0.0304</f>
        <v>2432</v>
      </c>
      <c r="N71" s="31">
        <v>1475.12</v>
      </c>
      <c r="O71" s="31">
        <f t="shared" si="6"/>
        <v>13266.46</v>
      </c>
      <c r="P71" s="33">
        <f t="shared" si="4"/>
        <v>66733.540000000008</v>
      </c>
    </row>
    <row r="72" spans="1:16" ht="22.8" x14ac:dyDescent="0.25">
      <c r="A72" s="30">
        <v>71</v>
      </c>
      <c r="B72" s="18" t="s">
        <v>435</v>
      </c>
      <c r="C72" s="18" t="s">
        <v>436</v>
      </c>
      <c r="D72" s="18" t="s">
        <v>437</v>
      </c>
      <c r="E72" s="18" t="s">
        <v>48</v>
      </c>
      <c r="F72" s="19" t="s">
        <v>20</v>
      </c>
      <c r="G72" s="18" t="s">
        <v>388</v>
      </c>
      <c r="H72" s="31">
        <v>80000</v>
      </c>
      <c r="I72" s="32">
        <v>0</v>
      </c>
      <c r="J72" s="31">
        <v>80000</v>
      </c>
      <c r="K72" s="31">
        <f t="shared" si="5"/>
        <v>2296</v>
      </c>
      <c r="L72" s="31">
        <v>0</v>
      </c>
      <c r="M72" s="31">
        <f t="shared" si="7"/>
        <v>2432</v>
      </c>
      <c r="N72" s="31">
        <v>843</v>
      </c>
      <c r="O72" s="31">
        <f t="shared" si="6"/>
        <v>5571</v>
      </c>
      <c r="P72" s="33">
        <f t="shared" si="4"/>
        <v>74429</v>
      </c>
    </row>
    <row r="73" spans="1:16" ht="22.8" x14ac:dyDescent="0.25">
      <c r="A73" s="30">
        <v>72</v>
      </c>
      <c r="B73" s="18" t="s">
        <v>438</v>
      </c>
      <c r="C73" s="18" t="s">
        <v>436</v>
      </c>
      <c r="D73" s="18" t="s">
        <v>26</v>
      </c>
      <c r="E73" s="18" t="s">
        <v>38</v>
      </c>
      <c r="F73" s="19" t="s">
        <v>20</v>
      </c>
      <c r="G73" s="18" t="s">
        <v>388</v>
      </c>
      <c r="H73" s="31">
        <v>70000</v>
      </c>
      <c r="I73" s="32">
        <v>0</v>
      </c>
      <c r="J73" s="31">
        <v>70000</v>
      </c>
      <c r="K73" s="31">
        <f t="shared" si="5"/>
        <v>2009</v>
      </c>
      <c r="L73" s="31">
        <v>5368.48</v>
      </c>
      <c r="M73" s="31">
        <f t="shared" si="7"/>
        <v>2128</v>
      </c>
      <c r="N73" s="31">
        <v>125</v>
      </c>
      <c r="O73" s="31">
        <f t="shared" si="6"/>
        <v>9630.48</v>
      </c>
      <c r="P73" s="33">
        <f t="shared" si="4"/>
        <v>60369.520000000004</v>
      </c>
    </row>
    <row r="74" spans="1:16" ht="22.8" x14ac:dyDescent="0.25">
      <c r="A74" s="30">
        <v>73</v>
      </c>
      <c r="B74" s="18" t="s">
        <v>439</v>
      </c>
      <c r="C74" s="18" t="s">
        <v>436</v>
      </c>
      <c r="D74" s="18" t="s">
        <v>437</v>
      </c>
      <c r="E74" s="18" t="s">
        <v>48</v>
      </c>
      <c r="F74" s="19" t="s">
        <v>20</v>
      </c>
      <c r="G74" s="18" t="s">
        <v>388</v>
      </c>
      <c r="H74" s="31">
        <v>70000</v>
      </c>
      <c r="I74" s="32">
        <v>0</v>
      </c>
      <c r="J74" s="31">
        <v>70000</v>
      </c>
      <c r="K74" s="31">
        <f t="shared" si="5"/>
        <v>2009</v>
      </c>
      <c r="L74" s="31">
        <v>5368.48</v>
      </c>
      <c r="M74" s="31">
        <f t="shared" si="7"/>
        <v>2128</v>
      </c>
      <c r="N74" s="31">
        <v>125</v>
      </c>
      <c r="O74" s="31">
        <f t="shared" si="6"/>
        <v>9630.48</v>
      </c>
      <c r="P74" s="33">
        <f t="shared" si="4"/>
        <v>60369.520000000004</v>
      </c>
    </row>
    <row r="75" spans="1:16" ht="22.8" x14ac:dyDescent="0.25">
      <c r="A75" s="30">
        <v>74</v>
      </c>
      <c r="B75" s="18" t="s">
        <v>184</v>
      </c>
      <c r="C75" s="18" t="s">
        <v>436</v>
      </c>
      <c r="D75" s="18" t="s">
        <v>437</v>
      </c>
      <c r="E75" s="18" t="s">
        <v>48</v>
      </c>
      <c r="F75" s="19" t="s">
        <v>20</v>
      </c>
      <c r="G75" s="18" t="s">
        <v>388</v>
      </c>
      <c r="H75" s="31">
        <v>50000</v>
      </c>
      <c r="I75" s="32">
        <v>0</v>
      </c>
      <c r="J75" s="31">
        <v>50000</v>
      </c>
      <c r="K75" s="31">
        <f t="shared" si="5"/>
        <v>1435</v>
      </c>
      <c r="L75" s="31">
        <v>1854</v>
      </c>
      <c r="M75" s="31">
        <f t="shared" si="7"/>
        <v>1520</v>
      </c>
      <c r="N75" s="31">
        <v>125</v>
      </c>
      <c r="O75" s="31">
        <f t="shared" si="6"/>
        <v>4934</v>
      </c>
      <c r="P75" s="33">
        <f t="shared" si="4"/>
        <v>45066</v>
      </c>
    </row>
    <row r="76" spans="1:16" ht="22.8" x14ac:dyDescent="0.25">
      <c r="A76" s="30">
        <v>75</v>
      </c>
      <c r="B76" s="18" t="s">
        <v>187</v>
      </c>
      <c r="C76" s="18" t="s">
        <v>436</v>
      </c>
      <c r="D76" s="18" t="s">
        <v>437</v>
      </c>
      <c r="E76" s="18" t="s">
        <v>48</v>
      </c>
      <c r="F76" s="19" t="s">
        <v>20</v>
      </c>
      <c r="G76" s="18" t="s">
        <v>388</v>
      </c>
      <c r="H76" s="31">
        <v>50000</v>
      </c>
      <c r="I76" s="32">
        <v>0</v>
      </c>
      <c r="J76" s="31">
        <v>50000</v>
      </c>
      <c r="K76" s="31">
        <f t="shared" si="5"/>
        <v>1435</v>
      </c>
      <c r="L76" s="31">
        <v>1854</v>
      </c>
      <c r="M76" s="31">
        <f t="shared" si="7"/>
        <v>1520</v>
      </c>
      <c r="N76" s="31">
        <v>843</v>
      </c>
      <c r="O76" s="31">
        <f t="shared" si="6"/>
        <v>5652</v>
      </c>
      <c r="P76" s="33">
        <f t="shared" si="4"/>
        <v>44348</v>
      </c>
    </row>
    <row r="77" spans="1:16" ht="22.8" x14ac:dyDescent="0.25">
      <c r="A77" s="30">
        <v>76</v>
      </c>
      <c r="B77" s="18" t="s">
        <v>440</v>
      </c>
      <c r="C77" s="18" t="s">
        <v>436</v>
      </c>
      <c r="D77" s="18" t="s">
        <v>437</v>
      </c>
      <c r="E77" s="18" t="s">
        <v>48</v>
      </c>
      <c r="F77" s="19" t="s">
        <v>20</v>
      </c>
      <c r="G77" s="18" t="s">
        <v>388</v>
      </c>
      <c r="H77" s="31">
        <v>50000</v>
      </c>
      <c r="I77" s="32">
        <v>0</v>
      </c>
      <c r="J77" s="31">
        <v>50000</v>
      </c>
      <c r="K77" s="31">
        <f t="shared" si="5"/>
        <v>1435</v>
      </c>
      <c r="L77" s="31">
        <v>1854</v>
      </c>
      <c r="M77" s="31">
        <f t="shared" si="7"/>
        <v>1520</v>
      </c>
      <c r="N77" s="31">
        <v>125</v>
      </c>
      <c r="O77" s="31">
        <f t="shared" si="6"/>
        <v>4934</v>
      </c>
      <c r="P77" s="33">
        <f t="shared" si="4"/>
        <v>45066</v>
      </c>
    </row>
    <row r="78" spans="1:16" ht="22.8" x14ac:dyDescent="0.25">
      <c r="A78" s="30">
        <v>77</v>
      </c>
      <c r="B78" s="18" t="s">
        <v>441</v>
      </c>
      <c r="C78" s="18" t="s">
        <v>436</v>
      </c>
      <c r="D78" s="18" t="s">
        <v>437</v>
      </c>
      <c r="E78" s="18" t="s">
        <v>48</v>
      </c>
      <c r="F78" s="19" t="s">
        <v>20</v>
      </c>
      <c r="G78" s="18" t="s">
        <v>388</v>
      </c>
      <c r="H78" s="31">
        <v>50000</v>
      </c>
      <c r="I78" s="32">
        <v>0</v>
      </c>
      <c r="J78" s="31">
        <v>50000</v>
      </c>
      <c r="K78" s="31">
        <f t="shared" si="5"/>
        <v>1435</v>
      </c>
      <c r="L78" s="31">
        <v>1651.48</v>
      </c>
      <c r="M78" s="31">
        <f t="shared" si="7"/>
        <v>1520</v>
      </c>
      <c r="N78" s="31">
        <v>1475.12</v>
      </c>
      <c r="O78" s="31">
        <f t="shared" si="6"/>
        <v>6081.5999999999995</v>
      </c>
      <c r="P78" s="33">
        <f t="shared" si="4"/>
        <v>43918.400000000001</v>
      </c>
    </row>
    <row r="79" spans="1:16" ht="22.8" x14ac:dyDescent="0.25">
      <c r="A79" s="30">
        <v>78</v>
      </c>
      <c r="B79" s="18" t="s">
        <v>442</v>
      </c>
      <c r="C79" s="18" t="s">
        <v>436</v>
      </c>
      <c r="D79" s="18" t="s">
        <v>437</v>
      </c>
      <c r="E79" s="18" t="s">
        <v>48</v>
      </c>
      <c r="F79" s="19" t="s">
        <v>20</v>
      </c>
      <c r="G79" s="18" t="s">
        <v>388</v>
      </c>
      <c r="H79" s="31">
        <v>50000</v>
      </c>
      <c r="I79" s="32">
        <v>0</v>
      </c>
      <c r="J79" s="31">
        <v>50000</v>
      </c>
      <c r="K79" s="31">
        <f t="shared" si="5"/>
        <v>1435</v>
      </c>
      <c r="L79" s="31">
        <v>1854</v>
      </c>
      <c r="M79" s="31">
        <f t="shared" si="7"/>
        <v>1520</v>
      </c>
      <c r="N79" s="31">
        <v>25</v>
      </c>
      <c r="O79" s="31">
        <f t="shared" si="6"/>
        <v>4834</v>
      </c>
      <c r="P79" s="33">
        <f t="shared" si="4"/>
        <v>45166</v>
      </c>
    </row>
    <row r="80" spans="1:16" ht="22.8" x14ac:dyDescent="0.25">
      <c r="A80" s="30">
        <v>79</v>
      </c>
      <c r="B80" s="18" t="s">
        <v>324</v>
      </c>
      <c r="C80" s="18" t="s">
        <v>436</v>
      </c>
      <c r="D80" s="18" t="s">
        <v>443</v>
      </c>
      <c r="E80" s="18" t="s">
        <v>23</v>
      </c>
      <c r="F80" s="19" t="s">
        <v>20</v>
      </c>
      <c r="G80" s="18" t="s">
        <v>388</v>
      </c>
      <c r="H80" s="31">
        <v>45000</v>
      </c>
      <c r="I80" s="32">
        <v>0</v>
      </c>
      <c r="J80" s="31">
        <v>45000</v>
      </c>
      <c r="K80" s="31">
        <f t="shared" si="5"/>
        <v>1291.5</v>
      </c>
      <c r="L80" s="31">
        <v>1148.33</v>
      </c>
      <c r="M80" s="31">
        <f t="shared" si="7"/>
        <v>1368</v>
      </c>
      <c r="N80" s="31">
        <v>125</v>
      </c>
      <c r="O80" s="31">
        <f t="shared" si="6"/>
        <v>3932.83</v>
      </c>
      <c r="P80" s="33">
        <f t="shared" si="4"/>
        <v>41067.17</v>
      </c>
    </row>
    <row r="81" spans="1:16" ht="22.8" x14ac:dyDescent="0.25">
      <c r="A81" s="30">
        <v>80</v>
      </c>
      <c r="B81" s="18" t="s">
        <v>444</v>
      </c>
      <c r="C81" s="18" t="s">
        <v>436</v>
      </c>
      <c r="D81" s="18" t="s">
        <v>67</v>
      </c>
      <c r="E81" s="18" t="s">
        <v>38</v>
      </c>
      <c r="F81" s="19" t="s">
        <v>20</v>
      </c>
      <c r="G81" s="18" t="s">
        <v>388</v>
      </c>
      <c r="H81" s="31">
        <v>35000</v>
      </c>
      <c r="I81" s="32">
        <v>0</v>
      </c>
      <c r="J81" s="31">
        <v>35000</v>
      </c>
      <c r="K81" s="31">
        <f t="shared" si="5"/>
        <v>1004.5</v>
      </c>
      <c r="L81" s="31">
        <v>0</v>
      </c>
      <c r="M81" s="31">
        <f t="shared" si="7"/>
        <v>1064</v>
      </c>
      <c r="N81" s="31">
        <v>125</v>
      </c>
      <c r="O81" s="31">
        <f t="shared" si="6"/>
        <v>2193.5</v>
      </c>
      <c r="P81" s="33">
        <f t="shared" si="4"/>
        <v>32806.5</v>
      </c>
    </row>
    <row r="82" spans="1:16" ht="22.8" x14ac:dyDescent="0.25">
      <c r="A82" s="30">
        <v>81</v>
      </c>
      <c r="B82" s="18" t="s">
        <v>445</v>
      </c>
      <c r="C82" s="18" t="s">
        <v>446</v>
      </c>
      <c r="D82" s="18" t="s">
        <v>447</v>
      </c>
      <c r="E82" s="18" t="s">
        <v>38</v>
      </c>
      <c r="F82" s="19" t="s">
        <v>20</v>
      </c>
      <c r="G82" s="18" t="s">
        <v>388</v>
      </c>
      <c r="H82" s="31">
        <v>110000</v>
      </c>
      <c r="I82" s="32">
        <v>0</v>
      </c>
      <c r="J82" s="31">
        <v>110000</v>
      </c>
      <c r="K82" s="31">
        <f t="shared" si="5"/>
        <v>3157</v>
      </c>
      <c r="L82" s="31">
        <v>14457.62</v>
      </c>
      <c r="M82" s="31">
        <f t="shared" si="7"/>
        <v>3344</v>
      </c>
      <c r="N82" s="31">
        <v>125</v>
      </c>
      <c r="O82" s="31">
        <f t="shared" si="6"/>
        <v>21083.620000000003</v>
      </c>
      <c r="P82" s="33">
        <f t="shared" si="4"/>
        <v>88916.38</v>
      </c>
    </row>
    <row r="83" spans="1:16" ht="22.8" x14ac:dyDescent="0.25">
      <c r="A83" s="30">
        <v>82</v>
      </c>
      <c r="B83" s="18" t="s">
        <v>172</v>
      </c>
      <c r="C83" s="18" t="s">
        <v>446</v>
      </c>
      <c r="D83" s="18" t="s">
        <v>379</v>
      </c>
      <c r="E83" s="18" t="s">
        <v>38</v>
      </c>
      <c r="F83" s="19" t="s">
        <v>30</v>
      </c>
      <c r="G83" s="18" t="s">
        <v>388</v>
      </c>
      <c r="H83" s="31">
        <v>65000</v>
      </c>
      <c r="I83" s="32">
        <v>0</v>
      </c>
      <c r="J83" s="31">
        <v>65000</v>
      </c>
      <c r="K83" s="31">
        <f t="shared" si="5"/>
        <v>1865.5</v>
      </c>
      <c r="L83" s="31">
        <v>4157.55</v>
      </c>
      <c r="M83" s="31">
        <f t="shared" si="7"/>
        <v>1976</v>
      </c>
      <c r="N83" s="31">
        <v>1475.12</v>
      </c>
      <c r="O83" s="31">
        <f t="shared" si="6"/>
        <v>9474.17</v>
      </c>
      <c r="P83" s="33">
        <f t="shared" si="4"/>
        <v>55525.83</v>
      </c>
    </row>
    <row r="84" spans="1:16" ht="22.8" x14ac:dyDescent="0.25">
      <c r="A84" s="30">
        <v>83</v>
      </c>
      <c r="B84" s="18" t="s">
        <v>448</v>
      </c>
      <c r="C84" s="18" t="s">
        <v>446</v>
      </c>
      <c r="D84" s="18" t="s">
        <v>379</v>
      </c>
      <c r="E84" s="18" t="s">
        <v>38</v>
      </c>
      <c r="F84" s="19" t="s">
        <v>20</v>
      </c>
      <c r="G84" s="18" t="s">
        <v>388</v>
      </c>
      <c r="H84" s="31">
        <v>35000</v>
      </c>
      <c r="I84" s="32">
        <v>0</v>
      </c>
      <c r="J84" s="31">
        <v>35000</v>
      </c>
      <c r="K84" s="31">
        <f t="shared" si="5"/>
        <v>1004.5</v>
      </c>
      <c r="L84" s="31">
        <v>0</v>
      </c>
      <c r="M84" s="31">
        <f t="shared" si="7"/>
        <v>1064</v>
      </c>
      <c r="N84" s="31">
        <v>3125</v>
      </c>
      <c r="O84" s="31">
        <f t="shared" si="6"/>
        <v>5193.5</v>
      </c>
      <c r="P84" s="33">
        <f t="shared" si="4"/>
        <v>29806.5</v>
      </c>
    </row>
    <row r="85" spans="1:16" ht="22.8" x14ac:dyDescent="0.25">
      <c r="A85" s="30">
        <v>84</v>
      </c>
      <c r="B85" s="18" t="s">
        <v>449</v>
      </c>
      <c r="C85" s="18" t="s">
        <v>446</v>
      </c>
      <c r="D85" s="18" t="s">
        <v>450</v>
      </c>
      <c r="E85" s="18" t="s">
        <v>38</v>
      </c>
      <c r="F85" s="19" t="s">
        <v>20</v>
      </c>
      <c r="G85" s="18" t="s">
        <v>388</v>
      </c>
      <c r="H85" s="31">
        <v>35000</v>
      </c>
      <c r="I85" s="32">
        <v>0</v>
      </c>
      <c r="J85" s="31">
        <v>35000</v>
      </c>
      <c r="K85" s="31">
        <f t="shared" si="5"/>
        <v>1004.5</v>
      </c>
      <c r="L85" s="31">
        <v>0</v>
      </c>
      <c r="M85" s="31">
        <f t="shared" si="7"/>
        <v>1064</v>
      </c>
      <c r="N85" s="31">
        <v>125</v>
      </c>
      <c r="O85" s="31">
        <f t="shared" si="6"/>
        <v>2193.5</v>
      </c>
      <c r="P85" s="33">
        <f t="shared" si="4"/>
        <v>32806.5</v>
      </c>
    </row>
    <row r="86" spans="1:16" x14ac:dyDescent="0.25">
      <c r="A86" s="30">
        <v>85</v>
      </c>
      <c r="B86" s="18" t="s">
        <v>178</v>
      </c>
      <c r="C86" s="18" t="s">
        <v>179</v>
      </c>
      <c r="D86" s="18" t="s">
        <v>180</v>
      </c>
      <c r="E86" s="18" t="s">
        <v>48</v>
      </c>
      <c r="F86" s="19" t="s">
        <v>30</v>
      </c>
      <c r="G86" s="18" t="s">
        <v>388</v>
      </c>
      <c r="H86" s="31">
        <v>150000</v>
      </c>
      <c r="I86" s="32">
        <v>0</v>
      </c>
      <c r="J86" s="31">
        <v>150000</v>
      </c>
      <c r="K86" s="31">
        <f t="shared" si="5"/>
        <v>4305</v>
      </c>
      <c r="L86" s="31">
        <v>23529.09</v>
      </c>
      <c r="M86" s="31">
        <v>4560</v>
      </c>
      <c r="N86" s="31">
        <v>1475.12</v>
      </c>
      <c r="O86" s="31">
        <f t="shared" si="6"/>
        <v>33869.21</v>
      </c>
      <c r="P86" s="33">
        <f t="shared" si="4"/>
        <v>116130.79000000001</v>
      </c>
    </row>
    <row r="87" spans="1:16" ht="22.8" x14ac:dyDescent="0.25">
      <c r="A87" s="30">
        <v>86</v>
      </c>
      <c r="B87" s="18" t="s">
        <v>451</v>
      </c>
      <c r="C87" s="18" t="s">
        <v>179</v>
      </c>
      <c r="D87" s="18" t="s">
        <v>452</v>
      </c>
      <c r="E87" s="18" t="s">
        <v>38</v>
      </c>
      <c r="F87" s="19" t="s">
        <v>20</v>
      </c>
      <c r="G87" s="18" t="s">
        <v>388</v>
      </c>
      <c r="H87" s="31">
        <v>75000</v>
      </c>
      <c r="I87" s="32">
        <v>0</v>
      </c>
      <c r="J87" s="31">
        <v>75000</v>
      </c>
      <c r="K87" s="31">
        <f t="shared" si="5"/>
        <v>2152.5</v>
      </c>
      <c r="L87" s="31">
        <v>6309.38</v>
      </c>
      <c r="M87" s="31">
        <f t="shared" ref="M87:M95" si="8">H87*0.0304</f>
        <v>2280</v>
      </c>
      <c r="N87" s="31">
        <v>125</v>
      </c>
      <c r="O87" s="31">
        <f t="shared" si="6"/>
        <v>10866.880000000001</v>
      </c>
      <c r="P87" s="33">
        <f t="shared" si="4"/>
        <v>64133.119999999995</v>
      </c>
    </row>
    <row r="88" spans="1:16" x14ac:dyDescent="0.25">
      <c r="A88" s="30">
        <v>87</v>
      </c>
      <c r="B88" s="18" t="s">
        <v>453</v>
      </c>
      <c r="C88" s="18" t="s">
        <v>179</v>
      </c>
      <c r="D88" s="18" t="s">
        <v>67</v>
      </c>
      <c r="E88" s="18" t="s">
        <v>38</v>
      </c>
      <c r="F88" s="19" t="s">
        <v>20</v>
      </c>
      <c r="G88" s="18" t="s">
        <v>388</v>
      </c>
      <c r="H88" s="31">
        <v>30000</v>
      </c>
      <c r="I88" s="32">
        <v>0</v>
      </c>
      <c r="J88" s="31">
        <v>30000</v>
      </c>
      <c r="K88" s="31">
        <f t="shared" si="5"/>
        <v>861</v>
      </c>
      <c r="L88" s="31">
        <v>0</v>
      </c>
      <c r="M88" s="31">
        <f t="shared" si="8"/>
        <v>912</v>
      </c>
      <c r="N88" s="31">
        <v>1475.12</v>
      </c>
      <c r="O88" s="31">
        <f t="shared" si="6"/>
        <v>3248.12</v>
      </c>
      <c r="P88" s="33">
        <f t="shared" si="4"/>
        <v>26751.88</v>
      </c>
    </row>
    <row r="89" spans="1:16" ht="22.8" x14ac:dyDescent="0.25">
      <c r="A89" s="30">
        <v>88</v>
      </c>
      <c r="B89" s="18" t="s">
        <v>454</v>
      </c>
      <c r="C89" s="18" t="s">
        <v>179</v>
      </c>
      <c r="D89" s="18" t="s">
        <v>67</v>
      </c>
      <c r="E89" s="18" t="s">
        <v>38</v>
      </c>
      <c r="F89" s="19" t="s">
        <v>30</v>
      </c>
      <c r="G89" s="18" t="s">
        <v>388</v>
      </c>
      <c r="H89" s="31">
        <v>35000</v>
      </c>
      <c r="I89" s="32">
        <v>0</v>
      </c>
      <c r="J89" s="31">
        <v>35000</v>
      </c>
      <c r="K89" s="31">
        <f t="shared" si="5"/>
        <v>1004.5</v>
      </c>
      <c r="L89" s="31">
        <v>0</v>
      </c>
      <c r="M89" s="31">
        <f t="shared" si="8"/>
        <v>1064</v>
      </c>
      <c r="N89" s="31">
        <v>125</v>
      </c>
      <c r="O89" s="31">
        <f t="shared" si="6"/>
        <v>2193.5</v>
      </c>
      <c r="P89" s="33">
        <f t="shared" si="4"/>
        <v>32806.5</v>
      </c>
    </row>
    <row r="90" spans="1:16" ht="22.8" x14ac:dyDescent="0.25">
      <c r="A90" s="30">
        <v>89</v>
      </c>
      <c r="B90" s="18" t="s">
        <v>181</v>
      </c>
      <c r="C90" s="18" t="s">
        <v>179</v>
      </c>
      <c r="D90" s="18" t="s">
        <v>56</v>
      </c>
      <c r="E90" s="18" t="s">
        <v>48</v>
      </c>
      <c r="F90" s="19" t="s">
        <v>20</v>
      </c>
      <c r="G90" s="18" t="s">
        <v>388</v>
      </c>
      <c r="H90" s="31">
        <v>45000</v>
      </c>
      <c r="I90" s="32">
        <v>0</v>
      </c>
      <c r="J90" s="31">
        <v>45000</v>
      </c>
      <c r="K90" s="31">
        <f t="shared" si="5"/>
        <v>1291.5</v>
      </c>
      <c r="L90" s="31">
        <v>1148.33</v>
      </c>
      <c r="M90" s="31">
        <f t="shared" si="8"/>
        <v>1368</v>
      </c>
      <c r="N90" s="31">
        <v>125</v>
      </c>
      <c r="O90" s="31">
        <f t="shared" si="6"/>
        <v>3932.83</v>
      </c>
      <c r="P90" s="33">
        <f t="shared" si="4"/>
        <v>41067.17</v>
      </c>
    </row>
    <row r="91" spans="1:16" ht="22.8" x14ac:dyDescent="0.25">
      <c r="A91" s="30">
        <v>90</v>
      </c>
      <c r="B91" s="18" t="s">
        <v>182</v>
      </c>
      <c r="C91" s="18" t="s">
        <v>179</v>
      </c>
      <c r="D91" s="18" t="s">
        <v>43</v>
      </c>
      <c r="E91" s="18" t="s">
        <v>393</v>
      </c>
      <c r="F91" s="19" t="s">
        <v>30</v>
      </c>
      <c r="G91" s="18" t="s">
        <v>388</v>
      </c>
      <c r="H91" s="31">
        <v>22000</v>
      </c>
      <c r="I91" s="32">
        <v>0</v>
      </c>
      <c r="J91" s="31">
        <v>22000</v>
      </c>
      <c r="K91" s="31">
        <f t="shared" si="5"/>
        <v>631.4</v>
      </c>
      <c r="L91" s="32">
        <v>0</v>
      </c>
      <c r="M91" s="31">
        <f t="shared" si="8"/>
        <v>668.8</v>
      </c>
      <c r="N91" s="31">
        <v>125</v>
      </c>
      <c r="O91" s="31">
        <f t="shared" si="6"/>
        <v>1425.1999999999998</v>
      </c>
      <c r="P91" s="33">
        <f t="shared" si="4"/>
        <v>20574.8</v>
      </c>
    </row>
    <row r="92" spans="1:16" ht="22.8" x14ac:dyDescent="0.25">
      <c r="A92" s="30">
        <v>91</v>
      </c>
      <c r="B92" s="18" t="s">
        <v>183</v>
      </c>
      <c r="C92" s="18" t="s">
        <v>179</v>
      </c>
      <c r="D92" s="18" t="s">
        <v>40</v>
      </c>
      <c r="E92" s="18" t="s">
        <v>393</v>
      </c>
      <c r="F92" s="19" t="s">
        <v>20</v>
      </c>
      <c r="G92" s="18" t="s">
        <v>388</v>
      </c>
      <c r="H92" s="31">
        <v>16500</v>
      </c>
      <c r="I92" s="32">
        <v>0</v>
      </c>
      <c r="J92" s="31">
        <v>16500</v>
      </c>
      <c r="K92" s="31">
        <f t="shared" si="5"/>
        <v>473.55</v>
      </c>
      <c r="L92" s="32">
        <v>0</v>
      </c>
      <c r="M92" s="31">
        <f t="shared" si="8"/>
        <v>501.6</v>
      </c>
      <c r="N92" s="31">
        <v>125</v>
      </c>
      <c r="O92" s="31">
        <f t="shared" si="6"/>
        <v>1100.1500000000001</v>
      </c>
      <c r="P92" s="33">
        <f t="shared" si="4"/>
        <v>15399.85</v>
      </c>
    </row>
    <row r="93" spans="1:16" ht="22.8" x14ac:dyDescent="0.25">
      <c r="A93" s="30">
        <v>92</v>
      </c>
      <c r="B93" s="18" t="s">
        <v>342</v>
      </c>
      <c r="C93" s="18" t="s">
        <v>188</v>
      </c>
      <c r="D93" s="18" t="s">
        <v>29</v>
      </c>
      <c r="E93" s="18" t="s">
        <v>23</v>
      </c>
      <c r="F93" s="19" t="s">
        <v>30</v>
      </c>
      <c r="G93" s="18" t="s">
        <v>388</v>
      </c>
      <c r="H93" s="31">
        <v>70000</v>
      </c>
      <c r="I93" s="32">
        <v>0</v>
      </c>
      <c r="J93" s="31">
        <v>70000</v>
      </c>
      <c r="K93" s="31">
        <f t="shared" si="5"/>
        <v>2009</v>
      </c>
      <c r="L93" s="31">
        <v>5368.48</v>
      </c>
      <c r="M93" s="31">
        <f t="shared" si="8"/>
        <v>2128</v>
      </c>
      <c r="N93" s="31">
        <v>25</v>
      </c>
      <c r="O93" s="31">
        <f t="shared" si="6"/>
        <v>9530.48</v>
      </c>
      <c r="P93" s="33">
        <f t="shared" si="4"/>
        <v>60469.520000000004</v>
      </c>
    </row>
    <row r="94" spans="1:16" x14ac:dyDescent="0.25">
      <c r="A94" s="30">
        <v>93</v>
      </c>
      <c r="B94" s="18" t="s">
        <v>190</v>
      </c>
      <c r="C94" s="18" t="s">
        <v>188</v>
      </c>
      <c r="D94" s="18" t="s">
        <v>67</v>
      </c>
      <c r="E94" s="18" t="s">
        <v>38</v>
      </c>
      <c r="F94" s="19" t="s">
        <v>20</v>
      </c>
      <c r="G94" s="18" t="s">
        <v>388</v>
      </c>
      <c r="H94" s="31">
        <v>35000</v>
      </c>
      <c r="I94" s="32">
        <v>0</v>
      </c>
      <c r="J94" s="31">
        <v>35000</v>
      </c>
      <c r="K94" s="31">
        <f t="shared" si="5"/>
        <v>1004.5</v>
      </c>
      <c r="L94" s="32">
        <v>0</v>
      </c>
      <c r="M94" s="31">
        <f t="shared" si="8"/>
        <v>1064</v>
      </c>
      <c r="N94" s="31">
        <v>25</v>
      </c>
      <c r="O94" s="31">
        <f t="shared" si="6"/>
        <v>2093.5</v>
      </c>
      <c r="P94" s="33">
        <f t="shared" si="4"/>
        <v>32906.5</v>
      </c>
    </row>
    <row r="95" spans="1:16" x14ac:dyDescent="0.25">
      <c r="A95" s="30">
        <v>94</v>
      </c>
      <c r="B95" s="34" t="s">
        <v>191</v>
      </c>
      <c r="C95" s="18" t="s">
        <v>188</v>
      </c>
      <c r="D95" s="18" t="s">
        <v>67</v>
      </c>
      <c r="E95" s="18" t="s">
        <v>38</v>
      </c>
      <c r="F95" s="19" t="s">
        <v>20</v>
      </c>
      <c r="G95" s="18" t="s">
        <v>388</v>
      </c>
      <c r="H95" s="31">
        <v>30000</v>
      </c>
      <c r="I95" s="32">
        <v>0</v>
      </c>
      <c r="J95" s="31">
        <v>30000</v>
      </c>
      <c r="K95" s="31">
        <f t="shared" si="5"/>
        <v>861</v>
      </c>
      <c r="L95" s="32">
        <v>0</v>
      </c>
      <c r="M95" s="31">
        <f t="shared" si="8"/>
        <v>912</v>
      </c>
      <c r="N95" s="31">
        <v>25</v>
      </c>
      <c r="O95" s="31">
        <f t="shared" si="6"/>
        <v>1798</v>
      </c>
      <c r="P95" s="33">
        <f t="shared" si="4"/>
        <v>28202</v>
      </c>
    </row>
    <row r="96" spans="1:16" ht="26.4" x14ac:dyDescent="0.25">
      <c r="A96" s="30">
        <v>95</v>
      </c>
      <c r="B96" s="35" t="s">
        <v>455</v>
      </c>
      <c r="C96" s="18" t="s">
        <v>354</v>
      </c>
      <c r="D96" s="18" t="s">
        <v>355</v>
      </c>
      <c r="E96" s="18" t="s">
        <v>356</v>
      </c>
      <c r="F96" s="19" t="s">
        <v>30</v>
      </c>
      <c r="G96" s="18" t="s">
        <v>456</v>
      </c>
      <c r="H96" s="19">
        <v>11500</v>
      </c>
      <c r="I96" s="31">
        <v>0</v>
      </c>
      <c r="J96" s="32">
        <v>11500</v>
      </c>
      <c r="K96" s="31">
        <v>0</v>
      </c>
      <c r="L96" s="31">
        <v>0</v>
      </c>
      <c r="M96" s="31">
        <v>0</v>
      </c>
      <c r="N96" s="31">
        <v>0</v>
      </c>
      <c r="O96" s="31">
        <v>0</v>
      </c>
      <c r="P96" s="33">
        <v>11500</v>
      </c>
    </row>
    <row r="97" spans="1:16" ht="26.4" x14ac:dyDescent="0.25">
      <c r="A97" s="30">
        <v>96</v>
      </c>
      <c r="B97" s="35" t="s">
        <v>457</v>
      </c>
      <c r="C97" s="18" t="s">
        <v>354</v>
      </c>
      <c r="D97" s="18" t="s">
        <v>355</v>
      </c>
      <c r="E97" s="18" t="s">
        <v>356</v>
      </c>
      <c r="F97" s="19" t="s">
        <v>20</v>
      </c>
      <c r="G97" s="18" t="s">
        <v>456</v>
      </c>
      <c r="H97" s="19">
        <v>11500</v>
      </c>
      <c r="I97" s="31">
        <v>0</v>
      </c>
      <c r="J97" s="32">
        <v>11500</v>
      </c>
      <c r="K97" s="31">
        <v>0</v>
      </c>
      <c r="L97" s="31">
        <v>0</v>
      </c>
      <c r="M97" s="32">
        <v>0</v>
      </c>
      <c r="N97" s="31">
        <v>0</v>
      </c>
      <c r="O97" s="31">
        <v>0</v>
      </c>
      <c r="P97" s="33">
        <v>11500</v>
      </c>
    </row>
    <row r="98" spans="1:16" x14ac:dyDescent="0.25">
      <c r="A98" s="30">
        <v>97</v>
      </c>
      <c r="B98" s="35" t="s">
        <v>458</v>
      </c>
      <c r="C98" s="18" t="s">
        <v>354</v>
      </c>
      <c r="D98" s="18" t="s">
        <v>355</v>
      </c>
      <c r="E98" s="18" t="s">
        <v>356</v>
      </c>
      <c r="F98" s="19" t="s">
        <v>30</v>
      </c>
      <c r="G98" s="18" t="s">
        <v>456</v>
      </c>
      <c r="H98" s="19">
        <v>11500</v>
      </c>
      <c r="I98" s="31">
        <v>0</v>
      </c>
      <c r="J98" s="32">
        <v>11500</v>
      </c>
      <c r="K98" s="31">
        <v>0</v>
      </c>
      <c r="L98" s="31">
        <v>0</v>
      </c>
      <c r="M98" s="32">
        <v>0</v>
      </c>
      <c r="N98" s="31">
        <v>0</v>
      </c>
      <c r="O98" s="31">
        <v>0</v>
      </c>
      <c r="P98" s="33">
        <v>11500</v>
      </c>
    </row>
    <row r="99" spans="1:16" ht="26.4" x14ac:dyDescent="0.25">
      <c r="A99" s="30">
        <v>98</v>
      </c>
      <c r="B99" s="35" t="s">
        <v>459</v>
      </c>
      <c r="C99" s="18" t="s">
        <v>354</v>
      </c>
      <c r="D99" s="18" t="s">
        <v>355</v>
      </c>
      <c r="E99" s="18" t="s">
        <v>356</v>
      </c>
      <c r="F99" s="19" t="s">
        <v>30</v>
      </c>
      <c r="G99" s="18" t="s">
        <v>456</v>
      </c>
      <c r="H99" s="19">
        <v>25000</v>
      </c>
      <c r="I99" s="31">
        <v>0</v>
      </c>
      <c r="J99" s="32">
        <v>25000</v>
      </c>
      <c r="K99" s="31">
        <v>0</v>
      </c>
      <c r="L99" s="31">
        <v>0</v>
      </c>
      <c r="M99" s="31">
        <v>0</v>
      </c>
      <c r="N99" s="31">
        <v>0</v>
      </c>
      <c r="O99" s="31">
        <v>0</v>
      </c>
      <c r="P99" s="33">
        <v>25000</v>
      </c>
    </row>
    <row r="100" spans="1:16" x14ac:dyDescent="0.25">
      <c r="A100" s="30">
        <v>99</v>
      </c>
      <c r="B100" s="35" t="s">
        <v>460</v>
      </c>
      <c r="C100" s="18" t="s">
        <v>354</v>
      </c>
      <c r="D100" s="18" t="s">
        <v>355</v>
      </c>
      <c r="E100" s="18" t="s">
        <v>356</v>
      </c>
      <c r="F100" s="19" t="s">
        <v>30</v>
      </c>
      <c r="G100" s="18" t="s">
        <v>456</v>
      </c>
      <c r="H100" s="19">
        <v>30000</v>
      </c>
      <c r="I100" s="31">
        <v>0</v>
      </c>
      <c r="J100" s="32">
        <v>30000</v>
      </c>
      <c r="K100" s="31">
        <v>0</v>
      </c>
      <c r="L100" s="31">
        <v>0</v>
      </c>
      <c r="M100" s="32">
        <v>0</v>
      </c>
      <c r="N100" s="31">
        <v>0</v>
      </c>
      <c r="O100" s="31">
        <v>0</v>
      </c>
      <c r="P100" s="33">
        <v>30000</v>
      </c>
    </row>
    <row r="101" spans="1:16" ht="26.4" x14ac:dyDescent="0.25">
      <c r="A101" s="30">
        <v>100</v>
      </c>
      <c r="B101" s="35" t="s">
        <v>461</v>
      </c>
      <c r="C101" s="18" t="s">
        <v>354</v>
      </c>
      <c r="D101" s="18" t="s">
        <v>355</v>
      </c>
      <c r="E101" s="18" t="s">
        <v>356</v>
      </c>
      <c r="F101" s="19" t="s">
        <v>20</v>
      </c>
      <c r="G101" s="18" t="s">
        <v>456</v>
      </c>
      <c r="H101" s="19">
        <v>11500</v>
      </c>
      <c r="I101" s="31">
        <v>0</v>
      </c>
      <c r="J101" s="32">
        <v>11500</v>
      </c>
      <c r="K101" s="31">
        <v>0</v>
      </c>
      <c r="L101" s="31">
        <v>0</v>
      </c>
      <c r="M101" s="32">
        <v>0</v>
      </c>
      <c r="N101" s="31">
        <v>0</v>
      </c>
      <c r="O101" s="31">
        <v>0</v>
      </c>
      <c r="P101" s="33">
        <v>11500</v>
      </c>
    </row>
    <row r="102" spans="1:16" ht="26.4" x14ac:dyDescent="0.25">
      <c r="A102" s="30">
        <v>101</v>
      </c>
      <c r="B102" s="35" t="s">
        <v>462</v>
      </c>
      <c r="C102" s="18" t="s">
        <v>354</v>
      </c>
      <c r="D102" s="18" t="s">
        <v>355</v>
      </c>
      <c r="E102" s="18" t="s">
        <v>356</v>
      </c>
      <c r="F102" s="19" t="s">
        <v>30</v>
      </c>
      <c r="G102" s="18" t="s">
        <v>456</v>
      </c>
      <c r="H102" s="19">
        <v>11500</v>
      </c>
      <c r="I102" s="31">
        <v>0</v>
      </c>
      <c r="J102" s="32">
        <v>11500</v>
      </c>
      <c r="K102" s="31">
        <v>0</v>
      </c>
      <c r="L102" s="31">
        <v>0</v>
      </c>
      <c r="M102" s="31">
        <v>0</v>
      </c>
      <c r="N102" s="31">
        <v>0</v>
      </c>
      <c r="O102" s="31">
        <v>0</v>
      </c>
      <c r="P102" s="33">
        <v>11500</v>
      </c>
    </row>
    <row r="103" spans="1:16" ht="26.4" x14ac:dyDescent="0.25">
      <c r="A103" s="30">
        <v>102</v>
      </c>
      <c r="B103" s="35" t="s">
        <v>463</v>
      </c>
      <c r="C103" s="18" t="s">
        <v>354</v>
      </c>
      <c r="D103" s="18" t="s">
        <v>355</v>
      </c>
      <c r="E103" s="18" t="s">
        <v>356</v>
      </c>
      <c r="F103" s="19" t="s">
        <v>20</v>
      </c>
      <c r="G103" s="18" t="s">
        <v>456</v>
      </c>
      <c r="H103" s="19">
        <v>11500</v>
      </c>
      <c r="I103" s="31">
        <v>0</v>
      </c>
      <c r="J103" s="32">
        <v>11500</v>
      </c>
      <c r="K103" s="31">
        <v>0</v>
      </c>
      <c r="L103" s="31">
        <v>0</v>
      </c>
      <c r="M103" s="32">
        <v>0</v>
      </c>
      <c r="N103" s="31">
        <v>0</v>
      </c>
      <c r="O103" s="31">
        <v>0</v>
      </c>
      <c r="P103" s="33">
        <v>11500</v>
      </c>
    </row>
    <row r="104" spans="1:16" ht="22.8" x14ac:dyDescent="0.25">
      <c r="A104" s="30">
        <v>103</v>
      </c>
      <c r="B104" s="35" t="s">
        <v>206</v>
      </c>
      <c r="C104" s="18" t="s">
        <v>464</v>
      </c>
      <c r="D104" s="18" t="s">
        <v>465</v>
      </c>
      <c r="E104" s="18" t="s">
        <v>209</v>
      </c>
      <c r="F104" s="19" t="s">
        <v>30</v>
      </c>
      <c r="G104" s="18" t="s">
        <v>466</v>
      </c>
      <c r="H104" s="19">
        <v>150000</v>
      </c>
      <c r="I104" s="31">
        <v>0</v>
      </c>
      <c r="J104" s="32">
        <v>150000</v>
      </c>
      <c r="K104" s="31">
        <v>4305</v>
      </c>
      <c r="L104" s="31">
        <v>23866.62</v>
      </c>
      <c r="M104" s="31">
        <v>4560</v>
      </c>
      <c r="N104" s="31">
        <v>0</v>
      </c>
      <c r="O104" s="31">
        <v>32731.62</v>
      </c>
      <c r="P104" s="33">
        <v>117268.38</v>
      </c>
    </row>
    <row r="105" spans="1:16" ht="26.4" x14ac:dyDescent="0.25">
      <c r="A105" s="30">
        <v>104</v>
      </c>
      <c r="B105" s="35" t="s">
        <v>213</v>
      </c>
      <c r="C105" s="18" t="s">
        <v>464</v>
      </c>
      <c r="D105" s="18" t="s">
        <v>467</v>
      </c>
      <c r="E105" s="18" t="s">
        <v>209</v>
      </c>
      <c r="F105" s="19" t="s">
        <v>30</v>
      </c>
      <c r="G105" s="18" t="s">
        <v>466</v>
      </c>
      <c r="H105" s="19">
        <v>70000</v>
      </c>
      <c r="I105" s="31">
        <v>0</v>
      </c>
      <c r="J105" s="32">
        <v>70000</v>
      </c>
      <c r="K105" s="31">
        <v>2009</v>
      </c>
      <c r="L105" s="31">
        <v>5368.48</v>
      </c>
      <c r="M105" s="32">
        <v>2128</v>
      </c>
      <c r="N105" s="31">
        <v>0</v>
      </c>
      <c r="O105" s="31">
        <v>9505.48</v>
      </c>
      <c r="P105" s="33">
        <v>60494.520000000004</v>
      </c>
    </row>
    <row r="106" spans="1:16" ht="26.4" x14ac:dyDescent="0.25">
      <c r="A106" s="30">
        <v>105</v>
      </c>
      <c r="B106" s="35" t="s">
        <v>468</v>
      </c>
      <c r="C106" s="18" t="s">
        <v>464</v>
      </c>
      <c r="D106" s="18" t="s">
        <v>469</v>
      </c>
      <c r="E106" s="18" t="s">
        <v>209</v>
      </c>
      <c r="F106" s="19" t="s">
        <v>20</v>
      </c>
      <c r="G106" s="18" t="s">
        <v>466</v>
      </c>
      <c r="H106" s="19">
        <v>70000</v>
      </c>
      <c r="I106" s="31">
        <v>0</v>
      </c>
      <c r="J106" s="32">
        <v>70000</v>
      </c>
      <c r="K106" s="31">
        <v>2009</v>
      </c>
      <c r="L106" s="31">
        <v>4828.43</v>
      </c>
      <c r="M106" s="32">
        <v>2128</v>
      </c>
      <c r="N106" s="31">
        <v>2700.24</v>
      </c>
      <c r="O106" s="31">
        <v>11665.67</v>
      </c>
      <c r="P106" s="33">
        <v>58334.33</v>
      </c>
    </row>
    <row r="107" spans="1:16" ht="22.8" x14ac:dyDescent="0.25">
      <c r="A107" s="30">
        <v>106</v>
      </c>
      <c r="B107" s="35" t="s">
        <v>216</v>
      </c>
      <c r="C107" s="18" t="s">
        <v>397</v>
      </c>
      <c r="D107" s="18" t="s">
        <v>470</v>
      </c>
      <c r="E107" s="18" t="s">
        <v>209</v>
      </c>
      <c r="F107" s="19" t="s">
        <v>30</v>
      </c>
      <c r="G107" s="18" t="s">
        <v>466</v>
      </c>
      <c r="H107" s="19">
        <v>80000</v>
      </c>
      <c r="I107" s="31">
        <v>0</v>
      </c>
      <c r="J107" s="32">
        <v>80000</v>
      </c>
      <c r="K107" s="31">
        <v>2296</v>
      </c>
      <c r="L107" s="31">
        <v>7400.87</v>
      </c>
      <c r="M107" s="31">
        <v>2432</v>
      </c>
      <c r="N107" s="31">
        <v>0</v>
      </c>
      <c r="O107" s="31">
        <v>12128.869999999999</v>
      </c>
      <c r="P107" s="33">
        <v>67871.13</v>
      </c>
    </row>
    <row r="108" spans="1:16" ht="26.4" x14ac:dyDescent="0.25">
      <c r="A108" s="30">
        <v>107</v>
      </c>
      <c r="B108" s="35" t="s">
        <v>471</v>
      </c>
      <c r="C108" s="18" t="s">
        <v>397</v>
      </c>
      <c r="D108" s="18" t="s">
        <v>472</v>
      </c>
      <c r="E108" s="18" t="s">
        <v>209</v>
      </c>
      <c r="F108" s="19" t="s">
        <v>20</v>
      </c>
      <c r="G108" s="18" t="s">
        <v>466</v>
      </c>
      <c r="H108" s="19">
        <v>45000</v>
      </c>
      <c r="I108" s="31">
        <v>0</v>
      </c>
      <c r="J108" s="32">
        <v>45000</v>
      </c>
      <c r="K108" s="31">
        <v>1291.5</v>
      </c>
      <c r="L108" s="31">
        <v>1148.33</v>
      </c>
      <c r="M108" s="32">
        <v>1368</v>
      </c>
      <c r="N108" s="31">
        <v>0</v>
      </c>
      <c r="O108" s="31">
        <v>3807.83</v>
      </c>
      <c r="P108" s="33">
        <v>41192.17</v>
      </c>
    </row>
    <row r="109" spans="1:16" ht="26.4" x14ac:dyDescent="0.25">
      <c r="A109" s="30">
        <v>108</v>
      </c>
      <c r="B109" s="35" t="s">
        <v>473</v>
      </c>
      <c r="C109" s="18" t="s">
        <v>244</v>
      </c>
      <c r="D109" s="18" t="s">
        <v>248</v>
      </c>
      <c r="E109" s="18" t="s">
        <v>209</v>
      </c>
      <c r="F109" s="19" t="s">
        <v>20</v>
      </c>
      <c r="G109" s="18" t="s">
        <v>466</v>
      </c>
      <c r="H109" s="19">
        <v>50000</v>
      </c>
      <c r="I109" s="31">
        <v>0</v>
      </c>
      <c r="J109" s="32">
        <v>50000</v>
      </c>
      <c r="K109" s="31">
        <v>1435</v>
      </c>
      <c r="L109" s="31">
        <v>1854</v>
      </c>
      <c r="M109" s="31">
        <v>1520</v>
      </c>
      <c r="N109" s="31">
        <v>0</v>
      </c>
      <c r="O109" s="31">
        <v>4809</v>
      </c>
      <c r="P109" s="33">
        <v>45191</v>
      </c>
    </row>
    <row r="110" spans="1:16" ht="22.8" x14ac:dyDescent="0.25">
      <c r="A110" s="30">
        <v>109</v>
      </c>
      <c r="B110" s="35" t="s">
        <v>240</v>
      </c>
      <c r="C110" s="18" t="s">
        <v>244</v>
      </c>
      <c r="D110" s="18" t="s">
        <v>248</v>
      </c>
      <c r="E110" s="18" t="s">
        <v>209</v>
      </c>
      <c r="F110" s="19" t="s">
        <v>20</v>
      </c>
      <c r="G110" s="18" t="s">
        <v>466</v>
      </c>
      <c r="H110" s="19">
        <v>50000</v>
      </c>
      <c r="I110" s="31">
        <v>0</v>
      </c>
      <c r="J110" s="32">
        <v>50000</v>
      </c>
      <c r="K110" s="31">
        <v>1435</v>
      </c>
      <c r="L110" s="31">
        <v>1448.96</v>
      </c>
      <c r="M110" s="32">
        <v>1520</v>
      </c>
      <c r="N110" s="31">
        <v>2800.24</v>
      </c>
      <c r="O110" s="31">
        <v>7204.2</v>
      </c>
      <c r="P110" s="33">
        <v>42795.8</v>
      </c>
    </row>
    <row r="111" spans="1:16" ht="26.4" x14ac:dyDescent="0.25">
      <c r="A111" s="30">
        <v>110</v>
      </c>
      <c r="B111" s="35" t="s">
        <v>474</v>
      </c>
      <c r="C111" s="18" t="s">
        <v>244</v>
      </c>
      <c r="D111" s="18" t="s">
        <v>248</v>
      </c>
      <c r="E111" s="18" t="s">
        <v>209</v>
      </c>
      <c r="F111" s="19" t="s">
        <v>20</v>
      </c>
      <c r="G111" s="18" t="s">
        <v>466</v>
      </c>
      <c r="H111" s="19">
        <v>50000</v>
      </c>
      <c r="I111" s="31">
        <v>0</v>
      </c>
      <c r="J111" s="32">
        <v>50000</v>
      </c>
      <c r="K111" s="31">
        <v>1435</v>
      </c>
      <c r="L111" s="31">
        <v>1854</v>
      </c>
      <c r="M111" s="32">
        <v>1520</v>
      </c>
      <c r="N111" s="31">
        <v>100</v>
      </c>
      <c r="O111" s="31">
        <v>4909</v>
      </c>
      <c r="P111" s="33">
        <v>45091</v>
      </c>
    </row>
    <row r="112" spans="1:16" ht="22.8" x14ac:dyDescent="0.25">
      <c r="A112" s="30">
        <v>111</v>
      </c>
      <c r="B112" s="35" t="s">
        <v>249</v>
      </c>
      <c r="C112" s="18" t="s">
        <v>77</v>
      </c>
      <c r="D112" s="18" t="s">
        <v>475</v>
      </c>
      <c r="E112" s="18" t="s">
        <v>209</v>
      </c>
      <c r="F112" s="19" t="s">
        <v>20</v>
      </c>
      <c r="G112" s="18" t="s">
        <v>466</v>
      </c>
      <c r="H112" s="19">
        <v>150000</v>
      </c>
      <c r="I112" s="31">
        <v>0</v>
      </c>
      <c r="J112" s="32">
        <v>150000</v>
      </c>
      <c r="K112" s="31">
        <v>4305</v>
      </c>
      <c r="L112" s="31">
        <v>23866.62</v>
      </c>
      <c r="M112" s="31">
        <v>4560</v>
      </c>
      <c r="N112" s="31">
        <v>0</v>
      </c>
      <c r="O112" s="31">
        <v>32731.62</v>
      </c>
      <c r="P112" s="33">
        <v>117268.38</v>
      </c>
    </row>
    <row r="113" spans="1:16" ht="26.4" x14ac:dyDescent="0.25">
      <c r="A113" s="30">
        <v>112</v>
      </c>
      <c r="B113" s="35" t="s">
        <v>255</v>
      </c>
      <c r="C113" s="18" t="s">
        <v>77</v>
      </c>
      <c r="D113" s="18" t="s">
        <v>476</v>
      </c>
      <c r="E113" s="18" t="s">
        <v>209</v>
      </c>
      <c r="F113" s="19" t="s">
        <v>20</v>
      </c>
      <c r="G113" s="18" t="s">
        <v>466</v>
      </c>
      <c r="H113" s="19">
        <v>45000</v>
      </c>
      <c r="I113" s="31">
        <v>0</v>
      </c>
      <c r="J113" s="32">
        <v>45000</v>
      </c>
      <c r="K113" s="31">
        <v>1291.5</v>
      </c>
      <c r="L113" s="31">
        <v>1148.33</v>
      </c>
      <c r="M113" s="32">
        <v>1368</v>
      </c>
      <c r="N113" s="31">
        <v>100</v>
      </c>
      <c r="O113" s="31">
        <v>3907.83</v>
      </c>
      <c r="P113" s="33">
        <v>41092.17</v>
      </c>
    </row>
    <row r="114" spans="1:16" ht="26.4" x14ac:dyDescent="0.25">
      <c r="A114" s="30">
        <v>113</v>
      </c>
      <c r="B114" s="35" t="s">
        <v>260</v>
      </c>
      <c r="C114" s="18" t="s">
        <v>77</v>
      </c>
      <c r="D114" s="18" t="s">
        <v>477</v>
      </c>
      <c r="E114" s="18" t="s">
        <v>209</v>
      </c>
      <c r="F114" s="19" t="s">
        <v>20</v>
      </c>
      <c r="G114" s="18" t="s">
        <v>466</v>
      </c>
      <c r="H114" s="19">
        <v>46000</v>
      </c>
      <c r="I114" s="31">
        <v>0</v>
      </c>
      <c r="J114" s="32">
        <v>46000</v>
      </c>
      <c r="K114" s="31">
        <v>1320.2</v>
      </c>
      <c r="L114" s="31">
        <v>1289.46</v>
      </c>
      <c r="M114" s="31">
        <v>1398.4</v>
      </c>
      <c r="N114" s="31">
        <v>0</v>
      </c>
      <c r="O114" s="31">
        <v>4008.06</v>
      </c>
      <c r="P114" s="33">
        <v>41991.94</v>
      </c>
    </row>
    <row r="115" spans="1:16" ht="26.4" x14ac:dyDescent="0.25">
      <c r="A115" s="30">
        <v>114</v>
      </c>
      <c r="B115" s="35" t="s">
        <v>252</v>
      </c>
      <c r="C115" s="18" t="s">
        <v>77</v>
      </c>
      <c r="D115" s="18" t="s">
        <v>254</v>
      </c>
      <c r="E115" s="18" t="s">
        <v>209</v>
      </c>
      <c r="F115" s="19" t="s">
        <v>30</v>
      </c>
      <c r="G115" s="18" t="s">
        <v>466</v>
      </c>
      <c r="H115" s="19">
        <v>36000</v>
      </c>
      <c r="I115" s="31">
        <v>0</v>
      </c>
      <c r="J115" s="32">
        <v>36000</v>
      </c>
      <c r="K115" s="31">
        <v>1033.2</v>
      </c>
      <c r="L115" s="31">
        <v>0</v>
      </c>
      <c r="M115" s="32">
        <v>1094.4000000000001</v>
      </c>
      <c r="N115" s="31">
        <v>100</v>
      </c>
      <c r="O115" s="31">
        <v>2227.6000000000004</v>
      </c>
      <c r="P115" s="33">
        <v>33772.400000000001</v>
      </c>
    </row>
    <row r="116" spans="1:16" ht="26.4" x14ac:dyDescent="0.25">
      <c r="A116" s="30">
        <v>115</v>
      </c>
      <c r="B116" s="35" t="s">
        <v>478</v>
      </c>
      <c r="C116" s="18" t="s">
        <v>412</v>
      </c>
      <c r="D116" s="18" t="s">
        <v>479</v>
      </c>
      <c r="E116" s="18" t="s">
        <v>209</v>
      </c>
      <c r="F116" s="19" t="s">
        <v>30</v>
      </c>
      <c r="G116" s="18" t="s">
        <v>466</v>
      </c>
      <c r="H116" s="19">
        <v>150000</v>
      </c>
      <c r="I116" s="31">
        <v>0</v>
      </c>
      <c r="J116" s="32">
        <v>150000</v>
      </c>
      <c r="K116" s="31">
        <v>4305</v>
      </c>
      <c r="L116" s="31">
        <v>23866.62</v>
      </c>
      <c r="M116" s="32">
        <v>4560</v>
      </c>
      <c r="N116" s="31">
        <v>0</v>
      </c>
      <c r="O116" s="31">
        <v>32731.62</v>
      </c>
      <c r="P116" s="33">
        <v>117268.38</v>
      </c>
    </row>
    <row r="117" spans="1:16" ht="22.8" x14ac:dyDescent="0.25">
      <c r="A117" s="30">
        <v>116</v>
      </c>
      <c r="B117" s="35" t="s">
        <v>480</v>
      </c>
      <c r="C117" s="18" t="s">
        <v>412</v>
      </c>
      <c r="D117" s="18" t="s">
        <v>481</v>
      </c>
      <c r="E117" s="18" t="s">
        <v>209</v>
      </c>
      <c r="F117" s="19" t="s">
        <v>20</v>
      </c>
      <c r="G117" s="18" t="s">
        <v>466</v>
      </c>
      <c r="H117" s="19">
        <v>100000</v>
      </c>
      <c r="I117" s="31">
        <v>0</v>
      </c>
      <c r="J117" s="32">
        <v>100000</v>
      </c>
      <c r="K117" s="31">
        <v>2870</v>
      </c>
      <c r="L117" s="31">
        <v>12105.37</v>
      </c>
      <c r="M117" s="31">
        <v>3040</v>
      </c>
      <c r="N117" s="31">
        <v>0</v>
      </c>
      <c r="O117" s="31">
        <v>18015.370000000003</v>
      </c>
      <c r="P117" s="33">
        <v>81984.63</v>
      </c>
    </row>
    <row r="118" spans="1:16" ht="26.4" x14ac:dyDescent="0.25">
      <c r="A118" s="30">
        <v>117</v>
      </c>
      <c r="B118" s="35" t="s">
        <v>266</v>
      </c>
      <c r="C118" s="18" t="s">
        <v>412</v>
      </c>
      <c r="D118" s="18" t="s">
        <v>482</v>
      </c>
      <c r="E118" s="18" t="s">
        <v>209</v>
      </c>
      <c r="F118" s="19" t="s">
        <v>30</v>
      </c>
      <c r="G118" s="18" t="s">
        <v>466</v>
      </c>
      <c r="H118" s="19">
        <v>80000</v>
      </c>
      <c r="I118" s="31">
        <v>0</v>
      </c>
      <c r="J118" s="32">
        <v>80000</v>
      </c>
      <c r="K118" s="31">
        <v>2296</v>
      </c>
      <c r="L118" s="31">
        <v>7063.34</v>
      </c>
      <c r="M118" s="32">
        <v>2432</v>
      </c>
      <c r="N118" s="31">
        <v>1350.12</v>
      </c>
      <c r="O118" s="31">
        <v>13141.46</v>
      </c>
      <c r="P118" s="33">
        <v>66858.540000000008</v>
      </c>
    </row>
    <row r="119" spans="1:16" ht="26.4" x14ac:dyDescent="0.25">
      <c r="A119" s="30">
        <v>118</v>
      </c>
      <c r="B119" s="35" t="s">
        <v>483</v>
      </c>
      <c r="C119" s="18" t="s">
        <v>412</v>
      </c>
      <c r="D119" s="18" t="s">
        <v>484</v>
      </c>
      <c r="E119" s="18" t="s">
        <v>209</v>
      </c>
      <c r="F119" s="19" t="s">
        <v>30</v>
      </c>
      <c r="G119" s="18" t="s">
        <v>466</v>
      </c>
      <c r="H119" s="19">
        <v>45000</v>
      </c>
      <c r="I119" s="31">
        <v>0</v>
      </c>
      <c r="J119" s="32">
        <v>45000</v>
      </c>
      <c r="K119" s="31">
        <v>1291.5</v>
      </c>
      <c r="L119" s="31">
        <v>1148.33</v>
      </c>
      <c r="M119" s="31">
        <v>1368</v>
      </c>
      <c r="N119" s="31">
        <v>0</v>
      </c>
      <c r="O119" s="31">
        <v>3807.83</v>
      </c>
      <c r="P119" s="33">
        <v>41192.17</v>
      </c>
    </row>
    <row r="120" spans="1:16" ht="26.4" x14ac:dyDescent="0.25">
      <c r="A120" s="30">
        <v>119</v>
      </c>
      <c r="B120" s="35" t="s">
        <v>485</v>
      </c>
      <c r="C120" s="18" t="s">
        <v>412</v>
      </c>
      <c r="D120" s="18" t="s">
        <v>486</v>
      </c>
      <c r="E120" s="18" t="s">
        <v>209</v>
      </c>
      <c r="F120" s="19" t="s">
        <v>30</v>
      </c>
      <c r="G120" s="18" t="s">
        <v>466</v>
      </c>
      <c r="H120" s="19">
        <v>45000</v>
      </c>
      <c r="I120" s="31">
        <v>0</v>
      </c>
      <c r="J120" s="32">
        <v>45000</v>
      </c>
      <c r="K120" s="31">
        <v>1291.5</v>
      </c>
      <c r="L120" s="31">
        <v>743.29</v>
      </c>
      <c r="M120" s="32">
        <v>1368</v>
      </c>
      <c r="N120" s="31">
        <v>2700.24</v>
      </c>
      <c r="O120" s="31">
        <v>6103.03</v>
      </c>
      <c r="P120" s="33">
        <v>38896.97</v>
      </c>
    </row>
    <row r="121" spans="1:16" ht="26.4" x14ac:dyDescent="0.25">
      <c r="A121" s="30">
        <v>120</v>
      </c>
      <c r="B121" s="35" t="s">
        <v>487</v>
      </c>
      <c r="C121" s="18" t="s">
        <v>412</v>
      </c>
      <c r="D121" s="18" t="s">
        <v>488</v>
      </c>
      <c r="E121" s="18" t="s">
        <v>209</v>
      </c>
      <c r="F121" s="19" t="s">
        <v>30</v>
      </c>
      <c r="G121" s="18" t="s">
        <v>466</v>
      </c>
      <c r="H121" s="19">
        <v>70000</v>
      </c>
      <c r="I121" s="31">
        <v>0</v>
      </c>
      <c r="J121" s="32">
        <v>70000</v>
      </c>
      <c r="K121" s="31">
        <v>2009</v>
      </c>
      <c r="L121" s="31">
        <v>5368.48</v>
      </c>
      <c r="M121" s="32">
        <v>2128</v>
      </c>
      <c r="N121" s="31">
        <v>0</v>
      </c>
      <c r="O121" s="31">
        <v>9505.48</v>
      </c>
      <c r="P121" s="33">
        <v>60494.520000000004</v>
      </c>
    </row>
    <row r="122" spans="1:16" ht="22.8" x14ac:dyDescent="0.25">
      <c r="A122" s="30">
        <v>121</v>
      </c>
      <c r="B122" s="35" t="s">
        <v>489</v>
      </c>
      <c r="C122" s="18" t="s">
        <v>490</v>
      </c>
      <c r="D122" s="18" t="s">
        <v>281</v>
      </c>
      <c r="E122" s="18" t="s">
        <v>209</v>
      </c>
      <c r="F122" s="19" t="s">
        <v>30</v>
      </c>
      <c r="G122" s="18" t="s">
        <v>466</v>
      </c>
      <c r="H122" s="19">
        <v>150000</v>
      </c>
      <c r="I122" s="31">
        <v>0</v>
      </c>
      <c r="J122" s="32">
        <v>150000</v>
      </c>
      <c r="K122" s="31">
        <v>4305</v>
      </c>
      <c r="L122" s="31">
        <v>23866.62</v>
      </c>
      <c r="M122" s="31">
        <v>4560</v>
      </c>
      <c r="N122" s="31">
        <v>0</v>
      </c>
      <c r="O122" s="31">
        <v>32731.62</v>
      </c>
      <c r="P122" s="33">
        <v>117268.38</v>
      </c>
    </row>
    <row r="123" spans="1:16" ht="26.4" x14ac:dyDescent="0.25">
      <c r="A123" s="30">
        <v>122</v>
      </c>
      <c r="B123" s="35" t="s">
        <v>491</v>
      </c>
      <c r="C123" s="18" t="s">
        <v>490</v>
      </c>
      <c r="D123" s="18" t="s">
        <v>492</v>
      </c>
      <c r="E123" s="18" t="s">
        <v>209</v>
      </c>
      <c r="F123" s="19" t="s">
        <v>20</v>
      </c>
      <c r="G123" s="18" t="s">
        <v>466</v>
      </c>
      <c r="H123" s="19">
        <v>50000</v>
      </c>
      <c r="I123" s="31">
        <v>0</v>
      </c>
      <c r="J123" s="32">
        <v>50000</v>
      </c>
      <c r="K123" s="31">
        <v>1435</v>
      </c>
      <c r="L123" s="31">
        <v>1651.48</v>
      </c>
      <c r="M123" s="32">
        <v>1520</v>
      </c>
      <c r="N123" s="31">
        <v>1350.12</v>
      </c>
      <c r="O123" s="31">
        <v>5956.5999999999995</v>
      </c>
      <c r="P123" s="33">
        <v>44043.4</v>
      </c>
    </row>
    <row r="124" spans="1:16" ht="26.4" x14ac:dyDescent="0.25">
      <c r="A124" s="30">
        <v>123</v>
      </c>
      <c r="B124" s="35" t="s">
        <v>493</v>
      </c>
      <c r="C124" s="18" t="s">
        <v>490</v>
      </c>
      <c r="D124" s="18" t="s">
        <v>288</v>
      </c>
      <c r="E124" s="18" t="s">
        <v>209</v>
      </c>
      <c r="F124" s="19" t="s">
        <v>30</v>
      </c>
      <c r="G124" s="18" t="s">
        <v>466</v>
      </c>
      <c r="H124" s="19">
        <v>47000</v>
      </c>
      <c r="I124" s="31">
        <v>0</v>
      </c>
      <c r="J124" s="32">
        <v>47000</v>
      </c>
      <c r="K124" s="31">
        <v>1348.9</v>
      </c>
      <c r="L124" s="31">
        <v>1228.08</v>
      </c>
      <c r="M124" s="31">
        <v>1428.8</v>
      </c>
      <c r="N124" s="31">
        <v>1350.12</v>
      </c>
      <c r="O124" s="31">
        <v>5355.9</v>
      </c>
      <c r="P124" s="33">
        <v>41644.1</v>
      </c>
    </row>
    <row r="125" spans="1:16" ht="22.8" x14ac:dyDescent="0.25">
      <c r="A125" s="30">
        <v>124</v>
      </c>
      <c r="B125" s="35" t="s">
        <v>277</v>
      </c>
      <c r="C125" s="18" t="s">
        <v>494</v>
      </c>
      <c r="D125" s="18" t="s">
        <v>495</v>
      </c>
      <c r="E125" s="18" t="s">
        <v>209</v>
      </c>
      <c r="F125" s="19" t="s">
        <v>20</v>
      </c>
      <c r="G125" s="18" t="s">
        <v>466</v>
      </c>
      <c r="H125" s="19">
        <v>150000</v>
      </c>
      <c r="I125" s="31">
        <v>0</v>
      </c>
      <c r="J125" s="32">
        <v>150000</v>
      </c>
      <c r="K125" s="31">
        <v>4305</v>
      </c>
      <c r="L125" s="31">
        <v>23866.62</v>
      </c>
      <c r="M125" s="32">
        <v>4560</v>
      </c>
      <c r="N125" s="31">
        <v>5664</v>
      </c>
      <c r="O125" s="31">
        <v>38395.619999999995</v>
      </c>
      <c r="P125" s="33">
        <v>111604.38</v>
      </c>
    </row>
    <row r="126" spans="1:16" ht="22.8" x14ac:dyDescent="0.25">
      <c r="A126" s="30">
        <v>125</v>
      </c>
      <c r="B126" s="35" t="s">
        <v>291</v>
      </c>
      <c r="C126" s="18" t="s">
        <v>108</v>
      </c>
      <c r="D126" s="18" t="s">
        <v>496</v>
      </c>
      <c r="E126" s="18" t="s">
        <v>209</v>
      </c>
      <c r="F126" s="19" t="s">
        <v>20</v>
      </c>
      <c r="G126" s="18" t="s">
        <v>466</v>
      </c>
      <c r="H126" s="19">
        <v>110000</v>
      </c>
      <c r="I126" s="31">
        <v>0</v>
      </c>
      <c r="J126" s="32">
        <v>110000</v>
      </c>
      <c r="K126" s="31">
        <v>3157</v>
      </c>
      <c r="L126" s="31">
        <v>14457.62</v>
      </c>
      <c r="M126" s="32">
        <v>3344</v>
      </c>
      <c r="N126" s="31">
        <v>0</v>
      </c>
      <c r="O126" s="31">
        <v>20958.620000000003</v>
      </c>
      <c r="P126" s="33">
        <v>89041.38</v>
      </c>
    </row>
    <row r="127" spans="1:16" ht="26.4" x14ac:dyDescent="0.25">
      <c r="A127" s="30">
        <v>126</v>
      </c>
      <c r="B127" s="35" t="s">
        <v>293</v>
      </c>
      <c r="C127" s="18" t="s">
        <v>108</v>
      </c>
      <c r="D127" s="18" t="s">
        <v>497</v>
      </c>
      <c r="E127" s="18" t="s">
        <v>209</v>
      </c>
      <c r="F127" s="19" t="s">
        <v>30</v>
      </c>
      <c r="G127" s="18" t="s">
        <v>466</v>
      </c>
      <c r="H127" s="19">
        <v>110000</v>
      </c>
      <c r="I127" s="31">
        <v>0</v>
      </c>
      <c r="J127" s="32">
        <v>110000</v>
      </c>
      <c r="K127" s="31">
        <v>3157</v>
      </c>
      <c r="L127" s="31">
        <v>14457.62</v>
      </c>
      <c r="M127" s="31">
        <v>3344</v>
      </c>
      <c r="N127" s="31">
        <v>0</v>
      </c>
      <c r="O127" s="31">
        <v>20958.620000000003</v>
      </c>
      <c r="P127" s="33">
        <v>89041.38</v>
      </c>
    </row>
    <row r="128" spans="1:16" ht="26.4" x14ac:dyDescent="0.25">
      <c r="A128" s="30">
        <v>127</v>
      </c>
      <c r="B128" s="35" t="s">
        <v>498</v>
      </c>
      <c r="C128" s="18" t="s">
        <v>108</v>
      </c>
      <c r="D128" s="18" t="s">
        <v>499</v>
      </c>
      <c r="E128" s="18" t="s">
        <v>209</v>
      </c>
      <c r="F128" s="19" t="s">
        <v>20</v>
      </c>
      <c r="G128" s="18" t="s">
        <v>466</v>
      </c>
      <c r="H128" s="19">
        <v>45000</v>
      </c>
      <c r="I128" s="31">
        <v>0</v>
      </c>
      <c r="J128" s="32">
        <v>45000</v>
      </c>
      <c r="K128" s="31">
        <v>1291.5</v>
      </c>
      <c r="L128" s="31">
        <v>1148.33</v>
      </c>
      <c r="M128" s="32">
        <v>1368</v>
      </c>
      <c r="N128" s="31">
        <v>718</v>
      </c>
      <c r="O128" s="31">
        <v>4525.83</v>
      </c>
      <c r="P128" s="33">
        <v>40474.17</v>
      </c>
    </row>
    <row r="129" spans="1:16" ht="26.4" x14ac:dyDescent="0.25">
      <c r="A129" s="30">
        <v>128</v>
      </c>
      <c r="B129" s="35" t="s">
        <v>500</v>
      </c>
      <c r="C129" s="18" t="s">
        <v>108</v>
      </c>
      <c r="D129" s="18" t="s">
        <v>501</v>
      </c>
      <c r="E129" s="18" t="s">
        <v>209</v>
      </c>
      <c r="F129" s="19" t="s">
        <v>20</v>
      </c>
      <c r="G129" s="18" t="s">
        <v>466</v>
      </c>
      <c r="H129" s="19">
        <v>45000</v>
      </c>
      <c r="I129" s="31">
        <v>0</v>
      </c>
      <c r="J129" s="32">
        <v>45000</v>
      </c>
      <c r="K129" s="31">
        <v>1291.5</v>
      </c>
      <c r="L129" s="31">
        <v>1148.33</v>
      </c>
      <c r="M129" s="31">
        <v>1368</v>
      </c>
      <c r="N129" s="31">
        <v>0</v>
      </c>
      <c r="O129" s="31">
        <v>3807.83</v>
      </c>
      <c r="P129" s="33">
        <v>41192.17</v>
      </c>
    </row>
    <row r="130" spans="1:16" ht="22.8" x14ac:dyDescent="0.25">
      <c r="A130" s="30">
        <v>129</v>
      </c>
      <c r="B130" s="35" t="s">
        <v>298</v>
      </c>
      <c r="C130" s="18" t="s">
        <v>108</v>
      </c>
      <c r="D130" s="18" t="s">
        <v>499</v>
      </c>
      <c r="E130" s="18" t="s">
        <v>209</v>
      </c>
      <c r="F130" s="19" t="s">
        <v>20</v>
      </c>
      <c r="G130" s="18" t="s">
        <v>466</v>
      </c>
      <c r="H130" s="19">
        <v>45000</v>
      </c>
      <c r="I130" s="31">
        <v>0</v>
      </c>
      <c r="J130" s="32">
        <v>45000</v>
      </c>
      <c r="K130" s="31">
        <v>1291.5</v>
      </c>
      <c r="L130" s="31">
        <v>1148.33</v>
      </c>
      <c r="M130" s="32">
        <v>1368</v>
      </c>
      <c r="N130" s="31">
        <v>0</v>
      </c>
      <c r="O130" s="31">
        <v>3807.83</v>
      </c>
      <c r="P130" s="33">
        <v>41192.17</v>
      </c>
    </row>
    <row r="131" spans="1:16" ht="22.8" x14ac:dyDescent="0.25">
      <c r="A131" s="30">
        <v>130</v>
      </c>
      <c r="B131" s="35" t="s">
        <v>299</v>
      </c>
      <c r="C131" s="18" t="s">
        <v>108</v>
      </c>
      <c r="D131" s="18" t="s">
        <v>416</v>
      </c>
      <c r="E131" s="18" t="s">
        <v>209</v>
      </c>
      <c r="F131" s="19" t="s">
        <v>20</v>
      </c>
      <c r="G131" s="18" t="s">
        <v>466</v>
      </c>
      <c r="H131" s="19">
        <v>45000</v>
      </c>
      <c r="I131" s="31">
        <v>0</v>
      </c>
      <c r="J131" s="32">
        <v>45000</v>
      </c>
      <c r="K131" s="31">
        <v>1291.5</v>
      </c>
      <c r="L131" s="31">
        <v>1148.33</v>
      </c>
      <c r="M131" s="32">
        <v>1368</v>
      </c>
      <c r="N131" s="31">
        <v>0</v>
      </c>
      <c r="O131" s="31">
        <v>3807.83</v>
      </c>
      <c r="P131" s="33">
        <v>41192.17</v>
      </c>
    </row>
    <row r="132" spans="1:16" ht="26.4" x14ac:dyDescent="0.25">
      <c r="A132" s="30">
        <v>131</v>
      </c>
      <c r="B132" s="35" t="s">
        <v>301</v>
      </c>
      <c r="C132" s="18" t="s">
        <v>425</v>
      </c>
      <c r="D132" s="18" t="s">
        <v>427</v>
      </c>
      <c r="E132" s="18" t="s">
        <v>209</v>
      </c>
      <c r="F132" s="19" t="s">
        <v>20</v>
      </c>
      <c r="G132" s="18" t="s">
        <v>466</v>
      </c>
      <c r="H132" s="19">
        <v>70000</v>
      </c>
      <c r="I132" s="31">
        <v>0</v>
      </c>
      <c r="J132" s="32">
        <v>70000</v>
      </c>
      <c r="K132" s="31">
        <v>2009</v>
      </c>
      <c r="L132" s="31">
        <v>5368.48</v>
      </c>
      <c r="M132" s="31">
        <v>2128</v>
      </c>
      <c r="N132" s="31">
        <v>0</v>
      </c>
      <c r="O132" s="31">
        <v>9505.48</v>
      </c>
      <c r="P132" s="33">
        <v>60494.520000000004</v>
      </c>
    </row>
    <row r="133" spans="1:16" ht="26.4" x14ac:dyDescent="0.25">
      <c r="A133" s="30">
        <v>132</v>
      </c>
      <c r="B133" s="35" t="s">
        <v>502</v>
      </c>
      <c r="C133" s="18" t="s">
        <v>425</v>
      </c>
      <c r="D133" s="18" t="s">
        <v>155</v>
      </c>
      <c r="E133" s="18" t="s">
        <v>209</v>
      </c>
      <c r="F133" s="19" t="s">
        <v>20</v>
      </c>
      <c r="G133" s="18" t="s">
        <v>466</v>
      </c>
      <c r="H133" s="19">
        <v>50000</v>
      </c>
      <c r="I133" s="31">
        <v>0</v>
      </c>
      <c r="J133" s="32">
        <v>50000</v>
      </c>
      <c r="K133" s="31">
        <v>1435</v>
      </c>
      <c r="L133" s="31">
        <v>1854</v>
      </c>
      <c r="M133" s="32">
        <v>1520</v>
      </c>
      <c r="N133" s="31">
        <v>0</v>
      </c>
      <c r="O133" s="31">
        <v>4809</v>
      </c>
      <c r="P133" s="33">
        <v>45191</v>
      </c>
    </row>
    <row r="134" spans="1:16" ht="26.4" x14ac:dyDescent="0.25">
      <c r="A134" s="30">
        <v>133</v>
      </c>
      <c r="B134" s="35" t="s">
        <v>503</v>
      </c>
      <c r="C134" s="18" t="s">
        <v>425</v>
      </c>
      <c r="D134" s="18" t="s">
        <v>155</v>
      </c>
      <c r="E134" s="18" t="s">
        <v>209</v>
      </c>
      <c r="F134" s="19" t="s">
        <v>20</v>
      </c>
      <c r="G134" s="18" t="s">
        <v>466</v>
      </c>
      <c r="H134" s="19">
        <v>45000</v>
      </c>
      <c r="I134" s="31">
        <v>0</v>
      </c>
      <c r="J134" s="32">
        <v>45000</v>
      </c>
      <c r="K134" s="31">
        <v>1291.5</v>
      </c>
      <c r="L134" s="31">
        <v>1148.33</v>
      </c>
      <c r="M134" s="31">
        <v>1368</v>
      </c>
      <c r="N134" s="31">
        <v>0</v>
      </c>
      <c r="O134" s="31">
        <v>3807.83</v>
      </c>
      <c r="P134" s="33">
        <v>41192.17</v>
      </c>
    </row>
    <row r="135" spans="1:16" ht="26.4" x14ac:dyDescent="0.25">
      <c r="A135" s="30">
        <v>134</v>
      </c>
      <c r="B135" s="35" t="s">
        <v>315</v>
      </c>
      <c r="C135" s="18" t="s">
        <v>432</v>
      </c>
      <c r="D135" s="18" t="s">
        <v>504</v>
      </c>
      <c r="E135" s="18" t="s">
        <v>209</v>
      </c>
      <c r="F135" s="19" t="s">
        <v>20</v>
      </c>
      <c r="G135" s="18" t="s">
        <v>466</v>
      </c>
      <c r="H135" s="19">
        <v>120000</v>
      </c>
      <c r="I135" s="31">
        <v>0</v>
      </c>
      <c r="J135" s="32">
        <v>120000</v>
      </c>
      <c r="K135" s="31">
        <v>3444</v>
      </c>
      <c r="L135" s="31">
        <v>16809.87</v>
      </c>
      <c r="M135" s="32">
        <v>3648</v>
      </c>
      <c r="N135" s="31">
        <v>100</v>
      </c>
      <c r="O135" s="31">
        <v>24001.87</v>
      </c>
      <c r="P135" s="33">
        <v>95998.13</v>
      </c>
    </row>
    <row r="136" spans="1:16" ht="26.4" x14ac:dyDescent="0.25">
      <c r="A136" s="30">
        <v>135</v>
      </c>
      <c r="B136" s="35" t="s">
        <v>319</v>
      </c>
      <c r="C136" s="18" t="s">
        <v>171</v>
      </c>
      <c r="D136" s="18" t="s">
        <v>505</v>
      </c>
      <c r="E136" s="18" t="s">
        <v>209</v>
      </c>
      <c r="F136" s="19" t="s">
        <v>20</v>
      </c>
      <c r="G136" s="18" t="s">
        <v>466</v>
      </c>
      <c r="H136" s="19">
        <v>50000</v>
      </c>
      <c r="I136" s="31">
        <v>0</v>
      </c>
      <c r="J136" s="32">
        <v>50000</v>
      </c>
      <c r="K136" s="31">
        <v>1435</v>
      </c>
      <c r="L136" s="31">
        <v>1854</v>
      </c>
      <c r="M136" s="32">
        <v>1520</v>
      </c>
      <c r="N136" s="31">
        <v>100</v>
      </c>
      <c r="O136" s="31">
        <v>4909</v>
      </c>
      <c r="P136" s="33">
        <v>45091</v>
      </c>
    </row>
    <row r="137" spans="1:16" ht="26.4" x14ac:dyDescent="0.25">
      <c r="A137" s="30">
        <v>136</v>
      </c>
      <c r="B137" s="35" t="s">
        <v>321</v>
      </c>
      <c r="C137" s="18" t="s">
        <v>171</v>
      </c>
      <c r="D137" s="18" t="s">
        <v>505</v>
      </c>
      <c r="E137" s="18" t="s">
        <v>209</v>
      </c>
      <c r="F137" s="19" t="s">
        <v>30</v>
      </c>
      <c r="G137" s="18" t="s">
        <v>466</v>
      </c>
      <c r="H137" s="19">
        <v>50000</v>
      </c>
      <c r="I137" s="31">
        <v>0</v>
      </c>
      <c r="J137" s="32">
        <v>50000</v>
      </c>
      <c r="K137" s="31">
        <v>1435</v>
      </c>
      <c r="L137" s="31">
        <v>1854</v>
      </c>
      <c r="M137" s="31">
        <v>1520</v>
      </c>
      <c r="N137" s="31">
        <v>0</v>
      </c>
      <c r="O137" s="31">
        <v>4809</v>
      </c>
      <c r="P137" s="33">
        <v>45191</v>
      </c>
    </row>
    <row r="138" spans="1:16" ht="26.4" x14ac:dyDescent="0.25">
      <c r="A138" s="30">
        <v>137</v>
      </c>
      <c r="B138" s="35" t="s">
        <v>506</v>
      </c>
      <c r="C138" s="18" t="s">
        <v>171</v>
      </c>
      <c r="D138" s="18" t="s">
        <v>505</v>
      </c>
      <c r="E138" s="18" t="s">
        <v>209</v>
      </c>
      <c r="F138" s="19" t="s">
        <v>20</v>
      </c>
      <c r="G138" s="18" t="s">
        <v>466</v>
      </c>
      <c r="H138" s="19">
        <v>50000</v>
      </c>
      <c r="I138" s="31">
        <v>0</v>
      </c>
      <c r="J138" s="32">
        <v>50000</v>
      </c>
      <c r="K138" s="31">
        <v>1435</v>
      </c>
      <c r="L138" s="31">
        <v>1854</v>
      </c>
      <c r="M138" s="32">
        <v>1520</v>
      </c>
      <c r="N138" s="31">
        <v>100</v>
      </c>
      <c r="O138" s="31">
        <v>4909</v>
      </c>
      <c r="P138" s="33">
        <v>45091</v>
      </c>
    </row>
    <row r="139" spans="1:16" ht="26.4" x14ac:dyDescent="0.25">
      <c r="A139" s="30">
        <v>138</v>
      </c>
      <c r="B139" s="35" t="s">
        <v>507</v>
      </c>
      <c r="C139" s="18" t="s">
        <v>171</v>
      </c>
      <c r="D139" s="18" t="s">
        <v>505</v>
      </c>
      <c r="E139" s="18" t="s">
        <v>209</v>
      </c>
      <c r="F139" s="19" t="s">
        <v>20</v>
      </c>
      <c r="G139" s="18" t="s">
        <v>466</v>
      </c>
      <c r="H139" s="19">
        <v>50000</v>
      </c>
      <c r="I139" s="31">
        <v>0</v>
      </c>
      <c r="J139" s="32">
        <v>50000</v>
      </c>
      <c r="K139" s="31">
        <v>1435</v>
      </c>
      <c r="L139" s="31">
        <v>1854</v>
      </c>
      <c r="M139" s="31">
        <v>1520</v>
      </c>
      <c r="N139" s="31">
        <v>100</v>
      </c>
      <c r="O139" s="31">
        <v>4909</v>
      </c>
      <c r="P139" s="33">
        <v>45091</v>
      </c>
    </row>
    <row r="140" spans="1:16" ht="26.4" x14ac:dyDescent="0.25">
      <c r="A140" s="30">
        <v>139</v>
      </c>
      <c r="B140" s="35" t="s">
        <v>328</v>
      </c>
      <c r="C140" s="18" t="s">
        <v>171</v>
      </c>
      <c r="D140" s="18" t="s">
        <v>505</v>
      </c>
      <c r="E140" s="18" t="s">
        <v>209</v>
      </c>
      <c r="F140" s="19" t="s">
        <v>30</v>
      </c>
      <c r="G140" s="18" t="s">
        <v>466</v>
      </c>
      <c r="H140" s="19">
        <v>50000</v>
      </c>
      <c r="I140" s="31">
        <v>0</v>
      </c>
      <c r="J140" s="32">
        <v>50000</v>
      </c>
      <c r="K140" s="31">
        <v>1435</v>
      </c>
      <c r="L140" s="31">
        <v>1854</v>
      </c>
      <c r="M140" s="32">
        <v>1520</v>
      </c>
      <c r="N140" s="31">
        <v>100</v>
      </c>
      <c r="O140" s="31">
        <v>4909</v>
      </c>
      <c r="P140" s="33">
        <v>45091</v>
      </c>
    </row>
    <row r="141" spans="1:16" ht="26.4" x14ac:dyDescent="0.25">
      <c r="A141" s="30">
        <v>140</v>
      </c>
      <c r="B141" s="35" t="s">
        <v>316</v>
      </c>
      <c r="C141" s="18" t="s">
        <v>171</v>
      </c>
      <c r="D141" s="18" t="s">
        <v>505</v>
      </c>
      <c r="E141" s="18" t="s">
        <v>209</v>
      </c>
      <c r="F141" s="19" t="s">
        <v>20</v>
      </c>
      <c r="G141" s="18" t="s">
        <v>466</v>
      </c>
      <c r="H141" s="19">
        <v>50000</v>
      </c>
      <c r="I141" s="31">
        <v>0</v>
      </c>
      <c r="J141" s="32">
        <v>50000</v>
      </c>
      <c r="K141" s="31">
        <v>1435</v>
      </c>
      <c r="L141" s="31">
        <v>1854</v>
      </c>
      <c r="M141" s="32">
        <v>1520</v>
      </c>
      <c r="N141" s="31">
        <v>0</v>
      </c>
      <c r="O141" s="31">
        <v>4809</v>
      </c>
      <c r="P141" s="33">
        <v>45191</v>
      </c>
    </row>
    <row r="142" spans="1:16" ht="22.8" x14ac:dyDescent="0.25">
      <c r="A142" s="30">
        <v>141</v>
      </c>
      <c r="B142" s="35" t="s">
        <v>508</v>
      </c>
      <c r="C142" s="18" t="s">
        <v>171</v>
      </c>
      <c r="D142" s="18" t="s">
        <v>505</v>
      </c>
      <c r="E142" s="18" t="s">
        <v>209</v>
      </c>
      <c r="F142" s="19" t="s">
        <v>20</v>
      </c>
      <c r="G142" s="18" t="s">
        <v>466</v>
      </c>
      <c r="H142" s="19">
        <v>50000</v>
      </c>
      <c r="I142" s="31">
        <v>0</v>
      </c>
      <c r="J142" s="32">
        <v>50000</v>
      </c>
      <c r="K142" s="31">
        <v>1435</v>
      </c>
      <c r="L142" s="31">
        <v>1651.48</v>
      </c>
      <c r="M142" s="31">
        <v>1520</v>
      </c>
      <c r="N142" s="31">
        <v>1350.12</v>
      </c>
      <c r="O142" s="31">
        <v>5956.5999999999995</v>
      </c>
      <c r="P142" s="33">
        <v>44043.4</v>
      </c>
    </row>
    <row r="143" spans="1:16" ht="26.4" x14ac:dyDescent="0.25">
      <c r="A143" s="30">
        <v>142</v>
      </c>
      <c r="B143" s="35" t="s">
        <v>338</v>
      </c>
      <c r="C143" s="18" t="s">
        <v>446</v>
      </c>
      <c r="D143" s="18" t="s">
        <v>509</v>
      </c>
      <c r="E143" s="18" t="s">
        <v>209</v>
      </c>
      <c r="F143" s="19" t="s">
        <v>20</v>
      </c>
      <c r="G143" s="18" t="s">
        <v>466</v>
      </c>
      <c r="H143" s="19">
        <v>110000</v>
      </c>
      <c r="I143" s="31">
        <v>0</v>
      </c>
      <c r="J143" s="32">
        <v>110000</v>
      </c>
      <c r="K143" s="31">
        <v>3157</v>
      </c>
      <c r="L143" s="31">
        <v>14457.62</v>
      </c>
      <c r="M143" s="32">
        <v>3344</v>
      </c>
      <c r="N143" s="31">
        <v>5100</v>
      </c>
      <c r="O143" s="31">
        <v>26058.620000000003</v>
      </c>
      <c r="P143" s="33">
        <v>83941.38</v>
      </c>
    </row>
    <row r="144" spans="1:16" ht="26.4" x14ac:dyDescent="0.25">
      <c r="A144" s="30">
        <v>143</v>
      </c>
      <c r="B144" s="35" t="s">
        <v>510</v>
      </c>
      <c r="C144" s="18" t="s">
        <v>446</v>
      </c>
      <c r="D144" s="18" t="s">
        <v>511</v>
      </c>
      <c r="E144" s="18" t="s">
        <v>209</v>
      </c>
      <c r="F144" s="19" t="s">
        <v>20</v>
      </c>
      <c r="G144" s="18" t="s">
        <v>466</v>
      </c>
      <c r="H144" s="19">
        <v>65000</v>
      </c>
      <c r="I144" s="31">
        <v>0</v>
      </c>
      <c r="J144" s="32">
        <v>65000</v>
      </c>
      <c r="K144" s="31">
        <v>1865.5</v>
      </c>
      <c r="L144" s="31">
        <v>4427.58</v>
      </c>
      <c r="M144" s="31">
        <v>1976</v>
      </c>
      <c r="N144" s="31">
        <v>100</v>
      </c>
      <c r="O144" s="31">
        <v>8369.08</v>
      </c>
      <c r="P144" s="33">
        <v>56630.92</v>
      </c>
    </row>
    <row r="145" spans="1:16" ht="26.4" x14ac:dyDescent="0.25">
      <c r="A145" s="30">
        <v>144</v>
      </c>
      <c r="B145" s="35" t="s">
        <v>337</v>
      </c>
      <c r="C145" s="18" t="s">
        <v>446</v>
      </c>
      <c r="D145" s="18" t="s">
        <v>379</v>
      </c>
      <c r="E145" s="18" t="s">
        <v>209</v>
      </c>
      <c r="F145" s="19" t="s">
        <v>20</v>
      </c>
      <c r="G145" s="18" t="s">
        <v>466</v>
      </c>
      <c r="H145" s="19">
        <v>65000</v>
      </c>
      <c r="I145" s="31">
        <v>0</v>
      </c>
      <c r="J145" s="32">
        <v>65000</v>
      </c>
      <c r="K145" s="31">
        <v>1865.5</v>
      </c>
      <c r="L145" s="31">
        <v>4427.58</v>
      </c>
      <c r="M145" s="32">
        <v>1976</v>
      </c>
      <c r="N145" s="31">
        <v>2100</v>
      </c>
      <c r="O145" s="31">
        <v>10369.08</v>
      </c>
      <c r="P145" s="33">
        <v>54630.92</v>
      </c>
    </row>
    <row r="146" spans="1:16" ht="26.4" x14ac:dyDescent="0.25">
      <c r="A146" s="30">
        <v>145</v>
      </c>
      <c r="B146" s="35" t="s">
        <v>512</v>
      </c>
      <c r="C146" s="18" t="s">
        <v>446</v>
      </c>
      <c r="D146" s="18" t="s">
        <v>379</v>
      </c>
      <c r="E146" s="18" t="s">
        <v>209</v>
      </c>
      <c r="F146" s="19" t="s">
        <v>20</v>
      </c>
      <c r="G146" s="18" t="s">
        <v>466</v>
      </c>
      <c r="H146" s="19">
        <v>65000</v>
      </c>
      <c r="I146" s="31">
        <v>0</v>
      </c>
      <c r="J146" s="32">
        <v>65000</v>
      </c>
      <c r="K146" s="31">
        <v>1865.5</v>
      </c>
      <c r="L146" s="31">
        <v>4427.58</v>
      </c>
      <c r="M146" s="32">
        <v>1976</v>
      </c>
      <c r="N146" s="31">
        <v>3100</v>
      </c>
      <c r="O146" s="31">
        <v>11369.08</v>
      </c>
      <c r="P146" s="33">
        <v>53630.92</v>
      </c>
    </row>
    <row r="147" spans="1:16" ht="26.4" x14ac:dyDescent="0.25">
      <c r="A147" s="30">
        <v>146</v>
      </c>
      <c r="B147" s="35" t="s">
        <v>340</v>
      </c>
      <c r="C147" s="18" t="s">
        <v>446</v>
      </c>
      <c r="D147" s="18" t="s">
        <v>379</v>
      </c>
      <c r="E147" s="18" t="s">
        <v>209</v>
      </c>
      <c r="F147" s="19" t="s">
        <v>30</v>
      </c>
      <c r="G147" s="18" t="s">
        <v>466</v>
      </c>
      <c r="H147" s="19">
        <v>65000</v>
      </c>
      <c r="I147" s="31">
        <v>0</v>
      </c>
      <c r="J147" s="32">
        <v>65000</v>
      </c>
      <c r="K147" s="31">
        <v>1865.5</v>
      </c>
      <c r="L147" s="31">
        <v>4427.58</v>
      </c>
      <c r="M147" s="31">
        <v>1976</v>
      </c>
      <c r="N147" s="31">
        <v>100</v>
      </c>
      <c r="O147" s="31">
        <v>8369.08</v>
      </c>
      <c r="P147" s="33">
        <v>56630.92</v>
      </c>
    </row>
    <row r="148" spans="1:16" ht="26.4" x14ac:dyDescent="0.25">
      <c r="A148" s="30">
        <v>147</v>
      </c>
      <c r="B148" s="35" t="s">
        <v>341</v>
      </c>
      <c r="C148" s="18" t="s">
        <v>446</v>
      </c>
      <c r="D148" s="18" t="s">
        <v>379</v>
      </c>
      <c r="E148" s="18" t="s">
        <v>209</v>
      </c>
      <c r="F148" s="19" t="s">
        <v>20</v>
      </c>
      <c r="G148" s="18" t="s">
        <v>466</v>
      </c>
      <c r="H148" s="19">
        <v>65000</v>
      </c>
      <c r="I148" s="31">
        <v>0</v>
      </c>
      <c r="J148" s="32">
        <v>65000</v>
      </c>
      <c r="K148" s="31">
        <v>1865.5</v>
      </c>
      <c r="L148" s="31">
        <v>4427.58</v>
      </c>
      <c r="M148" s="32">
        <v>1976</v>
      </c>
      <c r="N148" s="31">
        <v>100</v>
      </c>
      <c r="O148" s="31">
        <v>8369.08</v>
      </c>
      <c r="P148" s="33">
        <v>56630.92</v>
      </c>
    </row>
    <row r="149" spans="1:16" ht="22.8" x14ac:dyDescent="0.25">
      <c r="A149" s="30">
        <v>148</v>
      </c>
      <c r="B149" s="35" t="s">
        <v>513</v>
      </c>
      <c r="C149" s="18" t="s">
        <v>446</v>
      </c>
      <c r="D149" s="18" t="s">
        <v>379</v>
      </c>
      <c r="E149" s="18" t="s">
        <v>209</v>
      </c>
      <c r="F149" s="19" t="s">
        <v>30</v>
      </c>
      <c r="G149" s="18" t="s">
        <v>466</v>
      </c>
      <c r="H149" s="19">
        <v>65000</v>
      </c>
      <c r="I149" s="31">
        <v>0</v>
      </c>
      <c r="J149" s="32">
        <v>65000</v>
      </c>
      <c r="K149" s="31">
        <v>1865.5</v>
      </c>
      <c r="L149" s="31">
        <v>4427.58</v>
      </c>
      <c r="M149" s="31">
        <v>1976</v>
      </c>
      <c r="N149" s="31">
        <v>100</v>
      </c>
      <c r="O149" s="31">
        <v>8369.08</v>
      </c>
      <c r="P149" s="33">
        <v>56630.92</v>
      </c>
    </row>
    <row r="150" spans="1:16" ht="26.4" x14ac:dyDescent="0.25">
      <c r="A150" s="30">
        <v>149</v>
      </c>
      <c r="B150" s="35" t="s">
        <v>306</v>
      </c>
      <c r="C150" s="18" t="s">
        <v>425</v>
      </c>
      <c r="D150" s="18" t="s">
        <v>514</v>
      </c>
      <c r="E150" s="18" t="s">
        <v>209</v>
      </c>
      <c r="F150" s="19" t="s">
        <v>20</v>
      </c>
      <c r="G150" s="18" t="s">
        <v>466</v>
      </c>
      <c r="H150" s="19">
        <v>45000</v>
      </c>
      <c r="I150" s="31">
        <v>0</v>
      </c>
      <c r="J150" s="32">
        <v>45000</v>
      </c>
      <c r="K150" s="31">
        <v>1291.5</v>
      </c>
      <c r="L150" s="31">
        <v>4428.58</v>
      </c>
      <c r="M150" s="32">
        <v>1368</v>
      </c>
      <c r="N150" s="31">
        <v>101</v>
      </c>
      <c r="O150" s="31">
        <v>7189.08</v>
      </c>
      <c r="P150" s="33">
        <v>37810.92</v>
      </c>
    </row>
    <row r="151" spans="1:16" ht="26.4" x14ac:dyDescent="0.25">
      <c r="A151" s="30">
        <v>150</v>
      </c>
      <c r="B151" s="35" t="s">
        <v>515</v>
      </c>
      <c r="C151" s="18" t="s">
        <v>425</v>
      </c>
      <c r="D151" s="18" t="s">
        <v>514</v>
      </c>
      <c r="E151" s="18" t="s">
        <v>209</v>
      </c>
      <c r="F151" s="19" t="s">
        <v>30</v>
      </c>
      <c r="G151" s="18" t="s">
        <v>466</v>
      </c>
      <c r="H151" s="19">
        <v>45000</v>
      </c>
      <c r="I151" s="31">
        <v>0</v>
      </c>
      <c r="J151" s="32">
        <v>45000</v>
      </c>
      <c r="K151" s="31">
        <v>1291.5</v>
      </c>
      <c r="L151" s="31">
        <v>4429.58</v>
      </c>
      <c r="M151" s="32">
        <v>1368</v>
      </c>
      <c r="N151" s="31">
        <v>102</v>
      </c>
      <c r="O151" s="31">
        <v>7191.08</v>
      </c>
      <c r="P151" s="33">
        <v>37808.92</v>
      </c>
    </row>
    <row r="152" spans="1:16" ht="26.4" x14ac:dyDescent="0.25">
      <c r="A152" s="30">
        <v>151</v>
      </c>
      <c r="B152" s="35" t="s">
        <v>516</v>
      </c>
      <c r="C152" s="18" t="s">
        <v>244</v>
      </c>
      <c r="D152" s="18" t="s">
        <v>245</v>
      </c>
      <c r="E152" s="18" t="s">
        <v>209</v>
      </c>
      <c r="F152" s="19" t="s">
        <v>20</v>
      </c>
      <c r="G152" s="18" t="s">
        <v>517</v>
      </c>
      <c r="H152" s="19">
        <v>150000</v>
      </c>
      <c r="I152" s="31">
        <v>0</v>
      </c>
      <c r="J152" s="32">
        <v>150000</v>
      </c>
      <c r="K152" s="31">
        <v>4305</v>
      </c>
      <c r="L152" s="31">
        <v>23866.62</v>
      </c>
      <c r="M152" s="32">
        <v>4560</v>
      </c>
      <c r="N152" s="31">
        <v>1516</v>
      </c>
      <c r="O152" s="31">
        <v>34247.619999999995</v>
      </c>
      <c r="P152" s="33">
        <v>115752.38</v>
      </c>
    </row>
    <row r="153" spans="1:16" ht="26.4" x14ac:dyDescent="0.25">
      <c r="A153" s="30">
        <v>152</v>
      </c>
      <c r="B153" s="35" t="s">
        <v>144</v>
      </c>
      <c r="C153" s="18" t="s">
        <v>425</v>
      </c>
      <c r="D153" s="18" t="s">
        <v>370</v>
      </c>
      <c r="E153" s="18" t="s">
        <v>48</v>
      </c>
      <c r="F153" s="19" t="s">
        <v>20</v>
      </c>
      <c r="G153" s="18" t="s">
        <v>518</v>
      </c>
      <c r="H153" s="19">
        <v>105000</v>
      </c>
      <c r="I153" s="31">
        <v>0</v>
      </c>
      <c r="J153" s="32">
        <v>105000</v>
      </c>
      <c r="K153" s="31">
        <v>3013.5</v>
      </c>
      <c r="L153" s="31">
        <v>22448.27</v>
      </c>
      <c r="M153" s="32">
        <v>3192</v>
      </c>
      <c r="N153" s="31">
        <v>0</v>
      </c>
      <c r="O153" s="31">
        <v>28653.77</v>
      </c>
      <c r="P153" s="33">
        <v>76346.23</v>
      </c>
    </row>
    <row r="154" spans="1:16" ht="26.4" x14ac:dyDescent="0.25">
      <c r="A154" s="30">
        <v>153</v>
      </c>
      <c r="B154" s="35" t="s">
        <v>152</v>
      </c>
      <c r="C154" s="18" t="s">
        <v>425</v>
      </c>
      <c r="D154" s="18" t="s">
        <v>426</v>
      </c>
      <c r="E154" s="18" t="s">
        <v>48</v>
      </c>
      <c r="F154" s="19" t="s">
        <v>20</v>
      </c>
      <c r="G154" s="18" t="s">
        <v>518</v>
      </c>
      <c r="H154" s="19">
        <v>50000</v>
      </c>
      <c r="I154" s="31">
        <v>0</v>
      </c>
      <c r="J154" s="32">
        <v>50000</v>
      </c>
      <c r="K154" s="31">
        <v>1435</v>
      </c>
      <c r="L154" s="31">
        <v>10116.36</v>
      </c>
      <c r="M154" s="32">
        <v>1520</v>
      </c>
      <c r="N154" s="31">
        <v>0</v>
      </c>
      <c r="O154" s="31">
        <v>13071.36</v>
      </c>
      <c r="P154" s="33">
        <v>36928.639999999999</v>
      </c>
    </row>
    <row r="155" spans="1:16" ht="26.4" x14ac:dyDescent="0.25">
      <c r="A155" s="30">
        <v>154</v>
      </c>
      <c r="B155" s="35" t="s">
        <v>431</v>
      </c>
      <c r="C155" s="18" t="s">
        <v>425</v>
      </c>
      <c r="D155" s="18" t="s">
        <v>429</v>
      </c>
      <c r="E155" s="18" t="s">
        <v>38</v>
      </c>
      <c r="F155" s="19" t="s">
        <v>20</v>
      </c>
      <c r="G155" s="18" t="s">
        <v>518</v>
      </c>
      <c r="H155" s="19">
        <v>10000</v>
      </c>
      <c r="I155" s="31">
        <v>0</v>
      </c>
      <c r="J155" s="32">
        <v>10000</v>
      </c>
      <c r="K155" s="31">
        <v>287</v>
      </c>
      <c r="L155" s="31">
        <v>1148.33</v>
      </c>
      <c r="M155" s="32">
        <v>304</v>
      </c>
      <c r="N155" s="31">
        <v>0</v>
      </c>
      <c r="O155" s="31">
        <v>1739.33</v>
      </c>
      <c r="P155" s="33">
        <v>8260.67</v>
      </c>
    </row>
    <row r="156" spans="1:16" x14ac:dyDescent="0.25">
      <c r="A156" s="30">
        <v>155</v>
      </c>
      <c r="B156" s="35" t="s">
        <v>415</v>
      </c>
      <c r="C156" s="18" t="s">
        <v>102</v>
      </c>
      <c r="D156" s="18" t="s">
        <v>284</v>
      </c>
      <c r="E156" s="18" t="s">
        <v>48</v>
      </c>
      <c r="F156" s="19" t="s">
        <v>20</v>
      </c>
      <c r="G156" s="18" t="s">
        <v>518</v>
      </c>
      <c r="H156" s="19">
        <v>30000</v>
      </c>
      <c r="I156" s="31">
        <v>0</v>
      </c>
      <c r="J156" s="32">
        <v>30000</v>
      </c>
      <c r="K156" s="31">
        <v>861</v>
      </c>
      <c r="L156" s="31">
        <v>7056.75</v>
      </c>
      <c r="M156" s="32">
        <v>912</v>
      </c>
      <c r="N156" s="31">
        <v>0</v>
      </c>
      <c r="O156" s="31">
        <v>8829.75</v>
      </c>
      <c r="P156" s="33">
        <v>21170.25</v>
      </c>
    </row>
    <row r="157" spans="1:16" ht="26.4" x14ac:dyDescent="0.25">
      <c r="A157" s="30">
        <v>156</v>
      </c>
      <c r="B157" s="35" t="s">
        <v>107</v>
      </c>
      <c r="C157" s="18" t="s">
        <v>108</v>
      </c>
      <c r="D157" s="18" t="s">
        <v>417</v>
      </c>
      <c r="E157" s="18" t="s">
        <v>38</v>
      </c>
      <c r="F157" s="19" t="s">
        <v>20</v>
      </c>
      <c r="G157" s="18" t="s">
        <v>518</v>
      </c>
      <c r="H157" s="19">
        <v>10000</v>
      </c>
      <c r="I157" s="31">
        <v>0</v>
      </c>
      <c r="J157" s="32">
        <v>10000</v>
      </c>
      <c r="K157" s="31">
        <v>287</v>
      </c>
      <c r="L157" s="31">
        <v>1148.33</v>
      </c>
      <c r="M157" s="32">
        <v>304</v>
      </c>
      <c r="N157" s="31">
        <v>0</v>
      </c>
      <c r="O157" s="31">
        <v>1739.33</v>
      </c>
      <c r="P157" s="33">
        <v>8260.67</v>
      </c>
    </row>
    <row r="158" spans="1:16" ht="26.4" x14ac:dyDescent="0.25">
      <c r="A158" s="30">
        <v>157</v>
      </c>
      <c r="B158" s="35" t="s">
        <v>71</v>
      </c>
      <c r="C158" s="18" t="s">
        <v>244</v>
      </c>
      <c r="D158" s="18" t="s">
        <v>248</v>
      </c>
      <c r="E158" s="18" t="s">
        <v>48</v>
      </c>
      <c r="F158" s="19" t="s">
        <v>20</v>
      </c>
      <c r="G158" s="18" t="s">
        <v>518</v>
      </c>
      <c r="H158" s="19">
        <v>5000</v>
      </c>
      <c r="I158" s="31">
        <v>0</v>
      </c>
      <c r="J158" s="32">
        <v>5000</v>
      </c>
      <c r="K158" s="31">
        <v>143.5</v>
      </c>
      <c r="L158" s="31">
        <v>705.67</v>
      </c>
      <c r="M158" s="32">
        <v>152</v>
      </c>
      <c r="N158" s="31">
        <v>0</v>
      </c>
      <c r="O158" s="31">
        <v>1001.17</v>
      </c>
      <c r="P158" s="33">
        <v>3998.83</v>
      </c>
    </row>
    <row r="159" spans="1:16" ht="26.4" x14ac:dyDescent="0.25">
      <c r="A159" s="30">
        <v>158</v>
      </c>
      <c r="B159" s="35" t="s">
        <v>402</v>
      </c>
      <c r="C159" s="18" t="s">
        <v>244</v>
      </c>
      <c r="D159" s="18" t="s">
        <v>248</v>
      </c>
      <c r="E159" s="18" t="s">
        <v>38</v>
      </c>
      <c r="F159" s="19" t="s">
        <v>20</v>
      </c>
      <c r="G159" s="18" t="s">
        <v>518</v>
      </c>
      <c r="H159" s="19">
        <v>5000</v>
      </c>
      <c r="I159" s="31">
        <v>0</v>
      </c>
      <c r="J159" s="32">
        <v>5000</v>
      </c>
      <c r="K159" s="31">
        <v>143.5</v>
      </c>
      <c r="L159" s="31">
        <v>705.67</v>
      </c>
      <c r="M159" s="32">
        <v>152</v>
      </c>
      <c r="N159" s="31">
        <v>0</v>
      </c>
      <c r="O159" s="31">
        <v>1001.17</v>
      </c>
      <c r="P159" s="33">
        <v>3998.83</v>
      </c>
    </row>
    <row r="160" spans="1:16" ht="26.4" x14ac:dyDescent="0.25">
      <c r="A160" s="30">
        <v>159</v>
      </c>
      <c r="B160" s="35" t="s">
        <v>403</v>
      </c>
      <c r="C160" s="18" t="s">
        <v>244</v>
      </c>
      <c r="D160" s="18" t="s">
        <v>239</v>
      </c>
      <c r="E160" s="18" t="s">
        <v>38</v>
      </c>
      <c r="F160" s="19" t="s">
        <v>30</v>
      </c>
      <c r="G160" s="18" t="s">
        <v>518</v>
      </c>
      <c r="H160" s="19">
        <v>10000</v>
      </c>
      <c r="I160" s="31">
        <v>0</v>
      </c>
      <c r="J160" s="32">
        <v>10000</v>
      </c>
      <c r="K160" s="31">
        <v>287</v>
      </c>
      <c r="L160" s="31">
        <v>1148.33</v>
      </c>
      <c r="M160" s="32">
        <v>304</v>
      </c>
      <c r="N160" s="31">
        <v>0</v>
      </c>
      <c r="O160" s="31">
        <v>1739.33</v>
      </c>
      <c r="P160" s="33">
        <v>8260.67</v>
      </c>
    </row>
    <row r="161" spans="1:16" ht="26.4" x14ac:dyDescent="0.25">
      <c r="A161" s="30">
        <v>160</v>
      </c>
      <c r="B161" s="35" t="s">
        <v>445</v>
      </c>
      <c r="C161" s="18" t="s">
        <v>446</v>
      </c>
      <c r="D161" s="18" t="s">
        <v>447</v>
      </c>
      <c r="E161" s="18" t="s">
        <v>38</v>
      </c>
      <c r="F161" s="19" t="s">
        <v>20</v>
      </c>
      <c r="G161" s="18" t="s">
        <v>518</v>
      </c>
      <c r="H161" s="19">
        <v>40000</v>
      </c>
      <c r="I161" s="31">
        <v>0</v>
      </c>
      <c r="J161" s="32">
        <v>40000</v>
      </c>
      <c r="K161" s="31">
        <v>1148</v>
      </c>
      <c r="L161" s="31">
        <v>9409</v>
      </c>
      <c r="M161" s="32">
        <v>1216</v>
      </c>
      <c r="N161" s="31">
        <v>0</v>
      </c>
      <c r="O161" s="31">
        <v>11773</v>
      </c>
      <c r="P161" s="33">
        <v>28227</v>
      </c>
    </row>
    <row r="162" spans="1:16" ht="26.4" x14ac:dyDescent="0.25">
      <c r="A162" s="36">
        <v>161</v>
      </c>
      <c r="B162" s="37" t="s">
        <v>448</v>
      </c>
      <c r="C162" s="38" t="s">
        <v>446</v>
      </c>
      <c r="D162" s="38" t="s">
        <v>379</v>
      </c>
      <c r="E162" s="38" t="s">
        <v>38</v>
      </c>
      <c r="F162" s="39" t="s">
        <v>20</v>
      </c>
      <c r="G162" s="38" t="s">
        <v>518</v>
      </c>
      <c r="H162" s="39">
        <v>15000</v>
      </c>
      <c r="I162" s="40">
        <v>0</v>
      </c>
      <c r="J162" s="41">
        <v>15000</v>
      </c>
      <c r="K162" s="40">
        <v>430.5</v>
      </c>
      <c r="L162" s="40">
        <v>1854</v>
      </c>
      <c r="M162" s="41">
        <v>456</v>
      </c>
      <c r="N162" s="40">
        <v>0</v>
      </c>
      <c r="O162" s="40">
        <v>2740.5</v>
      </c>
      <c r="P162" s="42">
        <v>12259.5</v>
      </c>
    </row>
  </sheetData>
  <pageMargins left="0.7" right="0.7" top="0.75" bottom="0.75" header="0.3" footer="0.3"/>
  <pageSetup orientation="portrait" horizontalDpi="0" verticalDpi="0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97F4E6BA9EAFE42A9A8C3FF1B7966E1" ma:contentTypeVersion="13" ma:contentTypeDescription="Crear nuevo documento." ma:contentTypeScope="" ma:versionID="7e8eb333939368eddec7380c7e297bb4">
  <xsd:schema xmlns:xsd="http://www.w3.org/2001/XMLSchema" xmlns:xs="http://www.w3.org/2001/XMLSchema" xmlns:p="http://schemas.microsoft.com/office/2006/metadata/properties" xmlns:ns2="e87ca879-8f19-4ebd-b2d4-e006c253b843" xmlns:ns3="8f2934ba-b2dc-4387-b9ea-9cc964c7e82d" targetNamespace="http://schemas.microsoft.com/office/2006/metadata/properties" ma:root="true" ma:fieldsID="799b1ec0059d4250d95ce70c6b87a274" ns2:_="" ns3:_="">
    <xsd:import namespace="e87ca879-8f19-4ebd-b2d4-e006c253b843"/>
    <xsd:import namespace="8f2934ba-b2dc-4387-b9ea-9cc964c7e82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7ca879-8f19-4ebd-b2d4-e006c253b8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6506c031-d166-49a9-9515-43e742131bc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2934ba-b2dc-4387-b9ea-9cc964c7e82d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dc77a088-1671-48d6-afe5-2924769d5983}" ma:internalName="TaxCatchAll" ma:showField="CatchAllData" ma:web="8f2934ba-b2dc-4387-b9ea-9cc964c7e82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Q D A A B Q S w M E F A A C A A g A p I l Z V X u x a u C k A A A A 9 Q A A A B I A H A B D b 2 5 m a W c v U G F j a 2 F n Z S 5 4 b W w g o h g A K K A U A A A A A A A A A A A A A A A A A A A A A A A A A A A A h Y 8 x D o I w G I W v Q r r T 1 m o M k p 8 y 6 C j R x M S 4 N q V C I x R D i + V u D h 7 J K 4 h R 1 M 3 x f e 8 b 3 r t f b 5 D 2 d R V c V G t 1 Y x I 0 w R Q F y s g m 1 6 Z I U O e O Y Y R S D l s h T 6 J Q w S A b G / c 2 T 1 D p 3 D k m x H u P / R Q 3 b U E Y p R N y y N Y 7 W a p a o I + s / 8 u h N t Y J I x X i s H + N 4 Q w v 5 j i a M U y B j A w y b b 4 9 G + Y + 2 x 8 I y 6 5 y X a u 4 s u F q A 2 S M Q N 4 X + A N Q S w M E F A A C A A g A p I l Z V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K S J W V U o i k e 4 D g A A A B E A A A A T A B w A R m 9 y b X V s Y X M v U 2 V j d G l v b j E u b S C i G A A o o B Q A A A A A A A A A A A A A A A A A A A A A A A A A A A A r T k 0 u y c z P U w i G 0 I b W A F B L A Q I t A B Q A A g A I A K S J W V V 7 s W r g p A A A A P U A A A A S A A A A A A A A A A A A A A A A A A A A A A B D b 2 5 m a W c v U G F j a 2 F n Z S 5 4 b W x Q S w E C L Q A U A A I A C A C k i V l V D 8 r p q 6 Q A A A D p A A A A E w A A A A A A A A A A A A A A A A D w A A A A W 0 N v b n R l b n R f V H l w Z X N d L n h t b F B L A Q I t A B Q A A g A I A K S J W V U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A 6 v f 3 Z 9 Z n Q 6 7 + 6 s m N K S D t A A A A A A I A A A A A A B B m A A A A A Q A A I A A A A E w H K D 2 i N A J Y h w B O a H Z 1 3 L w x K 5 K + 0 c L V x P X p F + C E a a v M A A A A A A 6 A A A A A A g A A I A A A A B L M a M y N v c A L 5 j 4 I R n u 6 p C d k D R G G q h x 6 E e L L F q Z D x L U A U A A A A G W j w X q r M N d J 4 / 2 W j v x p m 8 1 2 h N N y w m m b I B p 4 / e r K L i j B + P D s o p 4 6 A D U g r G k 4 y 6 g c F D j q Y 7 C G R t m T C u 0 V l F i 2 P U 4 A K r R S y J j O f G n t F d O 4 Z O a r Q A A A A H 8 6 L B z r c J T B 5 m n D K 9 V / X e W o W e I q j + H M N A m i 2 g U s A + J W P M A X + M + B 5 r j f R 7 U U h b H A T 6 P h D k h F A A 9 G K N n 1 n Z 5 9 A W w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f2934ba-b2dc-4387-b9ea-9cc964c7e82d" xsi:nil="true"/>
    <lcf76f155ced4ddcb4097134ff3c332f xmlns="e87ca879-8f19-4ebd-b2d4-e006c253b84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CA95CF6-23FB-4D84-8F7F-796D7FEB0F0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B540733-0B3D-4DCA-B188-1D96FB26D96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87ca879-8f19-4ebd-b2d4-e006c253b843"/>
    <ds:schemaRef ds:uri="8f2934ba-b2dc-4387-b9ea-9cc964c7e82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EF2EBA8-ED3B-40DE-8C72-70291360EB79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C0E941C2-EAC3-4DC4-BA1B-9D26D8C607E8}">
  <ds:schemaRefs>
    <ds:schemaRef ds:uri="http://schemas.microsoft.com/office/2006/documentManagement/types"/>
    <ds:schemaRef ds:uri="e87ca879-8f19-4ebd-b2d4-e006c253b843"/>
    <ds:schemaRef ds:uri="http://purl.org/dc/dcmitype/"/>
    <ds:schemaRef ds:uri="8f2934ba-b2dc-4387-b9ea-9cc964c7e82d"/>
    <ds:schemaRef ds:uri="http://purl.org/dc/elements/1.1/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8</vt:i4>
      </vt:variant>
    </vt:vector>
  </HeadingPairs>
  <TitlesOfParts>
    <vt:vector size="14" baseType="lpstr">
      <vt:lpstr>Nómina Marzo 2026 - Fijos</vt:lpstr>
      <vt:lpstr>Nómina Marzo 2026-Temporales </vt:lpstr>
      <vt:lpstr>Nómina Marzo 2026-Vigilancia</vt:lpstr>
      <vt:lpstr>Nómina Marzo 2026-Interinato</vt:lpstr>
      <vt:lpstr>Nómina Marzo 2026 - Suplencia</vt:lpstr>
      <vt:lpstr>Base de Datos</vt:lpstr>
      <vt:lpstr>'Nómina Marzo 2026 - Fijos'!Área_de_impresión</vt:lpstr>
      <vt:lpstr>'Nómina Marzo 2026-Temporales '!Área_de_impresión</vt:lpstr>
      <vt:lpstr>'Nómina Marzo 2026-Vigilancia'!Área_de_impresión</vt:lpstr>
      <vt:lpstr>'Nómina Marzo 2026 - Fijos'!BaseDeDatos</vt:lpstr>
      <vt:lpstr>BaseDeDatos</vt:lpstr>
      <vt:lpstr>'Nómina Marzo 2026 - Fijos'!Títulos_a_imprimir</vt:lpstr>
      <vt:lpstr>'Nómina Marzo 2026-Temporales '!Títulos_a_imprimir</vt:lpstr>
      <vt:lpstr>'Nómina Marzo 2026-Vigilancia'!Títulos_a_imprimir</vt:lpstr>
    </vt:vector>
  </TitlesOfParts>
  <Manager/>
  <Company>Investintech.com Inc.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A2E_Engine</dc:creator>
  <cp:keywords/>
  <dc:description/>
  <cp:lastModifiedBy>Eliezer Ramirez Samboy</cp:lastModifiedBy>
  <cp:revision/>
  <cp:lastPrinted>2026-03-10T14:52:02Z</cp:lastPrinted>
  <dcterms:created xsi:type="dcterms:W3CDTF">2017-10-11T04:49:31Z</dcterms:created>
  <dcterms:modified xsi:type="dcterms:W3CDTF">2026-04-06T03:19:01Z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0x010100F97F4E6BA9EAFE42A9A8C3FF1B7966E1</vt:lpwstr>
  </property>
  <property fmtid="{D5CDD505-2E9C-101B-9397-08002B2CF9AE}" pid="3" name="MediaServiceImageTags">
    <vt:lpwstr/>
  </property>
</Properties>
</file>